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hilario\Downloads\"/>
    </mc:Choice>
  </mc:AlternateContent>
  <bookViews>
    <workbookView xWindow="-120" yWindow="-120" windowWidth="20730" windowHeight="11160" firstSheet="39" activeTab="39"/>
  </bookViews>
  <sheets>
    <sheet name="Modificacion Presupuestaria (2)" sheetId="148" state="hidden" r:id="rId1"/>
    <sheet name="Presupuesto Aprobado 2023 (3)" sheetId="144" state="hidden" r:id="rId2"/>
    <sheet name="Formato Presentacion Julio Orig" sheetId="139" state="hidden" r:id="rId3"/>
    <sheet name="Formato de Presentacio" sheetId="64" state="hidden" r:id="rId4"/>
    <sheet name="Presupuesto Aprobado" sheetId="49" state="hidden" r:id="rId5"/>
    <sheet name="Modificacion Presupuestaria" sheetId="114" state="hidden" r:id="rId6"/>
    <sheet name="Hoja5" sheetId="150" state="hidden" r:id="rId7"/>
    <sheet name="Forma Present" sheetId="129" state="hidden" r:id="rId8"/>
    <sheet name="Justificaciones " sheetId="130" state="hidden" r:id="rId9"/>
    <sheet name="Analisis  y Notas Presup 2023" sheetId="84" state="hidden" r:id="rId10"/>
    <sheet name="Sugerencias DAF Enero" sheetId="86" state="hidden" r:id="rId11"/>
    <sheet name="Formato Presentacion Enero" sheetId="53" state="hidden" r:id="rId12"/>
    <sheet name="Formato Febrero Definitivo" sheetId="58" state="hidden" r:id="rId13"/>
    <sheet name=" Detalle Ejecucion Enero 23" sheetId="38" state="hidden" r:id="rId14"/>
    <sheet name="Formato Presentacion Febrero" sheetId="60" state="hidden" r:id="rId15"/>
    <sheet name="Detalle Ejecucion Febrero 23" sheetId="57" state="hidden" r:id="rId16"/>
    <sheet name="Formato Presentacion Marzo" sheetId="133" state="hidden" r:id="rId17"/>
    <sheet name="Detalle Ejecucion Marzo 23" sheetId="131" state="hidden" r:id="rId18"/>
    <sheet name="Detalle Ejecucion Abril 23 " sheetId="134" state="hidden" r:id="rId19"/>
    <sheet name="Formato Presentacion Abril " sheetId="135" state="hidden" r:id="rId20"/>
    <sheet name="Formato Presentacion Mayo " sheetId="136" state="hidden" r:id="rId21"/>
    <sheet name="Detalle de Ejecucion Mayo 23" sheetId="92" state="hidden" r:id="rId22"/>
    <sheet name="Formato Presentacion Junio" sheetId="138" state="hidden" r:id="rId23"/>
    <sheet name="Detalle de Ejecucion Junio 23" sheetId="105" state="hidden" r:id="rId24"/>
    <sheet name="Detalle de Ejecucion Julio 23" sheetId="111" state="hidden" r:id="rId25"/>
    <sheet name="Formato Presentacion Julio (2)" sheetId="140" state="hidden" r:id="rId26"/>
    <sheet name="Formato Presentacion Julio" sheetId="112" state="hidden" r:id="rId27"/>
    <sheet name="Aplicaciones Financieras Julio" sheetId="141" state="hidden" r:id="rId28"/>
    <sheet name="Detalle de Ejecucion Agosto 23" sheetId="113" state="hidden" r:id="rId29"/>
    <sheet name="Formato Presentacion Agosto (2)" sheetId="147" state="hidden" r:id="rId30"/>
    <sheet name="Formato Presentacion Sept" sheetId="145" state="hidden" r:id="rId31"/>
    <sheet name="Notas Sobre la Ejecucion" sheetId="121" state="hidden" r:id="rId32"/>
    <sheet name="Detalle Ejecucion Sept 23" sheetId="120" state="hidden" r:id="rId33"/>
    <sheet name="Presentacion Apl Finc  Sep" sheetId="146" state="hidden" r:id="rId34"/>
    <sheet name="Detalle de Ejecucion Octubr (2)" sheetId="122" state="hidden" r:id="rId35"/>
    <sheet name="Presentacion Apl Finc Oct." sheetId="149" state="hidden" r:id="rId36"/>
    <sheet name="Formato de Presentacion Oct (2)" sheetId="152" state="hidden" r:id="rId37"/>
    <sheet name="Formato de Presentacion Octubre" sheetId="124" state="hidden" r:id="rId38"/>
    <sheet name="Detalle de Ejecución Noviembre" sheetId="125" state="hidden" r:id="rId39"/>
    <sheet name="Aplicaciones Financieras Nov" sheetId="155" r:id="rId40"/>
    <sheet name="Aplicaciones Financieras Ene-Oc" sheetId="153" state="hidden" r:id="rId41"/>
    <sheet name="Formato Presentacion Mayo" sheetId="93" state="hidden" r:id="rId42"/>
    <sheet name="Secuencial Cheques" sheetId="43" state="hidden" r:id="rId43"/>
    <sheet name="Hoja4" sheetId="151" state="hidden" r:id="rId44"/>
    <sheet name="Referencias de Precios" sheetId="106" state="hidden" r:id="rId45"/>
    <sheet name="Plantilla Ingresos Egresos" sheetId="44" state="hidden" r:id="rId46"/>
    <sheet name="Soporte Incentivo Desemp." sheetId="47" state="hidden" r:id="rId47"/>
    <sheet name="Caja Chica " sheetId="48" state="hidden" r:id="rId48"/>
    <sheet name="Conrol Cuentas por Pagar" sheetId="39" state="hidden" r:id="rId49"/>
    <sheet name="ENE-DIC 2021 (2)" sheetId="36" state="hidden" r:id="rId50"/>
    <sheet name="Certificacines Recurrentes" sheetId="107" state="hidden" r:id="rId51"/>
    <sheet name="Monto Productos" sheetId="37" state="hidden" r:id="rId52"/>
    <sheet name="ENE-DIC 2021" sheetId="35" state="hidden" r:id="rId53"/>
    <sheet name="Codetel" sheetId="40" state="hidden" r:id="rId54"/>
    <sheet name="Transferencias Enero" sheetId="41" state="hidden" r:id="rId55"/>
    <sheet name="Relacion Ingresos y Egresos" sheetId="78" state="hidden" r:id="rId56"/>
    <sheet name="Cuadros Estadisticos" sheetId="91" state="hidden" r:id="rId57"/>
    <sheet name="Gastos de Caital y Corr" sheetId="98" state="hidden" r:id="rId58"/>
    <sheet name="Hoja7" sheetId="103" state="hidden" r:id="rId59"/>
    <sheet name="Hoja3" sheetId="115" state="hidden" r:id="rId60"/>
    <sheet name="Hoja12" sheetId="127" state="hidden" r:id="rId61"/>
    <sheet name="Hoja13" sheetId="128" state="hidden" r:id="rId62"/>
    <sheet name="Hoja2" sheetId="137" state="hidden" r:id="rId63"/>
    <sheet name="Hoja1" sheetId="132" state="hidden" r:id="rId64"/>
  </sheets>
  <externalReferences>
    <externalReference r:id="rId65"/>
  </externalReferences>
  <definedNames>
    <definedName name="_xlnm._FilterDatabase" localSheetId="47" hidden="1">'Caja Chica '!#REF!</definedName>
    <definedName name="_xlnm.Print_Area" localSheetId="40">'Aplicaciones Financieras Ene-Oc'!$A$1:$O$70</definedName>
    <definedName name="_xlnm.Print_Area" localSheetId="27">'Aplicaciones Financieras Julio'!$A$1:$J$63</definedName>
    <definedName name="_xlnm.Print_Area" localSheetId="39">'Aplicaciones Financieras Nov'!$A$1:$N$72</definedName>
    <definedName name="_xlnm.Print_Area" localSheetId="38">'Detalle de Ejecución Noviembre'!$A$1:$F$443</definedName>
    <definedName name="_xlnm.Print_Area" localSheetId="29">'Formato Presentacion Agosto (2)'!$A$1:$E$320</definedName>
    <definedName name="_xlnm.Print_Area" localSheetId="30">'Formato Presentacion Sept'!$A$1:$E$65</definedName>
    <definedName name="_xlnm.Print_Titles" localSheetId="13">' Detalle Ejecucion Enero 23'!$2:$11</definedName>
    <definedName name="_xlnm.Print_Titles" localSheetId="9">'Analisis  y Notas Presup 2023'!$1:$7</definedName>
    <definedName name="_xlnm.Print_Titles" localSheetId="40">'Aplicaciones Financieras Ene-Oc'!$1:$10</definedName>
    <definedName name="_xlnm.Print_Titles" localSheetId="39">'Aplicaciones Financieras Nov'!$1:$12</definedName>
    <definedName name="_xlnm.Print_Titles" localSheetId="28">'Detalle de Ejecucion Agosto 23'!$2:$12</definedName>
    <definedName name="_xlnm.Print_Titles" localSheetId="24">'Detalle de Ejecucion Julio 23'!$2:$13</definedName>
    <definedName name="_xlnm.Print_Titles" localSheetId="23">'Detalle de Ejecucion Junio 23'!$2:$12</definedName>
    <definedName name="_xlnm.Print_Titles" localSheetId="21">'Detalle de Ejecucion Mayo 23'!$2:$12</definedName>
    <definedName name="_xlnm.Print_Titles" localSheetId="38">'Detalle de Ejecución Noviembre'!$1:$11</definedName>
    <definedName name="_xlnm.Print_Titles" localSheetId="34">'Detalle de Ejecucion Octubr (2)'!$2:$12</definedName>
    <definedName name="_xlnm.Print_Titles" localSheetId="18">'Detalle Ejecucion Abril 23 '!$1:$10</definedName>
    <definedName name="_xlnm.Print_Titles" localSheetId="15">'Detalle Ejecucion Febrero 23'!$1:$10</definedName>
    <definedName name="_xlnm.Print_Titles" localSheetId="17">'Detalle Ejecucion Marzo 23'!$1:$10</definedName>
    <definedName name="_xlnm.Print_Titles" localSheetId="32">'Detalle Ejecucion Sept 23'!$2:$12</definedName>
    <definedName name="_xlnm.Print_Titles" localSheetId="52">'ENE-DIC 2021'!$1:$11</definedName>
    <definedName name="_xlnm.Print_Titles" localSheetId="49">'ENE-DIC 2021 (2)'!$1:$11</definedName>
    <definedName name="_xlnm.Print_Titles" localSheetId="3">'Formato de Presentacio'!$2:$12</definedName>
    <definedName name="_xlnm.Print_Titles" localSheetId="36">'Formato de Presentacion Oct (2)'!$1:$11</definedName>
    <definedName name="_xlnm.Print_Titles" localSheetId="37">'Formato de Presentacion Octubre'!$1:$11</definedName>
    <definedName name="_xlnm.Print_Titles" localSheetId="12">'Formato Febrero Definitivo'!$2:$12</definedName>
    <definedName name="_xlnm.Print_Titles" localSheetId="19">'Formato Presentacion Abril '!$2:$12</definedName>
    <definedName name="_xlnm.Print_Titles" localSheetId="29">'Formato Presentacion Agosto (2)'!$2:$12</definedName>
    <definedName name="_xlnm.Print_Titles" localSheetId="11">'Formato Presentacion Enero'!$2:$12</definedName>
    <definedName name="_xlnm.Print_Titles" localSheetId="14">'Formato Presentacion Febrero'!$2:$12</definedName>
    <definedName name="_xlnm.Print_Titles" localSheetId="26">'Formato Presentacion Julio'!$2:$12</definedName>
    <definedName name="_xlnm.Print_Titles" localSheetId="25">'Formato Presentacion Julio (2)'!$2:$12</definedName>
    <definedName name="_xlnm.Print_Titles" localSheetId="2">'Formato Presentacion Julio Orig'!$2:$12</definedName>
    <definedName name="_xlnm.Print_Titles" localSheetId="22">'Formato Presentacion Junio'!$2:$12</definedName>
    <definedName name="_xlnm.Print_Titles" localSheetId="16">'Formato Presentacion Marzo'!$2:$12</definedName>
    <definedName name="_xlnm.Print_Titles" localSheetId="41">'Formato Presentacion Mayo'!$2:$12</definedName>
    <definedName name="_xlnm.Print_Titles" localSheetId="20">'Formato Presentacion Mayo '!$2:$12</definedName>
    <definedName name="_xlnm.Print_Titles" localSheetId="30">'Formato Presentacion Sept'!$2:$12</definedName>
    <definedName name="_xlnm.Print_Titles" localSheetId="5">'Modificacion Presupuestaria'!$1:$5</definedName>
    <definedName name="_xlnm.Print_Titles" localSheetId="0">'Modificacion Presupuestaria (2)'!$1:$5</definedName>
    <definedName name="_xlnm.Print_Titles" localSheetId="33">'Presentacion Apl Finc  Sep'!$2:$15</definedName>
    <definedName name="_xlnm.Print_Titles" localSheetId="35">'Presentacion Apl Finc Oct.'!$2:$15</definedName>
    <definedName name="_xlnm.Print_Titles" localSheetId="4">'Presupuesto Aprobado'!$1:$8</definedName>
    <definedName name="_xlnm.Print_Titles" localSheetId="1">'Presupuesto Aprobado 2023 (3)'!$1:$5</definedName>
    <definedName name="_xlnm.Print_Titles" localSheetId="10">'Sugerencias DAF Enero'!$2:$12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55" l="1"/>
  <c r="C60" i="155"/>
  <c r="D60" i="155"/>
  <c r="E60" i="155"/>
  <c r="F60" i="155"/>
  <c r="G60" i="155"/>
  <c r="H60" i="155"/>
  <c r="I60" i="155"/>
  <c r="J60" i="155"/>
  <c r="K60" i="155"/>
  <c r="L60" i="155"/>
  <c r="B60" i="155"/>
  <c r="C52" i="155"/>
  <c r="D52" i="155"/>
  <c r="E52" i="155"/>
  <c r="F52" i="155"/>
  <c r="G52" i="155"/>
  <c r="H52" i="155"/>
  <c r="I52" i="155"/>
  <c r="J52" i="155"/>
  <c r="K52" i="155"/>
  <c r="L52" i="155"/>
  <c r="C49" i="155"/>
  <c r="D49" i="155"/>
  <c r="E49" i="155"/>
  <c r="F49" i="155"/>
  <c r="G49" i="155"/>
  <c r="H49" i="155"/>
  <c r="I49" i="155"/>
  <c r="J49" i="155"/>
  <c r="K49" i="155"/>
  <c r="L49" i="155"/>
  <c r="C47" i="155"/>
  <c r="D47" i="155"/>
  <c r="E47" i="155"/>
  <c r="F47" i="155"/>
  <c r="G47" i="155"/>
  <c r="H47" i="155"/>
  <c r="I47" i="155"/>
  <c r="J47" i="155"/>
  <c r="K47" i="155"/>
  <c r="L47" i="155"/>
  <c r="C38" i="155"/>
  <c r="D38" i="155"/>
  <c r="E38" i="155"/>
  <c r="F38" i="155"/>
  <c r="G38" i="155"/>
  <c r="H38" i="155"/>
  <c r="I38" i="155"/>
  <c r="J38" i="155"/>
  <c r="K38" i="155"/>
  <c r="L38" i="155"/>
  <c r="C28" i="155"/>
  <c r="D28" i="155"/>
  <c r="E28" i="155"/>
  <c r="E63" i="155" s="1"/>
  <c r="E21" i="155" s="1"/>
  <c r="F28" i="155"/>
  <c r="G28" i="155"/>
  <c r="H28" i="155"/>
  <c r="H63" i="155" s="1"/>
  <c r="H21" i="155" s="1"/>
  <c r="I28" i="155"/>
  <c r="J28" i="155"/>
  <c r="K28" i="155"/>
  <c r="L28" i="155"/>
  <c r="C22" i="155"/>
  <c r="D22" i="155"/>
  <c r="E22" i="155"/>
  <c r="F22" i="155"/>
  <c r="G22" i="155"/>
  <c r="G63" i="155" s="1"/>
  <c r="G21" i="155" s="1"/>
  <c r="H22" i="155"/>
  <c r="I22" i="155"/>
  <c r="J22" i="155"/>
  <c r="J63" i="155" s="1"/>
  <c r="J21" i="155" s="1"/>
  <c r="K22" i="155"/>
  <c r="L22" i="155"/>
  <c r="B22" i="155"/>
  <c r="C63" i="155"/>
  <c r="C21" i="155" s="1"/>
  <c r="D63" i="155"/>
  <c r="D21" i="155" s="1"/>
  <c r="F63" i="155"/>
  <c r="F21" i="155" s="1"/>
  <c r="I63" i="155"/>
  <c r="I21" i="155" s="1"/>
  <c r="K63" i="155"/>
  <c r="K21" i="155" s="1"/>
  <c r="L63" i="155"/>
  <c r="L21" i="155" s="1"/>
  <c r="C19" i="155"/>
  <c r="D19" i="155"/>
  <c r="E19" i="155"/>
  <c r="F19" i="155"/>
  <c r="G19" i="155"/>
  <c r="H19" i="155"/>
  <c r="I19" i="155"/>
  <c r="J19" i="155"/>
  <c r="L19" i="155"/>
  <c r="M19" i="155"/>
  <c r="D17" i="155"/>
  <c r="E17" i="155"/>
  <c r="F17" i="155"/>
  <c r="G17" i="155"/>
  <c r="H17" i="155"/>
  <c r="I17" i="155"/>
  <c r="J17" i="155"/>
  <c r="K17" i="155"/>
  <c r="K19" i="155" s="1"/>
  <c r="L17" i="155"/>
  <c r="M17" i="155"/>
  <c r="N17" i="155"/>
  <c r="C14" i="155"/>
  <c r="D14" i="155"/>
  <c r="E14" i="155"/>
  <c r="F14" i="155"/>
  <c r="G14" i="155"/>
  <c r="H14" i="155"/>
  <c r="I14" i="155"/>
  <c r="J14" i="155"/>
  <c r="K14" i="155"/>
  <c r="L14" i="155"/>
  <c r="M14" i="155"/>
  <c r="N14" i="155"/>
  <c r="N19" i="155" s="1"/>
  <c r="F40" i="125"/>
  <c r="F39" i="125"/>
  <c r="E427" i="125"/>
  <c r="F393" i="125"/>
  <c r="E393" i="125"/>
  <c r="F272" i="125"/>
  <c r="E272" i="125"/>
  <c r="L62" i="155"/>
  <c r="K62" i="155"/>
  <c r="F62" i="155"/>
  <c r="M61" i="155"/>
  <c r="L61" i="155"/>
  <c r="K61" i="155"/>
  <c r="J61" i="155"/>
  <c r="F61" i="155"/>
  <c r="L59" i="155"/>
  <c r="I59" i="155"/>
  <c r="G59" i="155"/>
  <c r="F59" i="155"/>
  <c r="L58" i="155"/>
  <c r="K58" i="155"/>
  <c r="J58" i="155"/>
  <c r="I58" i="155"/>
  <c r="G58" i="155"/>
  <c r="F58" i="155"/>
  <c r="L57" i="155"/>
  <c r="I57" i="155"/>
  <c r="H57" i="155"/>
  <c r="G57" i="155"/>
  <c r="F57" i="155"/>
  <c r="L56" i="155"/>
  <c r="K56" i="155"/>
  <c r="J56" i="155"/>
  <c r="G56" i="155"/>
  <c r="F56" i="155"/>
  <c r="D56" i="155"/>
  <c r="L55" i="155"/>
  <c r="K55" i="155"/>
  <c r="J55" i="155"/>
  <c r="I55" i="155"/>
  <c r="H55" i="155"/>
  <c r="G55" i="155"/>
  <c r="F55" i="155"/>
  <c r="L54" i="155"/>
  <c r="K54" i="155"/>
  <c r="J54" i="155"/>
  <c r="I54" i="155"/>
  <c r="H54" i="155"/>
  <c r="G54" i="155"/>
  <c r="F54" i="155"/>
  <c r="J53" i="155"/>
  <c r="I53" i="155"/>
  <c r="H53" i="155"/>
  <c r="G53" i="155"/>
  <c r="F53" i="155"/>
  <c r="B52" i="155"/>
  <c r="L51" i="155"/>
  <c r="K51" i="155"/>
  <c r="J51" i="155"/>
  <c r="I51" i="155"/>
  <c r="G51" i="155"/>
  <c r="F51" i="155"/>
  <c r="L50" i="155"/>
  <c r="K50" i="155"/>
  <c r="J50" i="155"/>
  <c r="G50" i="155"/>
  <c r="F50" i="155"/>
  <c r="D50" i="155"/>
  <c r="B49" i="155"/>
  <c r="L48" i="155"/>
  <c r="K48" i="155"/>
  <c r="J48" i="155"/>
  <c r="I48" i="155"/>
  <c r="H48" i="155"/>
  <c r="G48" i="155"/>
  <c r="F48" i="155"/>
  <c r="B47" i="155"/>
  <c r="L45" i="155"/>
  <c r="K45" i="155"/>
  <c r="I45" i="155"/>
  <c r="G45" i="155"/>
  <c r="F45" i="155"/>
  <c r="D45" i="155"/>
  <c r="L44" i="155"/>
  <c r="J44" i="155"/>
  <c r="I44" i="155"/>
  <c r="G44" i="155"/>
  <c r="F44" i="155"/>
  <c r="L43" i="155"/>
  <c r="K43" i="155"/>
  <c r="J43" i="155"/>
  <c r="I43" i="155"/>
  <c r="H43" i="155"/>
  <c r="G43" i="155"/>
  <c r="F43" i="155"/>
  <c r="D43" i="155"/>
  <c r="L42" i="155"/>
  <c r="K42" i="155"/>
  <c r="J42" i="155"/>
  <c r="I42" i="155"/>
  <c r="H42" i="155"/>
  <c r="G42" i="155"/>
  <c r="F42" i="155"/>
  <c r="L41" i="155"/>
  <c r="K41" i="155"/>
  <c r="J41" i="155"/>
  <c r="I41" i="155"/>
  <c r="H41" i="155"/>
  <c r="G41" i="155"/>
  <c r="F41" i="155"/>
  <c r="E41" i="155"/>
  <c r="D41" i="155"/>
  <c r="L40" i="155"/>
  <c r="K40" i="155"/>
  <c r="J40" i="155"/>
  <c r="I40" i="155"/>
  <c r="H40" i="155"/>
  <c r="G40" i="155"/>
  <c r="F40" i="155"/>
  <c r="E40" i="155"/>
  <c r="D40" i="155"/>
  <c r="L39" i="155"/>
  <c r="K39" i="155"/>
  <c r="J39" i="155"/>
  <c r="H39" i="155"/>
  <c r="F39" i="155"/>
  <c r="D39" i="155"/>
  <c r="B38" i="155"/>
  <c r="L37" i="155"/>
  <c r="K37" i="155"/>
  <c r="J37" i="155"/>
  <c r="I37" i="155"/>
  <c r="H37" i="155"/>
  <c r="G37" i="155"/>
  <c r="F37" i="155"/>
  <c r="D37" i="155"/>
  <c r="L36" i="155"/>
  <c r="K36" i="155"/>
  <c r="J36" i="155"/>
  <c r="H36" i="155"/>
  <c r="G36" i="155"/>
  <c r="F36" i="155"/>
  <c r="D36" i="155"/>
  <c r="L35" i="155"/>
  <c r="K35" i="155"/>
  <c r="J35" i="155"/>
  <c r="I35" i="155"/>
  <c r="H35" i="155"/>
  <c r="G35" i="155"/>
  <c r="F35" i="155"/>
  <c r="D35" i="155"/>
  <c r="L34" i="155"/>
  <c r="K34" i="155"/>
  <c r="J34" i="155"/>
  <c r="I34" i="155"/>
  <c r="H34" i="155"/>
  <c r="G34" i="155"/>
  <c r="F34" i="155"/>
  <c r="D34" i="155"/>
  <c r="L33" i="155"/>
  <c r="K33" i="155"/>
  <c r="J33" i="155"/>
  <c r="I33" i="155"/>
  <c r="H33" i="155"/>
  <c r="G33" i="155"/>
  <c r="F33" i="155"/>
  <c r="E33" i="155"/>
  <c r="D33" i="155"/>
  <c r="L32" i="155"/>
  <c r="K32" i="155"/>
  <c r="J32" i="155"/>
  <c r="I32" i="155"/>
  <c r="H32" i="155"/>
  <c r="G32" i="155"/>
  <c r="F32" i="155"/>
  <c r="D32" i="155"/>
  <c r="L31" i="155"/>
  <c r="K31" i="155"/>
  <c r="J31" i="155"/>
  <c r="I31" i="155"/>
  <c r="H31" i="155"/>
  <c r="G31" i="155"/>
  <c r="F31" i="155"/>
  <c r="D31" i="155"/>
  <c r="L30" i="155"/>
  <c r="K30" i="155"/>
  <c r="J30" i="155"/>
  <c r="I30" i="155"/>
  <c r="H30" i="155"/>
  <c r="G30" i="155"/>
  <c r="F30" i="155"/>
  <c r="D30" i="155"/>
  <c r="L29" i="155"/>
  <c r="K29" i="155"/>
  <c r="J29" i="155"/>
  <c r="I29" i="155"/>
  <c r="H29" i="155"/>
  <c r="G29" i="155"/>
  <c r="F29" i="155"/>
  <c r="D29" i="155"/>
  <c r="B28" i="155"/>
  <c r="L27" i="155"/>
  <c r="K27" i="155"/>
  <c r="J27" i="155"/>
  <c r="I27" i="155"/>
  <c r="H27" i="155"/>
  <c r="G27" i="155"/>
  <c r="F27" i="155"/>
  <c r="D27" i="155"/>
  <c r="L26" i="155"/>
  <c r="K26" i="155"/>
  <c r="J26" i="155"/>
  <c r="I26" i="155"/>
  <c r="H26" i="155"/>
  <c r="G26" i="155"/>
  <c r="F26" i="155"/>
  <c r="D26" i="155"/>
  <c r="L25" i="155"/>
  <c r="K25" i="155"/>
  <c r="J25" i="155"/>
  <c r="I25" i="155"/>
  <c r="H25" i="155"/>
  <c r="G25" i="155"/>
  <c r="F25" i="155"/>
  <c r="D25" i="155"/>
  <c r="L24" i="155"/>
  <c r="K24" i="155"/>
  <c r="J24" i="155"/>
  <c r="I24" i="155"/>
  <c r="H24" i="155"/>
  <c r="G24" i="155"/>
  <c r="F24" i="155"/>
  <c r="D24" i="155"/>
  <c r="L23" i="155"/>
  <c r="K23" i="155"/>
  <c r="J23" i="155"/>
  <c r="I23" i="155"/>
  <c r="H23" i="155"/>
  <c r="G23" i="155"/>
  <c r="F23" i="155"/>
  <c r="D23" i="155"/>
  <c r="K18" i="155"/>
  <c r="N18" i="155" s="1"/>
  <c r="C17" i="155"/>
  <c r="B17" i="155"/>
  <c r="N16" i="155"/>
  <c r="N15" i="155"/>
  <c r="B14" i="155"/>
  <c r="B19" i="155" s="1"/>
  <c r="Q68" i="153"/>
  <c r="O70" i="153"/>
  <c r="O68" i="153"/>
  <c r="O18" i="153"/>
  <c r="O17" i="153"/>
  <c r="O16" i="153"/>
  <c r="O15" i="153"/>
  <c r="O14" i="153"/>
  <c r="O13" i="153"/>
  <c r="O12" i="153"/>
  <c r="O52" i="155" l="1"/>
  <c r="N61" i="155"/>
  <c r="O47" i="155"/>
  <c r="O38" i="155"/>
  <c r="B63" i="155"/>
  <c r="O63" i="155" s="1"/>
  <c r="O28" i="155"/>
  <c r="O60" i="155"/>
  <c r="O22" i="155"/>
  <c r="O49" i="155"/>
  <c r="N15" i="153"/>
  <c r="N12" i="153"/>
  <c r="M17" i="153"/>
  <c r="M15" i="153"/>
  <c r="L15" i="153"/>
  <c r="K17" i="153"/>
  <c r="M12" i="153"/>
  <c r="N58" i="153"/>
  <c r="N61" i="153" s="1"/>
  <c r="M59" i="153"/>
  <c r="L46" i="153"/>
  <c r="B21" i="155" l="1"/>
  <c r="B65" i="155"/>
  <c r="N17" i="153"/>
  <c r="E355" i="125"/>
  <c r="E116" i="125"/>
  <c r="E112" i="125"/>
  <c r="E102" i="125"/>
  <c r="E94" i="125"/>
  <c r="E54" i="125"/>
  <c r="F437" i="125"/>
  <c r="E437" i="125"/>
  <c r="F173" i="125"/>
  <c r="E174" i="125"/>
  <c r="F174" i="125" s="1"/>
  <c r="E178" i="125"/>
  <c r="F178" i="125" s="1"/>
  <c r="E320" i="125"/>
  <c r="F320" i="125" s="1"/>
  <c r="E321" i="125"/>
  <c r="F321" i="125" s="1"/>
  <c r="E322" i="125"/>
  <c r="F322" i="125" s="1"/>
  <c r="E325" i="125"/>
  <c r="E326" i="125"/>
  <c r="F326" i="125" s="1"/>
  <c r="F327" i="125"/>
  <c r="F328" i="125"/>
  <c r="E330" i="125"/>
  <c r="E329" i="125" s="1"/>
  <c r="E332" i="125"/>
  <c r="E336" i="125"/>
  <c r="F336" i="125" s="1"/>
  <c r="E337" i="125"/>
  <c r="F337" i="125" s="1"/>
  <c r="E338" i="125"/>
  <c r="F338" i="125" s="1"/>
  <c r="E339" i="125"/>
  <c r="F339" i="125" s="1"/>
  <c r="E340" i="125"/>
  <c r="F340" i="125" s="1"/>
  <c r="F36" i="125"/>
  <c r="F1765" i="48"/>
  <c r="F1752" i="48"/>
  <c r="F1774" i="48"/>
  <c r="F1770" i="48"/>
  <c r="F1755" i="48"/>
  <c r="F1731" i="48"/>
  <c r="F1736" i="48"/>
  <c r="L60" i="153"/>
  <c r="K60" i="153"/>
  <c r="F60" i="153"/>
  <c r="L59" i="153"/>
  <c r="K59" i="153"/>
  <c r="J59" i="153"/>
  <c r="J58" i="153" s="1"/>
  <c r="F59" i="153"/>
  <c r="I58" i="153"/>
  <c r="H58" i="153"/>
  <c r="G58" i="153"/>
  <c r="E58" i="153"/>
  <c r="D58" i="153"/>
  <c r="C58" i="153"/>
  <c r="B58" i="153"/>
  <c r="L57" i="153"/>
  <c r="I57" i="153"/>
  <c r="G57" i="153"/>
  <c r="F57" i="153"/>
  <c r="L56" i="153"/>
  <c r="K56" i="153"/>
  <c r="J56" i="153"/>
  <c r="I56" i="153"/>
  <c r="G56" i="153"/>
  <c r="F56" i="153"/>
  <c r="L55" i="153"/>
  <c r="I55" i="153"/>
  <c r="H55" i="153"/>
  <c r="G55" i="153"/>
  <c r="F55" i="153"/>
  <c r="L54" i="153"/>
  <c r="K54" i="153"/>
  <c r="J54" i="153"/>
  <c r="G54" i="153"/>
  <c r="F54" i="153"/>
  <c r="D54" i="153"/>
  <c r="L53" i="153"/>
  <c r="K53" i="153"/>
  <c r="J53" i="153"/>
  <c r="I53" i="153"/>
  <c r="H53" i="153"/>
  <c r="G53" i="153"/>
  <c r="F53" i="153"/>
  <c r="L52" i="153"/>
  <c r="K52" i="153"/>
  <c r="J52" i="153"/>
  <c r="I52" i="153"/>
  <c r="H52" i="153"/>
  <c r="G52" i="153"/>
  <c r="F52" i="153"/>
  <c r="J51" i="153"/>
  <c r="I51" i="153"/>
  <c r="H51" i="153"/>
  <c r="G51" i="153"/>
  <c r="F51" i="153"/>
  <c r="E50" i="153"/>
  <c r="C50" i="153"/>
  <c r="B50" i="153"/>
  <c r="L49" i="153"/>
  <c r="K49" i="153"/>
  <c r="J49" i="153"/>
  <c r="I49" i="153"/>
  <c r="I47" i="153" s="1"/>
  <c r="G49" i="153"/>
  <c r="F49" i="153"/>
  <c r="L48" i="153"/>
  <c r="K48" i="153"/>
  <c r="J48" i="153"/>
  <c r="G48" i="153"/>
  <c r="F48" i="153"/>
  <c r="D48" i="153"/>
  <c r="H47" i="153"/>
  <c r="E47" i="153"/>
  <c r="C47" i="153"/>
  <c r="B47" i="153"/>
  <c r="L45" i="153"/>
  <c r="K46" i="153"/>
  <c r="K45" i="153" s="1"/>
  <c r="J46" i="153"/>
  <c r="J45" i="153" s="1"/>
  <c r="I46" i="153"/>
  <c r="I45" i="153" s="1"/>
  <c r="H46" i="153"/>
  <c r="H45" i="153" s="1"/>
  <c r="G46" i="153"/>
  <c r="G45" i="153" s="1"/>
  <c r="F46" i="153"/>
  <c r="E45" i="153"/>
  <c r="D45" i="153"/>
  <c r="C45" i="153"/>
  <c r="B45" i="153"/>
  <c r="L43" i="153"/>
  <c r="K43" i="153"/>
  <c r="J43" i="153"/>
  <c r="I43" i="153"/>
  <c r="G43" i="153"/>
  <c r="F43" i="153"/>
  <c r="D43" i="153"/>
  <c r="L42" i="153"/>
  <c r="J42" i="153"/>
  <c r="I42" i="153"/>
  <c r="G42" i="153"/>
  <c r="F42" i="153"/>
  <c r="L41" i="153"/>
  <c r="K41" i="153"/>
  <c r="J41" i="153"/>
  <c r="I41" i="153"/>
  <c r="H41" i="153"/>
  <c r="G41" i="153"/>
  <c r="F41" i="153"/>
  <c r="D41" i="153"/>
  <c r="L40" i="153"/>
  <c r="K40" i="153"/>
  <c r="J40" i="153"/>
  <c r="I40" i="153"/>
  <c r="H40" i="153"/>
  <c r="G40" i="153"/>
  <c r="F40" i="153"/>
  <c r="L39" i="153"/>
  <c r="K39" i="153"/>
  <c r="J39" i="153"/>
  <c r="I39" i="153"/>
  <c r="H39" i="153"/>
  <c r="G39" i="153"/>
  <c r="F39" i="153"/>
  <c r="E39" i="153"/>
  <c r="D39" i="153"/>
  <c r="L38" i="153"/>
  <c r="K38" i="153"/>
  <c r="J38" i="153"/>
  <c r="I38" i="153"/>
  <c r="H38" i="153"/>
  <c r="G38" i="153"/>
  <c r="F38" i="153"/>
  <c r="E38" i="153"/>
  <c r="D38" i="153"/>
  <c r="L37" i="153"/>
  <c r="K37" i="153"/>
  <c r="J37" i="153"/>
  <c r="H37" i="153"/>
  <c r="F37" i="153"/>
  <c r="D37" i="153"/>
  <c r="C36" i="153"/>
  <c r="B36" i="153"/>
  <c r="L35" i="153"/>
  <c r="K35" i="153"/>
  <c r="J35" i="153"/>
  <c r="I35" i="153"/>
  <c r="H35" i="153"/>
  <c r="G35" i="153"/>
  <c r="F35" i="153"/>
  <c r="D35" i="153"/>
  <c r="L34" i="153"/>
  <c r="K34" i="153"/>
  <c r="J34" i="153"/>
  <c r="H34" i="153"/>
  <c r="G34" i="153"/>
  <c r="F34" i="153"/>
  <c r="D34" i="153"/>
  <c r="L33" i="153"/>
  <c r="K33" i="153"/>
  <c r="J33" i="153"/>
  <c r="I33" i="153"/>
  <c r="H33" i="153"/>
  <c r="G33" i="153"/>
  <c r="F33" i="153"/>
  <c r="D33" i="153"/>
  <c r="L32" i="153"/>
  <c r="K32" i="153"/>
  <c r="J32" i="153"/>
  <c r="I32" i="153"/>
  <c r="H32" i="153"/>
  <c r="G32" i="153"/>
  <c r="F32" i="153"/>
  <c r="D32" i="153"/>
  <c r="L31" i="153"/>
  <c r="K31" i="153"/>
  <c r="J31" i="153"/>
  <c r="I31" i="153"/>
  <c r="H31" i="153"/>
  <c r="G31" i="153"/>
  <c r="F31" i="153"/>
  <c r="E31" i="153"/>
  <c r="E26" i="153" s="1"/>
  <c r="D31" i="153"/>
  <c r="L30" i="153"/>
  <c r="K30" i="153"/>
  <c r="J30" i="153"/>
  <c r="I30" i="153"/>
  <c r="H30" i="153"/>
  <c r="G30" i="153"/>
  <c r="F30" i="153"/>
  <c r="D30" i="153"/>
  <c r="L29" i="153"/>
  <c r="K29" i="153"/>
  <c r="J29" i="153"/>
  <c r="I29" i="153"/>
  <c r="H29" i="153"/>
  <c r="G29" i="153"/>
  <c r="F29" i="153"/>
  <c r="D29" i="153"/>
  <c r="L28" i="153"/>
  <c r="K28" i="153"/>
  <c r="J28" i="153"/>
  <c r="I28" i="153"/>
  <c r="H28" i="153"/>
  <c r="G28" i="153"/>
  <c r="F28" i="153"/>
  <c r="D28" i="153"/>
  <c r="L27" i="153"/>
  <c r="K27" i="153"/>
  <c r="J27" i="153"/>
  <c r="I27" i="153"/>
  <c r="H27" i="153"/>
  <c r="G27" i="153"/>
  <c r="F27" i="153"/>
  <c r="D27" i="153"/>
  <c r="C26" i="153"/>
  <c r="B26" i="153"/>
  <c r="L25" i="153"/>
  <c r="K25" i="153"/>
  <c r="J25" i="153"/>
  <c r="I25" i="153"/>
  <c r="H25" i="153"/>
  <c r="G25" i="153"/>
  <c r="F25" i="153"/>
  <c r="D25" i="153"/>
  <c r="L24" i="153"/>
  <c r="K24" i="153"/>
  <c r="J24" i="153"/>
  <c r="I24" i="153"/>
  <c r="H24" i="153"/>
  <c r="G24" i="153"/>
  <c r="F24" i="153"/>
  <c r="D24" i="153"/>
  <c r="L23" i="153"/>
  <c r="K23" i="153"/>
  <c r="J23" i="153"/>
  <c r="I23" i="153"/>
  <c r="H23" i="153"/>
  <c r="G23" i="153"/>
  <c r="F23" i="153"/>
  <c r="D23" i="153"/>
  <c r="L22" i="153"/>
  <c r="K22" i="153"/>
  <c r="J22" i="153"/>
  <c r="I22" i="153"/>
  <c r="H22" i="153"/>
  <c r="G22" i="153"/>
  <c r="F22" i="153"/>
  <c r="D22" i="153"/>
  <c r="L21" i="153"/>
  <c r="K21" i="153"/>
  <c r="J21" i="153"/>
  <c r="I21" i="153"/>
  <c r="H21" i="153"/>
  <c r="G21" i="153"/>
  <c r="F21" i="153"/>
  <c r="D21" i="153"/>
  <c r="E20" i="153"/>
  <c r="C20" i="153"/>
  <c r="K16" i="153"/>
  <c r="K15" i="153" s="1"/>
  <c r="J15" i="153"/>
  <c r="H15" i="153"/>
  <c r="G15" i="153"/>
  <c r="F15" i="153"/>
  <c r="E15" i="153"/>
  <c r="D15" i="153"/>
  <c r="C15" i="153"/>
  <c r="B15" i="153"/>
  <c r="L12" i="153"/>
  <c r="L17" i="153" s="1"/>
  <c r="K12" i="153"/>
  <c r="J12" i="153"/>
  <c r="I12" i="153"/>
  <c r="I17" i="153" s="1"/>
  <c r="H12" i="153"/>
  <c r="G12" i="153"/>
  <c r="F12" i="153"/>
  <c r="E12" i="153"/>
  <c r="D12" i="153"/>
  <c r="C12" i="153"/>
  <c r="B12" i="153"/>
  <c r="F68" i="125"/>
  <c r="F88" i="125"/>
  <c r="F53" i="125"/>
  <c r="F52" i="125"/>
  <c r="F51" i="125"/>
  <c r="F46" i="125"/>
  <c r="F38" i="125"/>
  <c r="F37" i="125"/>
  <c r="F35" i="125"/>
  <c r="F34" i="125"/>
  <c r="F33" i="125"/>
  <c r="F32" i="125"/>
  <c r="F30" i="125"/>
  <c r="F101" i="125"/>
  <c r="F100" i="125"/>
  <c r="F97" i="125"/>
  <c r="F96" i="125"/>
  <c r="F24" i="125"/>
  <c r="F21" i="125"/>
  <c r="F18" i="125"/>
  <c r="F17" i="125"/>
  <c r="F16" i="125"/>
  <c r="F15" i="125"/>
  <c r="F14" i="125"/>
  <c r="E50" i="152"/>
  <c r="E49" i="152"/>
  <c r="E48" i="152"/>
  <c r="E47" i="152"/>
  <c r="E46" i="152"/>
  <c r="E45" i="152"/>
  <c r="E44" i="152"/>
  <c r="E43" i="152"/>
  <c r="E42" i="152"/>
  <c r="D42" i="152"/>
  <c r="C42" i="152"/>
  <c r="E41" i="152"/>
  <c r="E40" i="152"/>
  <c r="E39" i="152"/>
  <c r="D39" i="152"/>
  <c r="C39" i="152"/>
  <c r="E38" i="152"/>
  <c r="E37" i="152" s="1"/>
  <c r="D37" i="152"/>
  <c r="C37" i="152"/>
  <c r="E36" i="152"/>
  <c r="E35" i="152"/>
  <c r="E34" i="152"/>
  <c r="E33" i="152"/>
  <c r="E32" i="152"/>
  <c r="E28" i="152" s="1"/>
  <c r="E31" i="152"/>
  <c r="E30" i="152"/>
  <c r="E29" i="152"/>
  <c r="D28" i="152"/>
  <c r="D11" i="152" s="1"/>
  <c r="C28" i="152"/>
  <c r="E27" i="152"/>
  <c r="E26" i="152"/>
  <c r="E25" i="152"/>
  <c r="E24" i="152"/>
  <c r="E23" i="152"/>
  <c r="E22" i="152"/>
  <c r="E21" i="152"/>
  <c r="E20" i="152"/>
  <c r="E19" i="152"/>
  <c r="E18" i="152"/>
  <c r="D18" i="152"/>
  <c r="C18" i="152"/>
  <c r="E17" i="152"/>
  <c r="E16" i="152"/>
  <c r="E15" i="152"/>
  <c r="E14" i="152"/>
  <c r="E13" i="152"/>
  <c r="E12" i="152"/>
  <c r="D12" i="152"/>
  <c r="C12" i="152"/>
  <c r="C11" i="152"/>
  <c r="F1666" i="48"/>
  <c r="F1661" i="48"/>
  <c r="F1643" i="48"/>
  <c r="F1626" i="48"/>
  <c r="F332" i="125" l="1"/>
  <c r="F331" i="125" s="1"/>
  <c r="E331" i="125"/>
  <c r="M25" i="153"/>
  <c r="M27" i="155"/>
  <c r="N27" i="155" s="1"/>
  <c r="O59" i="153"/>
  <c r="D47" i="153"/>
  <c r="O25" i="153"/>
  <c r="D50" i="153"/>
  <c r="F45" i="153"/>
  <c r="K47" i="153"/>
  <c r="C17" i="153"/>
  <c r="E323" i="125"/>
  <c r="F330" i="125"/>
  <c r="F329" i="125" s="1"/>
  <c r="E319" i="125"/>
  <c r="F319" i="125"/>
  <c r="F325" i="125"/>
  <c r="E36" i="153"/>
  <c r="E61" i="153" s="1"/>
  <c r="E19" i="153" s="1"/>
  <c r="F47" i="153"/>
  <c r="F1776" i="48"/>
  <c r="E17" i="153"/>
  <c r="D17" i="153"/>
  <c r="H26" i="153"/>
  <c r="K20" i="153"/>
  <c r="I36" i="153"/>
  <c r="B17" i="153"/>
  <c r="L47" i="153"/>
  <c r="H36" i="153"/>
  <c r="F17" i="153"/>
  <c r="G26" i="153"/>
  <c r="K36" i="153"/>
  <c r="K58" i="153"/>
  <c r="L58" i="153"/>
  <c r="H17" i="153"/>
  <c r="J50" i="153"/>
  <c r="G47" i="153"/>
  <c r="K50" i="153"/>
  <c r="J17" i="153"/>
  <c r="L26" i="153"/>
  <c r="L50" i="153"/>
  <c r="K26" i="153"/>
  <c r="I20" i="153"/>
  <c r="L20" i="153"/>
  <c r="G17" i="153"/>
  <c r="B61" i="153"/>
  <c r="F20" i="153"/>
  <c r="C19" i="153"/>
  <c r="J20" i="153"/>
  <c r="G36" i="153"/>
  <c r="F26" i="153"/>
  <c r="J26" i="153"/>
  <c r="G50" i="153"/>
  <c r="G20" i="153"/>
  <c r="I50" i="153"/>
  <c r="I26" i="153"/>
  <c r="F36" i="153"/>
  <c r="H20" i="153"/>
  <c r="J36" i="153"/>
  <c r="H50" i="153"/>
  <c r="F50" i="153"/>
  <c r="D36" i="153"/>
  <c r="L36" i="153"/>
  <c r="J47" i="153"/>
  <c r="D20" i="153"/>
  <c r="F58" i="153"/>
  <c r="D26" i="153"/>
  <c r="C61" i="153"/>
  <c r="E11" i="152"/>
  <c r="F1671" i="48"/>
  <c r="F1633" i="48"/>
  <c r="F1629" i="48"/>
  <c r="E398" i="105"/>
  <c r="E396" i="105" s="1"/>
  <c r="E350" i="105"/>
  <c r="F302" i="92"/>
  <c r="E302" i="92"/>
  <c r="E301" i="92" s="1"/>
  <c r="F303" i="92"/>
  <c r="E303" i="92"/>
  <c r="F331" i="131"/>
  <c r="E330" i="131"/>
  <c r="E331" i="131"/>
  <c r="M38" i="153" l="1"/>
  <c r="O38" i="153" s="1"/>
  <c r="M40" i="155"/>
  <c r="N40" i="155" s="1"/>
  <c r="M40" i="153"/>
  <c r="O40" i="153" s="1"/>
  <c r="M42" i="155"/>
  <c r="N42" i="155" s="1"/>
  <c r="M41" i="153"/>
  <c r="O41" i="153" s="1"/>
  <c r="M43" i="155"/>
  <c r="N43" i="155" s="1"/>
  <c r="F323" i="125"/>
  <c r="P20" i="153"/>
  <c r="P45" i="153"/>
  <c r="P36" i="153"/>
  <c r="B19" i="153"/>
  <c r="P61" i="153"/>
  <c r="P47" i="153"/>
  <c r="P50" i="153"/>
  <c r="P26" i="153"/>
  <c r="P58" i="153"/>
  <c r="I61" i="153"/>
  <c r="I19" i="153" s="1"/>
  <c r="K61" i="153"/>
  <c r="K19" i="153" s="1"/>
  <c r="G61" i="153"/>
  <c r="G19" i="153" s="1"/>
  <c r="L61" i="153"/>
  <c r="L19" i="153" s="1"/>
  <c r="J61" i="153"/>
  <c r="J19" i="153" s="1"/>
  <c r="F61" i="153"/>
  <c r="F19" i="153" s="1"/>
  <c r="H61" i="153"/>
  <c r="H19" i="153" s="1"/>
  <c r="D61" i="153"/>
  <c r="D19" i="153" s="1"/>
  <c r="F1675" i="48"/>
  <c r="E11" i="124"/>
  <c r="D11" i="124"/>
  <c r="E340" i="122"/>
  <c r="F340" i="122"/>
  <c r="E341" i="122"/>
  <c r="F341" i="122"/>
  <c r="E342" i="122"/>
  <c r="F342" i="122"/>
  <c r="E343" i="122"/>
  <c r="F343" i="122"/>
  <c r="E344" i="122"/>
  <c r="F344" i="122"/>
  <c r="E345" i="122"/>
  <c r="F345" i="122"/>
  <c r="F339" i="122"/>
  <c r="E38" i="124"/>
  <c r="E37" i="124" s="1"/>
  <c r="F198" i="122"/>
  <c r="E29" i="124"/>
  <c r="E269" i="122"/>
  <c r="F269" i="122"/>
  <c r="E270" i="122"/>
  <c r="F270" i="122"/>
  <c r="E271" i="122"/>
  <c r="F271" i="122"/>
  <c r="F268" i="122"/>
  <c r="E30" i="124"/>
  <c r="E274" i="122"/>
  <c r="F274" i="122"/>
  <c r="E275" i="122"/>
  <c r="F275" i="122"/>
  <c r="E276" i="122"/>
  <c r="F276" i="122"/>
  <c r="F277" i="122"/>
  <c r="F272" i="122"/>
  <c r="E31" i="124"/>
  <c r="E279" i="122"/>
  <c r="F279" i="122"/>
  <c r="F278" i="122"/>
  <c r="E32" i="124"/>
  <c r="F280" i="122"/>
  <c r="E33" i="124"/>
  <c r="E285" i="122"/>
  <c r="F285" i="122"/>
  <c r="E286" i="122"/>
  <c r="F286" i="122"/>
  <c r="E287" i="122"/>
  <c r="F287" i="122"/>
  <c r="E288" i="122"/>
  <c r="F288" i="122"/>
  <c r="E289" i="122"/>
  <c r="F289" i="122"/>
  <c r="E290" i="122"/>
  <c r="F290" i="122"/>
  <c r="F293" i="122"/>
  <c r="F284" i="122"/>
  <c r="E34" i="124"/>
  <c r="F296" i="122"/>
  <c r="E297" i="122"/>
  <c r="F297" i="122"/>
  <c r="E300" i="122"/>
  <c r="F300" i="122"/>
  <c r="E301" i="122"/>
  <c r="F301" i="122"/>
  <c r="F302" i="122"/>
  <c r="E303" i="122"/>
  <c r="F303" i="122"/>
  <c r="E304" i="122"/>
  <c r="F304" i="122"/>
  <c r="E305" i="122"/>
  <c r="F305" i="122"/>
  <c r="E306" i="122"/>
  <c r="F306" i="122"/>
  <c r="E307" i="122"/>
  <c r="F307" i="122"/>
  <c r="F295" i="122"/>
  <c r="E35" i="124"/>
  <c r="F310" i="122"/>
  <c r="F316" i="122"/>
  <c r="F309" i="122"/>
  <c r="E36" i="124"/>
  <c r="F16" i="122"/>
  <c r="F17" i="122"/>
  <c r="F18" i="122"/>
  <c r="E20" i="122"/>
  <c r="F20" i="122"/>
  <c r="E21" i="122"/>
  <c r="F21" i="122"/>
  <c r="E23" i="122"/>
  <c r="F23" i="122"/>
  <c r="E24" i="122"/>
  <c r="F24" i="122"/>
  <c r="E25" i="122"/>
  <c r="F25" i="122"/>
  <c r="E26" i="122"/>
  <c r="F26" i="122"/>
  <c r="F27" i="122"/>
  <c r="F28" i="122"/>
  <c r="E29" i="122"/>
  <c r="F29" i="122"/>
  <c r="E30" i="122"/>
  <c r="F30" i="122"/>
  <c r="F14" i="122"/>
  <c r="F32" i="122"/>
  <c r="F33" i="122"/>
  <c r="F44" i="122"/>
  <c r="F45" i="122"/>
  <c r="E46" i="122"/>
  <c r="F46" i="122"/>
  <c r="E47" i="122"/>
  <c r="F47" i="122"/>
  <c r="E48" i="122"/>
  <c r="F48" i="122"/>
  <c r="E49" i="122"/>
  <c r="F49" i="122"/>
  <c r="F31" i="122"/>
  <c r="F53" i="122"/>
  <c r="E59" i="122"/>
  <c r="F59" i="122"/>
  <c r="E60" i="122"/>
  <c r="F60" i="122"/>
  <c r="E61" i="122"/>
  <c r="F61" i="122"/>
  <c r="E62" i="122"/>
  <c r="F62" i="122"/>
  <c r="E63" i="122"/>
  <c r="F63" i="122"/>
  <c r="F64" i="122"/>
  <c r="F58" i="122"/>
  <c r="F13" i="122"/>
  <c r="E12" i="124"/>
  <c r="E72" i="122"/>
  <c r="F72" i="122"/>
  <c r="F74" i="122"/>
  <c r="F75" i="122"/>
  <c r="E76" i="122"/>
  <c r="F76" i="122"/>
  <c r="F77" i="122"/>
  <c r="F84" i="122"/>
  <c r="F71" i="122"/>
  <c r="E19" i="124"/>
  <c r="E86" i="122"/>
  <c r="F86" i="122"/>
  <c r="E88" i="122"/>
  <c r="F88" i="122"/>
  <c r="F90" i="122"/>
  <c r="F85" i="122"/>
  <c r="E20" i="124"/>
  <c r="F92" i="122"/>
  <c r="F97" i="122"/>
  <c r="F91" i="122"/>
  <c r="E21" i="124"/>
  <c r="F107" i="122"/>
  <c r="F108" i="122"/>
  <c r="F98" i="122"/>
  <c r="E22" i="124"/>
  <c r="F117" i="122"/>
  <c r="F118" i="122"/>
  <c r="F116" i="122"/>
  <c r="E23" i="124"/>
  <c r="E119" i="122"/>
  <c r="F119" i="122"/>
  <c r="E24" i="124"/>
  <c r="E18" i="124" s="1"/>
  <c r="E130" i="122"/>
  <c r="E132" i="122"/>
  <c r="E133" i="122"/>
  <c r="E134" i="122"/>
  <c r="E136" i="122"/>
  <c r="E138" i="122"/>
  <c r="E139" i="122"/>
  <c r="E140" i="122"/>
  <c r="E141" i="122"/>
  <c r="E142" i="122"/>
  <c r="E129" i="122"/>
  <c r="F129" i="122"/>
  <c r="E25" i="124"/>
  <c r="E149" i="122"/>
  <c r="E150" i="122"/>
  <c r="E151" i="122"/>
  <c r="E152" i="122"/>
  <c r="E153" i="122"/>
  <c r="E154" i="122"/>
  <c r="E155" i="122"/>
  <c r="E170" i="122"/>
  <c r="E171" i="122"/>
  <c r="E172" i="122"/>
  <c r="E175" i="122"/>
  <c r="E177" i="122"/>
  <c r="E179" i="122"/>
  <c r="E184" i="122"/>
  <c r="E190" i="122"/>
  <c r="E148" i="122"/>
  <c r="F148" i="122"/>
  <c r="E26" i="124"/>
  <c r="E194" i="122"/>
  <c r="F194" i="122"/>
  <c r="E195" i="122"/>
  <c r="F195" i="122"/>
  <c r="F193" i="122"/>
  <c r="E27" i="124"/>
  <c r="F354" i="122"/>
  <c r="E40" i="124"/>
  <c r="E39" i="124" s="1"/>
  <c r="E366" i="122"/>
  <c r="F366" i="122"/>
  <c r="E367" i="122"/>
  <c r="F367" i="122"/>
  <c r="E369" i="122"/>
  <c r="F369" i="122"/>
  <c r="F365" i="122"/>
  <c r="E43" i="124"/>
  <c r="E372" i="122"/>
  <c r="F372" i="122"/>
  <c r="E373" i="122"/>
  <c r="F373" i="122"/>
  <c r="E375" i="122"/>
  <c r="F375" i="122"/>
  <c r="F371" i="122"/>
  <c r="E44" i="124"/>
  <c r="F380" i="122"/>
  <c r="F383" i="122"/>
  <c r="E384" i="122"/>
  <c r="F384" i="122"/>
  <c r="E385" i="122"/>
  <c r="F385" i="122"/>
  <c r="E386" i="122"/>
  <c r="F386" i="122"/>
  <c r="E387" i="122"/>
  <c r="F387" i="122"/>
  <c r="E388" i="122"/>
  <c r="F388" i="122"/>
  <c r="F382" i="122"/>
  <c r="F379" i="122"/>
  <c r="E45" i="124"/>
  <c r="E46" i="124"/>
  <c r="F390" i="122"/>
  <c r="F393" i="122"/>
  <c r="F392" i="122"/>
  <c r="F396" i="122"/>
  <c r="F395" i="122"/>
  <c r="F389" i="122"/>
  <c r="E47" i="124"/>
  <c r="E48" i="124"/>
  <c r="E49" i="124"/>
  <c r="F402" i="122"/>
  <c r="F399" i="122"/>
  <c r="F404" i="122"/>
  <c r="F398" i="122"/>
  <c r="E50" i="124"/>
  <c r="E361" i="122"/>
  <c r="F361" i="122"/>
  <c r="E41" i="124"/>
  <c r="E17" i="124"/>
  <c r="E16" i="124"/>
  <c r="E15" i="124"/>
  <c r="E14" i="124"/>
  <c r="D12" i="145"/>
  <c r="D42" i="124"/>
  <c r="C42" i="124"/>
  <c r="D39" i="124"/>
  <c r="C39" i="124"/>
  <c r="D37" i="124"/>
  <c r="C37" i="124"/>
  <c r="D28" i="124"/>
  <c r="C28" i="124"/>
  <c r="D18" i="124"/>
  <c r="C18" i="124"/>
  <c r="D12" i="124"/>
  <c r="C12" i="124"/>
  <c r="E155" i="120"/>
  <c r="E354" i="122"/>
  <c r="E309" i="122"/>
  <c r="E198" i="122"/>
  <c r="E98" i="122"/>
  <c r="E91" i="122"/>
  <c r="F266" i="122"/>
  <c r="F135" i="122"/>
  <c r="F170" i="122"/>
  <c r="F171" i="122"/>
  <c r="E36" i="149"/>
  <c r="E17" i="149"/>
  <c r="E254" i="148"/>
  <c r="E252" i="148"/>
  <c r="E251" i="148"/>
  <c r="E250" i="148"/>
  <c r="C251" i="148"/>
  <c r="C250" i="148"/>
  <c r="E249" i="148"/>
  <c r="E248" i="148"/>
  <c r="E247" i="148"/>
  <c r="C247" i="148"/>
  <c r="E246" i="148"/>
  <c r="E245" i="148"/>
  <c r="E244" i="148"/>
  <c r="E243" i="148"/>
  <c r="C243" i="148"/>
  <c r="E242" i="148"/>
  <c r="E241" i="148"/>
  <c r="E240" i="148"/>
  <c r="C240" i="148"/>
  <c r="E239" i="148"/>
  <c r="E238" i="148"/>
  <c r="E237" i="148"/>
  <c r="E236" i="148"/>
  <c r="D235" i="148"/>
  <c r="E235" i="148"/>
  <c r="E231" i="148"/>
  <c r="E234" i="148"/>
  <c r="E233" i="148"/>
  <c r="E232" i="148"/>
  <c r="C231" i="148"/>
  <c r="E230" i="148"/>
  <c r="E229" i="148"/>
  <c r="E228" i="148"/>
  <c r="E227" i="148"/>
  <c r="C227" i="148"/>
  <c r="E226" i="148"/>
  <c r="E225" i="148"/>
  <c r="E224" i="148"/>
  <c r="C224" i="148"/>
  <c r="E223" i="148"/>
  <c r="E222" i="148"/>
  <c r="E221" i="148"/>
  <c r="E220" i="148"/>
  <c r="C220" i="148"/>
  <c r="E219" i="148"/>
  <c r="E218" i="148"/>
  <c r="E217" i="148"/>
  <c r="E216" i="148"/>
  <c r="E215" i="148"/>
  <c r="E214" i="148"/>
  <c r="E213" i="148"/>
  <c r="C213" i="148"/>
  <c r="C212" i="148"/>
  <c r="E211" i="148"/>
  <c r="E210" i="148"/>
  <c r="E209" i="148"/>
  <c r="E208" i="148"/>
  <c r="C208" i="148"/>
  <c r="E207" i="148"/>
  <c r="E206" i="148"/>
  <c r="E205" i="148"/>
  <c r="E204" i="148"/>
  <c r="E203" i="148"/>
  <c r="E202" i="148"/>
  <c r="E201" i="148"/>
  <c r="E200" i="148"/>
  <c r="E199" i="148"/>
  <c r="C200" i="148"/>
  <c r="C199" i="148"/>
  <c r="E198" i="148"/>
  <c r="E197" i="148"/>
  <c r="E196" i="148"/>
  <c r="E195" i="148"/>
  <c r="E194" i="148"/>
  <c r="E193" i="148"/>
  <c r="E192" i="148"/>
  <c r="E191" i="148"/>
  <c r="E187" i="148"/>
  <c r="E190" i="148"/>
  <c r="E189" i="148"/>
  <c r="E188" i="148"/>
  <c r="C187" i="148"/>
  <c r="E186" i="148"/>
  <c r="E185" i="148"/>
  <c r="E184" i="148"/>
  <c r="E183" i="148"/>
  <c r="E181" i="148"/>
  <c r="E180" i="148"/>
  <c r="E179" i="148"/>
  <c r="E177" i="148"/>
  <c r="C177" i="148"/>
  <c r="E176" i="148"/>
  <c r="E175" i="148"/>
  <c r="E168" i="148"/>
  <c r="E174" i="148"/>
  <c r="E173" i="148"/>
  <c r="E172" i="148"/>
  <c r="E171" i="148"/>
  <c r="E170" i="148"/>
  <c r="E169" i="148"/>
  <c r="C168" i="148"/>
  <c r="E167" i="148"/>
  <c r="E166" i="148"/>
  <c r="E165" i="148"/>
  <c r="E164" i="148"/>
  <c r="C163" i="148"/>
  <c r="E163" i="148"/>
  <c r="E162" i="148"/>
  <c r="E161" i="148"/>
  <c r="E160" i="148"/>
  <c r="C160" i="148"/>
  <c r="E159" i="148"/>
  <c r="E158" i="148"/>
  <c r="E157" i="148"/>
  <c r="E156" i="148"/>
  <c r="E155" i="148"/>
  <c r="E154" i="148"/>
  <c r="E153" i="148"/>
  <c r="E152" i="148"/>
  <c r="C152" i="148"/>
  <c r="E151" i="148"/>
  <c r="E150" i="148"/>
  <c r="E149" i="148"/>
  <c r="E148" i="148"/>
  <c r="E147" i="148"/>
  <c r="C147" i="148"/>
  <c r="E146" i="148"/>
  <c r="E145" i="148"/>
  <c r="E144" i="148"/>
  <c r="E143" i="148"/>
  <c r="C143" i="148"/>
  <c r="C142" i="148"/>
  <c r="E141" i="148"/>
  <c r="E140" i="148"/>
  <c r="E139" i="148"/>
  <c r="E138" i="148"/>
  <c r="D138" i="148"/>
  <c r="E137" i="148"/>
  <c r="E136" i="148"/>
  <c r="E135" i="148"/>
  <c r="E119" i="148"/>
  <c r="E134" i="148"/>
  <c r="E133" i="148"/>
  <c r="E132" i="148"/>
  <c r="E131" i="148"/>
  <c r="E130" i="148"/>
  <c r="E129" i="148"/>
  <c r="E128" i="148"/>
  <c r="E127" i="148"/>
  <c r="E126" i="148"/>
  <c r="E125" i="148"/>
  <c r="E124" i="148"/>
  <c r="E123" i="148"/>
  <c r="E122" i="148"/>
  <c r="E121" i="148"/>
  <c r="E120" i="148"/>
  <c r="C119" i="148"/>
  <c r="E118" i="148"/>
  <c r="E117" i="148"/>
  <c r="E116" i="148"/>
  <c r="E115" i="148"/>
  <c r="E114" i="148"/>
  <c r="E113" i="148"/>
  <c r="E112" i="148"/>
  <c r="E111" i="148"/>
  <c r="E110" i="148"/>
  <c r="E109" i="148"/>
  <c r="E108" i="148"/>
  <c r="E107" i="148"/>
  <c r="E106" i="148"/>
  <c r="E105" i="148"/>
  <c r="E104" i="148"/>
  <c r="E103" i="148"/>
  <c r="C103" i="148"/>
  <c r="E102" i="148"/>
  <c r="E101" i="148"/>
  <c r="E100" i="148"/>
  <c r="E99" i="148"/>
  <c r="E98" i="148"/>
  <c r="E97" i="148"/>
  <c r="E96" i="148"/>
  <c r="C96" i="148"/>
  <c r="E95" i="148"/>
  <c r="E94" i="148"/>
  <c r="E93" i="148"/>
  <c r="E92" i="148"/>
  <c r="E91" i="148"/>
  <c r="E90" i="148"/>
  <c r="E89" i="148"/>
  <c r="E88" i="148"/>
  <c r="E86" i="148"/>
  <c r="E87" i="148"/>
  <c r="C86" i="148"/>
  <c r="E85" i="148"/>
  <c r="E84" i="148"/>
  <c r="E82" i="148"/>
  <c r="E80" i="148"/>
  <c r="E81" i="148"/>
  <c r="C80" i="148"/>
  <c r="E79" i="148"/>
  <c r="E78" i="148"/>
  <c r="E77" i="148"/>
  <c r="E76" i="148"/>
  <c r="C76" i="148"/>
  <c r="E75" i="148"/>
  <c r="E74" i="148"/>
  <c r="E73" i="148"/>
  <c r="E72" i="148"/>
  <c r="C72" i="148"/>
  <c r="E71" i="148"/>
  <c r="E70" i="148"/>
  <c r="E69" i="148"/>
  <c r="E63" i="148"/>
  <c r="E62" i="148"/>
  <c r="E68" i="148"/>
  <c r="E67" i="148"/>
  <c r="E66" i="148"/>
  <c r="E65" i="148"/>
  <c r="E64" i="148"/>
  <c r="C63" i="148"/>
  <c r="C62" i="148"/>
  <c r="E61" i="148"/>
  <c r="E60" i="148"/>
  <c r="E59" i="148"/>
  <c r="E58" i="148"/>
  <c r="E57" i="148"/>
  <c r="C57" i="148"/>
  <c r="E56" i="148"/>
  <c r="E55" i="148"/>
  <c r="E54" i="148"/>
  <c r="E53" i="148"/>
  <c r="E52" i="148"/>
  <c r="E51" i="148"/>
  <c r="C51" i="148"/>
  <c r="E50" i="148"/>
  <c r="E49" i="148"/>
  <c r="E48" i="148"/>
  <c r="E46" i="148"/>
  <c r="E45" i="148"/>
  <c r="C45" i="148"/>
  <c r="E38" i="148"/>
  <c r="E37" i="148"/>
  <c r="E36" i="148"/>
  <c r="E35" i="148"/>
  <c r="E34" i="148"/>
  <c r="E31" i="148"/>
  <c r="E32" i="148"/>
  <c r="C31" i="148"/>
  <c r="E29" i="148"/>
  <c r="E28" i="148"/>
  <c r="E27" i="148"/>
  <c r="E26" i="148"/>
  <c r="E14" i="148"/>
  <c r="E25" i="148"/>
  <c r="E24" i="148"/>
  <c r="E23" i="148"/>
  <c r="E21" i="148"/>
  <c r="E15" i="148"/>
  <c r="C14" i="148"/>
  <c r="C13" i="148"/>
  <c r="C12" i="148"/>
  <c r="D10" i="148"/>
  <c r="C10" i="148"/>
  <c r="E284" i="120"/>
  <c r="F284" i="120"/>
  <c r="E285" i="120"/>
  <c r="F285" i="120"/>
  <c r="E286" i="120"/>
  <c r="F286" i="120"/>
  <c r="F283" i="120"/>
  <c r="E283" i="120"/>
  <c r="F276" i="120"/>
  <c r="E277" i="120"/>
  <c r="F277" i="120"/>
  <c r="E278" i="120"/>
  <c r="F278" i="120"/>
  <c r="E279" i="120"/>
  <c r="F279" i="120"/>
  <c r="F280" i="120"/>
  <c r="F275" i="120"/>
  <c r="E120" i="120"/>
  <c r="E121" i="120"/>
  <c r="E128" i="120"/>
  <c r="E129" i="120"/>
  <c r="E119" i="120"/>
  <c r="F119" i="120"/>
  <c r="E87" i="120"/>
  <c r="F87" i="120"/>
  <c r="E88" i="120"/>
  <c r="F88" i="120"/>
  <c r="F86" i="120"/>
  <c r="F59" i="120"/>
  <c r="F60" i="120"/>
  <c r="F58" i="120"/>
  <c r="E58" i="120"/>
  <c r="E477" i="120"/>
  <c r="E411" i="120"/>
  <c r="E405" i="120"/>
  <c r="E404" i="120"/>
  <c r="E162" i="120"/>
  <c r="E163" i="120"/>
  <c r="E173" i="120"/>
  <c r="E175" i="120"/>
  <c r="E176" i="120"/>
  <c r="E184" i="120"/>
  <c r="E188" i="120"/>
  <c r="E199" i="120"/>
  <c r="E200" i="120"/>
  <c r="F358" i="120"/>
  <c r="E358" i="120"/>
  <c r="E268" i="122"/>
  <c r="E212" i="148"/>
  <c r="E142" i="148"/>
  <c r="E13" i="148"/>
  <c r="E363" i="120"/>
  <c r="E357" i="120"/>
  <c r="E352" i="120"/>
  <c r="F352" i="120"/>
  <c r="D13" i="145"/>
  <c r="C12" i="145"/>
  <c r="C43" i="145"/>
  <c r="D43" i="145"/>
  <c r="D19" i="145"/>
  <c r="C19" i="145"/>
  <c r="D29" i="145"/>
  <c r="C29" i="145"/>
  <c r="E12" i="148"/>
  <c r="D40" i="145"/>
  <c r="C227" i="114"/>
  <c r="D138" i="114"/>
  <c r="D10" i="114"/>
  <c r="C51" i="114"/>
  <c r="E24" i="114"/>
  <c r="E38" i="114"/>
  <c r="E37" i="114"/>
  <c r="E29" i="114"/>
  <c r="E28" i="114"/>
  <c r="E27" i="114"/>
  <c r="E26" i="114"/>
  <c r="E122" i="114"/>
  <c r="E104" i="114"/>
  <c r="E184" i="114"/>
  <c r="C251" i="114"/>
  <c r="E254" i="114"/>
  <c r="E252" i="114"/>
  <c r="C213" i="114"/>
  <c r="E201" i="114"/>
  <c r="D235" i="114"/>
  <c r="E235" i="114"/>
  <c r="E209" i="114"/>
  <c r="C152" i="114"/>
  <c r="C143" i="114"/>
  <c r="C63" i="114"/>
  <c r="C80" i="114"/>
  <c r="C86" i="114"/>
  <c r="C119" i="114"/>
  <c r="E109" i="114"/>
  <c r="E91" i="114"/>
  <c r="E84" i="114"/>
  <c r="E249" i="114"/>
  <c r="E248" i="114"/>
  <c r="E246" i="114"/>
  <c r="E245" i="114"/>
  <c r="E244" i="114"/>
  <c r="E242" i="114"/>
  <c r="E241" i="114"/>
  <c r="E240" i="114"/>
  <c r="E239" i="114"/>
  <c r="E238" i="114"/>
  <c r="E237" i="114"/>
  <c r="E236" i="114"/>
  <c r="E234" i="114"/>
  <c r="E233" i="114"/>
  <c r="E232" i="114"/>
  <c r="E230" i="114"/>
  <c r="E229" i="114"/>
  <c r="E228" i="114"/>
  <c r="E226" i="114"/>
  <c r="E225" i="114"/>
  <c r="E223" i="114"/>
  <c r="E222" i="114"/>
  <c r="E221" i="114"/>
  <c r="E219" i="114"/>
  <c r="E218" i="114"/>
  <c r="E217" i="114"/>
  <c r="E216" i="114"/>
  <c r="E215" i="114"/>
  <c r="E214" i="114"/>
  <c r="E211" i="114"/>
  <c r="E210" i="114"/>
  <c r="E207" i="114"/>
  <c r="E206" i="114"/>
  <c r="E205" i="114"/>
  <c r="E204" i="114"/>
  <c r="E203" i="114"/>
  <c r="E202" i="114"/>
  <c r="E198" i="114"/>
  <c r="E197" i="114"/>
  <c r="E196" i="114"/>
  <c r="E195" i="114"/>
  <c r="E194" i="114"/>
  <c r="E193" i="114"/>
  <c r="E192" i="114"/>
  <c r="E191" i="114"/>
  <c r="E190" i="114"/>
  <c r="E189" i="114"/>
  <c r="E188" i="114"/>
  <c r="E186" i="114"/>
  <c r="E185" i="114"/>
  <c r="E183" i="114"/>
  <c r="E181" i="114"/>
  <c r="E180" i="114"/>
  <c r="E179" i="114"/>
  <c r="E176" i="114"/>
  <c r="E175" i="114"/>
  <c r="E174" i="114"/>
  <c r="E173" i="114"/>
  <c r="E172" i="114"/>
  <c r="E171" i="114"/>
  <c r="E170" i="114"/>
  <c r="E169" i="114"/>
  <c r="E167" i="114"/>
  <c r="E166" i="114"/>
  <c r="E165" i="114"/>
  <c r="E164" i="114"/>
  <c r="E162" i="114"/>
  <c r="E161" i="114"/>
  <c r="E160" i="114"/>
  <c r="E159" i="114"/>
  <c r="E158" i="114"/>
  <c r="E157" i="114"/>
  <c r="E156" i="114"/>
  <c r="E155" i="114"/>
  <c r="E154" i="114"/>
  <c r="E153" i="114"/>
  <c r="E151" i="114"/>
  <c r="E150" i="114"/>
  <c r="E149" i="114"/>
  <c r="E148" i="114"/>
  <c r="E146" i="114"/>
  <c r="E145" i="114"/>
  <c r="E144" i="114"/>
  <c r="E141" i="114"/>
  <c r="E140" i="114"/>
  <c r="E139" i="114"/>
  <c r="E137" i="114"/>
  <c r="E136" i="114"/>
  <c r="E135" i="114"/>
  <c r="E134" i="114"/>
  <c r="E133" i="114"/>
  <c r="E132" i="114"/>
  <c r="E131" i="114"/>
  <c r="E130" i="114"/>
  <c r="E129" i="114"/>
  <c r="E128" i="114"/>
  <c r="E127" i="114"/>
  <c r="E126" i="114"/>
  <c r="E125" i="114"/>
  <c r="E124" i="114"/>
  <c r="E123" i="114"/>
  <c r="E121" i="114"/>
  <c r="E120" i="114"/>
  <c r="E118" i="114"/>
  <c r="E117" i="114"/>
  <c r="E116" i="114"/>
  <c r="E115" i="114"/>
  <c r="E114" i="114"/>
  <c r="E113" i="114"/>
  <c r="E112" i="114"/>
  <c r="E111" i="114"/>
  <c r="E110" i="114"/>
  <c r="E108" i="114"/>
  <c r="E107" i="114"/>
  <c r="E106" i="114"/>
  <c r="E105" i="114"/>
  <c r="E102" i="114"/>
  <c r="E101" i="114"/>
  <c r="E100" i="114"/>
  <c r="E99" i="114"/>
  <c r="E98" i="114"/>
  <c r="E97" i="114"/>
  <c r="E95" i="114"/>
  <c r="E94" i="114"/>
  <c r="E93" i="114"/>
  <c r="E92" i="114"/>
  <c r="E90" i="114"/>
  <c r="E89" i="114"/>
  <c r="E88" i="114"/>
  <c r="E87" i="114"/>
  <c r="E85" i="114"/>
  <c r="E82" i="114"/>
  <c r="E81" i="114"/>
  <c r="E79" i="114"/>
  <c r="E78" i="114"/>
  <c r="E77" i="114"/>
  <c r="E75" i="114"/>
  <c r="E74" i="114"/>
  <c r="E73" i="114"/>
  <c r="E71" i="114"/>
  <c r="E70" i="114"/>
  <c r="E69" i="114"/>
  <c r="E68" i="114"/>
  <c r="E67" i="114"/>
  <c r="E66" i="114"/>
  <c r="E65" i="114"/>
  <c r="E64" i="114"/>
  <c r="E61" i="114"/>
  <c r="E60" i="114"/>
  <c r="E59" i="114"/>
  <c r="E58" i="114"/>
  <c r="E56" i="114"/>
  <c r="E55" i="114"/>
  <c r="E54" i="114"/>
  <c r="E53" i="114"/>
  <c r="E52" i="114"/>
  <c r="E50" i="114"/>
  <c r="E49" i="114"/>
  <c r="E48" i="114"/>
  <c r="E46" i="114"/>
  <c r="E36" i="114"/>
  <c r="E32" i="114"/>
  <c r="E34" i="114"/>
  <c r="E35" i="114"/>
  <c r="E15" i="114"/>
  <c r="E21" i="114"/>
  <c r="E23" i="114"/>
  <c r="E25" i="114"/>
  <c r="D38" i="145"/>
  <c r="C13" i="145"/>
  <c r="C38" i="145"/>
  <c r="C40" i="145"/>
  <c r="F1559" i="48"/>
  <c r="F1566" i="48"/>
  <c r="F1535" i="48"/>
  <c r="F1531" i="48"/>
  <c r="E17" i="146"/>
  <c r="E143" i="114"/>
  <c r="E208" i="114"/>
  <c r="E247" i="114"/>
  <c r="E51" i="114"/>
  <c r="E45" i="114"/>
  <c r="E251" i="114"/>
  <c r="E250" i="114"/>
  <c r="E63" i="114"/>
  <c r="E96" i="114"/>
  <c r="E14" i="114"/>
  <c r="E138" i="114"/>
  <c r="E86" i="114"/>
  <c r="E168" i="114"/>
  <c r="E177" i="114"/>
  <c r="E231" i="114"/>
  <c r="E119" i="114"/>
  <c r="E243" i="114"/>
  <c r="E103" i="114"/>
  <c r="E152" i="114"/>
  <c r="E76" i="114"/>
  <c r="E227" i="114"/>
  <c r="E213" i="114"/>
  <c r="E187" i="114"/>
  <c r="E200" i="114"/>
  <c r="E199" i="114"/>
  <c r="E220" i="114"/>
  <c r="E147" i="114"/>
  <c r="E80" i="114"/>
  <c r="E72" i="114"/>
  <c r="E31" i="114"/>
  <c r="E57" i="114"/>
  <c r="F141" i="120"/>
  <c r="E305" i="147"/>
  <c r="E297" i="147"/>
  <c r="E295" i="147"/>
  <c r="E286" i="147"/>
  <c r="E285" i="147"/>
  <c r="E284" i="147"/>
  <c r="E283" i="147"/>
  <c r="E224" i="147"/>
  <c r="E13" i="114"/>
  <c r="E62" i="114"/>
  <c r="E18" i="145"/>
  <c r="E306" i="147"/>
  <c r="E302" i="147"/>
  <c r="E294" i="147"/>
  <c r="E274" i="147"/>
  <c r="E273" i="147"/>
  <c r="E272" i="147"/>
  <c r="E267" i="147"/>
  <c r="E256" i="147"/>
  <c r="E255" i="147"/>
  <c r="E243" i="147"/>
  <c r="E233" i="147"/>
  <c r="E219" i="147"/>
  <c r="E216" i="147"/>
  <c r="E209" i="147"/>
  <c r="E204" i="147"/>
  <c r="E200" i="147"/>
  <c r="E195" i="147"/>
  <c r="E160" i="147"/>
  <c r="E146" i="147"/>
  <c r="E137" i="147"/>
  <c r="E132" i="147"/>
  <c r="E126" i="147"/>
  <c r="E84" i="147"/>
  <c r="E80" i="147"/>
  <c r="E67" i="147"/>
  <c r="E61" i="147"/>
  <c r="E55" i="147"/>
  <c r="E49" i="147"/>
  <c r="E32" i="147"/>
  <c r="E14" i="147"/>
  <c r="C13" i="147"/>
  <c r="E91" i="120"/>
  <c r="E33" i="120"/>
  <c r="F1539" i="48"/>
  <c r="E52" i="120"/>
  <c r="F405" i="120"/>
  <c r="F52" i="120"/>
  <c r="E16" i="145"/>
  <c r="F150" i="120"/>
  <c r="E149" i="120"/>
  <c r="F149" i="120"/>
  <c r="E36" i="146"/>
  <c r="F118" i="120"/>
  <c r="F1545" i="48"/>
  <c r="E335" i="120"/>
  <c r="F335" i="120"/>
  <c r="E109" i="120"/>
  <c r="F109" i="120"/>
  <c r="F1403" i="48"/>
  <c r="F1397" i="48"/>
  <c r="E269" i="120"/>
  <c r="F269" i="120"/>
  <c r="E272" i="120"/>
  <c r="F272" i="120"/>
  <c r="E273" i="120"/>
  <c r="F273" i="120"/>
  <c r="F274" i="120"/>
  <c r="E282" i="120"/>
  <c r="E281" i="120"/>
  <c r="F1421" i="48"/>
  <c r="F1394" i="48"/>
  <c r="F317" i="120"/>
  <c r="F26" i="120"/>
  <c r="F344" i="120"/>
  <c r="F343" i="120"/>
  <c r="F122" i="120"/>
  <c r="F301" i="113"/>
  <c r="F1459" i="48"/>
  <c r="F1478" i="48"/>
  <c r="F1485" i="48"/>
  <c r="F1462" i="48"/>
  <c r="F1465" i="48"/>
  <c r="F1469" i="48"/>
  <c r="F315" i="113"/>
  <c r="E315" i="113"/>
  <c r="F311" i="113"/>
  <c r="E311" i="113"/>
  <c r="G48" i="113"/>
  <c r="E32" i="111"/>
  <c r="E66" i="147"/>
  <c r="E199" i="147"/>
  <c r="E271" i="147"/>
  <c r="E13" i="147"/>
  <c r="E62" i="147"/>
  <c r="F282" i="120"/>
  <c r="F281" i="120"/>
  <c r="E33" i="145"/>
  <c r="F271" i="120"/>
  <c r="E31" i="145"/>
  <c r="E275" i="120"/>
  <c r="E271" i="120"/>
  <c r="E32" i="145"/>
  <c r="E310" i="113"/>
  <c r="E12" i="147"/>
  <c r="J59" i="141"/>
  <c r="I18" i="141"/>
  <c r="F349" i="113"/>
  <c r="F348" i="113"/>
  <c r="E350" i="113"/>
  <c r="E349" i="113"/>
  <c r="E301" i="113"/>
  <c r="C248" i="144"/>
  <c r="C247" i="144"/>
  <c r="C244" i="144"/>
  <c r="C240" i="144"/>
  <c r="C237" i="144"/>
  <c r="C228" i="144"/>
  <c r="C224" i="144"/>
  <c r="C221" i="144"/>
  <c r="C208" i="144"/>
  <c r="C216" i="144"/>
  <c r="C209" i="144"/>
  <c r="C205" i="144"/>
  <c r="C197" i="144"/>
  <c r="C196" i="144"/>
  <c r="C184" i="144"/>
  <c r="C174" i="144"/>
  <c r="C139" i="144"/>
  <c r="C165" i="144"/>
  <c r="C160" i="144"/>
  <c r="C157" i="144"/>
  <c r="C149" i="144"/>
  <c r="C144" i="144"/>
  <c r="C140" i="144"/>
  <c r="C135" i="144"/>
  <c r="C116" i="144"/>
  <c r="C101" i="144"/>
  <c r="C94" i="144"/>
  <c r="C85" i="144"/>
  <c r="C79" i="144"/>
  <c r="C75" i="144"/>
  <c r="C71" i="144"/>
  <c r="C62" i="144"/>
  <c r="C61" i="144"/>
  <c r="C12" i="144"/>
  <c r="C56" i="144"/>
  <c r="C50" i="144"/>
  <c r="C44" i="144"/>
  <c r="C30" i="144"/>
  <c r="C14" i="144"/>
  <c r="C13" i="144"/>
  <c r="C9" i="144"/>
  <c r="E62" i="141"/>
  <c r="E20" i="141"/>
  <c r="F61" i="141"/>
  <c r="K61" i="141"/>
  <c r="F60" i="141"/>
  <c r="K60" i="141"/>
  <c r="I59" i="141"/>
  <c r="H59" i="141"/>
  <c r="G59" i="141"/>
  <c r="E59" i="141"/>
  <c r="D59" i="141"/>
  <c r="C59" i="141"/>
  <c r="B59" i="141"/>
  <c r="G58" i="141"/>
  <c r="F58" i="141"/>
  <c r="G57" i="141"/>
  <c r="F57" i="141"/>
  <c r="H56" i="141"/>
  <c r="H51" i="141"/>
  <c r="G56" i="141"/>
  <c r="F56" i="141"/>
  <c r="G55" i="141"/>
  <c r="F55" i="141"/>
  <c r="D55" i="141"/>
  <c r="K55" i="141"/>
  <c r="H54" i="141"/>
  <c r="G54" i="141"/>
  <c r="F54" i="141"/>
  <c r="H53" i="141"/>
  <c r="G53" i="141"/>
  <c r="F53" i="141"/>
  <c r="H52" i="141"/>
  <c r="G52" i="141"/>
  <c r="F52" i="141"/>
  <c r="F51" i="141"/>
  <c r="E51" i="141"/>
  <c r="C51" i="141"/>
  <c r="B51" i="141"/>
  <c r="G50" i="141"/>
  <c r="F50" i="141"/>
  <c r="F49" i="141"/>
  <c r="D49" i="141"/>
  <c r="H48" i="141"/>
  <c r="E48" i="141"/>
  <c r="D48" i="141"/>
  <c r="C48" i="141"/>
  <c r="B48" i="141"/>
  <c r="H47" i="141"/>
  <c r="G47" i="141"/>
  <c r="G46" i="141"/>
  <c r="F47" i="141"/>
  <c r="H46" i="141"/>
  <c r="E46" i="141"/>
  <c r="D46" i="141"/>
  <c r="C46" i="141"/>
  <c r="C20" i="141"/>
  <c r="B46" i="141"/>
  <c r="G45" i="141"/>
  <c r="F45" i="141"/>
  <c r="K45" i="141"/>
  <c r="D45" i="141"/>
  <c r="K44" i="141"/>
  <c r="G44" i="141"/>
  <c r="F44" i="141"/>
  <c r="D44" i="141"/>
  <c r="J44" i="141"/>
  <c r="L44" i="141"/>
  <c r="G43" i="141"/>
  <c r="F43" i="141"/>
  <c r="I42" i="141"/>
  <c r="H42" i="141"/>
  <c r="G42" i="141"/>
  <c r="F42" i="141"/>
  <c r="D42" i="141"/>
  <c r="H41" i="141"/>
  <c r="G41" i="141"/>
  <c r="F41" i="141"/>
  <c r="H40" i="141"/>
  <c r="G40" i="141"/>
  <c r="F40" i="141"/>
  <c r="E40" i="141"/>
  <c r="D40" i="141"/>
  <c r="H39" i="141"/>
  <c r="G39" i="141"/>
  <c r="F39" i="141"/>
  <c r="E39" i="141"/>
  <c r="D39" i="141"/>
  <c r="H38" i="141"/>
  <c r="H37" i="141"/>
  <c r="F38" i="141"/>
  <c r="K38" i="141"/>
  <c r="D38" i="141"/>
  <c r="D37" i="141"/>
  <c r="F37" i="141"/>
  <c r="E37" i="141"/>
  <c r="C37" i="141"/>
  <c r="B37" i="141"/>
  <c r="I36" i="141"/>
  <c r="J36" i="141"/>
  <c r="L36" i="141"/>
  <c r="H36" i="141"/>
  <c r="G36" i="141"/>
  <c r="F36" i="141"/>
  <c r="D36" i="141"/>
  <c r="H35" i="141"/>
  <c r="J35" i="141"/>
  <c r="L35" i="141"/>
  <c r="G35" i="141"/>
  <c r="F35" i="141"/>
  <c r="D35" i="141"/>
  <c r="K35" i="141"/>
  <c r="H34" i="141"/>
  <c r="G34" i="141"/>
  <c r="F34" i="141"/>
  <c r="D34" i="141"/>
  <c r="H33" i="141"/>
  <c r="G33" i="141"/>
  <c r="F33" i="141"/>
  <c r="D33" i="141"/>
  <c r="H32" i="141"/>
  <c r="H27" i="141"/>
  <c r="H62" i="141"/>
  <c r="H20" i="141"/>
  <c r="G32" i="141"/>
  <c r="F32" i="141"/>
  <c r="E32" i="141"/>
  <c r="D32" i="141"/>
  <c r="H31" i="141"/>
  <c r="G31" i="141"/>
  <c r="F31" i="141"/>
  <c r="D31" i="141"/>
  <c r="H30" i="141"/>
  <c r="G30" i="141"/>
  <c r="F30" i="141"/>
  <c r="D30" i="141"/>
  <c r="H29" i="141"/>
  <c r="G29" i="141"/>
  <c r="F29" i="141"/>
  <c r="D29" i="141"/>
  <c r="H28" i="141"/>
  <c r="G28" i="141"/>
  <c r="F28" i="141"/>
  <c r="D28" i="141"/>
  <c r="G27" i="141"/>
  <c r="F27" i="141"/>
  <c r="E27" i="141"/>
  <c r="D27" i="141"/>
  <c r="C27" i="141"/>
  <c r="B27" i="141"/>
  <c r="I26" i="141"/>
  <c r="H26" i="141"/>
  <c r="G26" i="141"/>
  <c r="F26" i="141"/>
  <c r="D26" i="141"/>
  <c r="H25" i="141"/>
  <c r="G25" i="141"/>
  <c r="F25" i="141"/>
  <c r="D25" i="141"/>
  <c r="H24" i="141"/>
  <c r="G24" i="141"/>
  <c r="F24" i="141"/>
  <c r="D24" i="141"/>
  <c r="H23" i="141"/>
  <c r="G23" i="141"/>
  <c r="F23" i="141"/>
  <c r="D23" i="141"/>
  <c r="H22" i="141"/>
  <c r="G22" i="141"/>
  <c r="F22" i="141"/>
  <c r="D22" i="141"/>
  <c r="H21" i="141"/>
  <c r="G21" i="141"/>
  <c r="F21" i="141"/>
  <c r="E21" i="141"/>
  <c r="D21" i="141"/>
  <c r="C21" i="141"/>
  <c r="B21" i="141"/>
  <c r="B62" i="141"/>
  <c r="L19" i="141"/>
  <c r="F18" i="141"/>
  <c r="D18" i="141"/>
  <c r="C18" i="141"/>
  <c r="K18" i="141"/>
  <c r="K17" i="141"/>
  <c r="J17" i="141"/>
  <c r="L17" i="141"/>
  <c r="J16" i="141"/>
  <c r="L16" i="141"/>
  <c r="H16" i="141"/>
  <c r="G16" i="141"/>
  <c r="F16" i="141"/>
  <c r="E16" i="141"/>
  <c r="D16" i="141"/>
  <c r="C16" i="141"/>
  <c r="K16" i="141"/>
  <c r="B16" i="141"/>
  <c r="J15" i="141"/>
  <c r="L15" i="141"/>
  <c r="J14" i="141"/>
  <c r="L14" i="141"/>
  <c r="I13" i="141"/>
  <c r="H13" i="141"/>
  <c r="H18" i="141"/>
  <c r="G13" i="141"/>
  <c r="G18" i="141"/>
  <c r="F13" i="141"/>
  <c r="E13" i="141"/>
  <c r="E18" i="141"/>
  <c r="D13" i="141"/>
  <c r="C13" i="141"/>
  <c r="B13" i="141"/>
  <c r="B18" i="141"/>
  <c r="F72" i="113"/>
  <c r="F157" i="113"/>
  <c r="E306" i="113"/>
  <c r="F306" i="113"/>
  <c r="E307" i="113"/>
  <c r="F307" i="113"/>
  <c r="F129" i="113"/>
  <c r="F172" i="111"/>
  <c r="G172" i="111"/>
  <c r="F160" i="111"/>
  <c r="F161" i="111"/>
  <c r="G123" i="111"/>
  <c r="F71" i="111"/>
  <c r="F72" i="111"/>
  <c r="F32" i="111"/>
  <c r="F33" i="111"/>
  <c r="F39" i="111"/>
  <c r="H39" i="111"/>
  <c r="F1424" i="48"/>
  <c r="F1408" i="48"/>
  <c r="F16" i="111"/>
  <c r="E17" i="111"/>
  <c r="F17" i="111"/>
  <c r="E18" i="111"/>
  <c r="F18" i="111"/>
  <c r="E19" i="111"/>
  <c r="F19" i="111"/>
  <c r="F20" i="111"/>
  <c r="F21" i="111"/>
  <c r="F22" i="111"/>
  <c r="F23" i="111"/>
  <c r="E24" i="111"/>
  <c r="F24" i="111"/>
  <c r="E25" i="111"/>
  <c r="F25" i="111"/>
  <c r="E26" i="111"/>
  <c r="F26" i="111"/>
  <c r="E27" i="111"/>
  <c r="F27" i="111"/>
  <c r="E28" i="111"/>
  <c r="F28" i="111"/>
  <c r="E29" i="111"/>
  <c r="F29" i="111"/>
  <c r="F30" i="111"/>
  <c r="E44" i="111"/>
  <c r="F44" i="111"/>
  <c r="F46" i="111"/>
  <c r="F47" i="111"/>
  <c r="E48" i="111"/>
  <c r="F48" i="111"/>
  <c r="F50" i="111"/>
  <c r="E51" i="111"/>
  <c r="F51" i="111"/>
  <c r="F54" i="111"/>
  <c r="E55" i="111"/>
  <c r="F55" i="111"/>
  <c r="E56" i="111"/>
  <c r="F56" i="111"/>
  <c r="E57" i="111"/>
  <c r="F57" i="111"/>
  <c r="E58" i="111"/>
  <c r="F58" i="111"/>
  <c r="E61" i="111"/>
  <c r="F61" i="111"/>
  <c r="E62" i="111"/>
  <c r="F62" i="111"/>
  <c r="E63" i="111"/>
  <c r="F63" i="111"/>
  <c r="E65" i="111"/>
  <c r="F65" i="111"/>
  <c r="E66" i="111"/>
  <c r="F66" i="111"/>
  <c r="F67" i="111"/>
  <c r="F68" i="111"/>
  <c r="E69" i="111"/>
  <c r="F69" i="111"/>
  <c r="E61" i="140"/>
  <c r="E272" i="140"/>
  <c r="E14" i="139"/>
  <c r="E310" i="140"/>
  <c r="E288" i="140"/>
  <c r="E267" i="140"/>
  <c r="C13" i="140"/>
  <c r="E46" i="112"/>
  <c r="E51" i="112"/>
  <c r="E56" i="112"/>
  <c r="E254" i="112"/>
  <c r="E255" i="112"/>
  <c r="E284" i="112"/>
  <c r="E302" i="112"/>
  <c r="E310" i="112"/>
  <c r="E46" i="139"/>
  <c r="E51" i="139"/>
  <c r="E56" i="139"/>
  <c r="E254" i="139"/>
  <c r="E255" i="139"/>
  <c r="E284" i="139"/>
  <c r="E302" i="139"/>
  <c r="E310" i="139"/>
  <c r="E350" i="139"/>
  <c r="G112" i="139"/>
  <c r="E79" i="111"/>
  <c r="E119" i="113"/>
  <c r="F74" i="113"/>
  <c r="F109" i="113"/>
  <c r="F105" i="113"/>
  <c r="E41" i="113"/>
  <c r="F41" i="113"/>
  <c r="E42" i="113"/>
  <c r="F42" i="113"/>
  <c r="F44" i="113"/>
  <c r="F46" i="113"/>
  <c r="E397" i="105"/>
  <c r="E387" i="131"/>
  <c r="E388" i="131"/>
  <c r="E384" i="57"/>
  <c r="E379" i="57"/>
  <c r="E185" i="111"/>
  <c r="E100" i="111"/>
  <c r="E280" i="111"/>
  <c r="E279" i="111"/>
  <c r="E290" i="111"/>
  <c r="F290" i="111"/>
  <c r="H36" i="111"/>
  <c r="H37" i="111"/>
  <c r="H38" i="111"/>
  <c r="H40" i="111"/>
  <c r="H41" i="111"/>
  <c r="H34" i="111"/>
  <c r="E352" i="111"/>
  <c r="E107" i="111"/>
  <c r="F45" i="105"/>
  <c r="F374" i="111"/>
  <c r="G130" i="134"/>
  <c r="C9" i="40"/>
  <c r="E18" i="40"/>
  <c r="E27" i="40"/>
  <c r="D27" i="40"/>
  <c r="E72" i="57"/>
  <c r="F72" i="57"/>
  <c r="D18" i="40"/>
  <c r="G7" i="40"/>
  <c r="E9" i="40"/>
  <c r="D9" i="40"/>
  <c r="F60" i="39"/>
  <c r="E80" i="131"/>
  <c r="E79" i="38"/>
  <c r="F1302" i="48"/>
  <c r="F1338" i="48"/>
  <c r="F1316" i="48"/>
  <c r="F1306" i="48"/>
  <c r="F1321" i="48"/>
  <c r="F1341" i="48"/>
  <c r="F1309" i="48"/>
  <c r="F144" i="111"/>
  <c r="F318" i="111"/>
  <c r="F118" i="111"/>
  <c r="F156" i="111"/>
  <c r="F155" i="111"/>
  <c r="F301" i="111"/>
  <c r="F300" i="111"/>
  <c r="F299" i="111"/>
  <c r="F298" i="111"/>
  <c r="F297" i="111"/>
  <c r="F296" i="111"/>
  <c r="F295" i="111"/>
  <c r="F294" i="111"/>
  <c r="F293" i="111"/>
  <c r="F292" i="111"/>
  <c r="F291" i="111"/>
  <c r="F210" i="111"/>
  <c r="F241" i="111"/>
  <c r="I39" i="141"/>
  <c r="F209" i="111"/>
  <c r="F208" i="111"/>
  <c r="F207" i="111"/>
  <c r="F206" i="111"/>
  <c r="F205" i="111"/>
  <c r="F204" i="111"/>
  <c r="F203" i="111"/>
  <c r="F202" i="111"/>
  <c r="F201" i="111"/>
  <c r="F200" i="111"/>
  <c r="F199" i="111"/>
  <c r="F198" i="111"/>
  <c r="F197" i="111"/>
  <c r="F196" i="111"/>
  <c r="F195" i="111"/>
  <c r="F194" i="111"/>
  <c r="F193" i="111"/>
  <c r="F192" i="111"/>
  <c r="F191" i="111"/>
  <c r="F190" i="111"/>
  <c r="F189" i="111"/>
  <c r="F188" i="111"/>
  <c r="F49" i="111"/>
  <c r="F342" i="111"/>
  <c r="F341" i="111"/>
  <c r="F340" i="111"/>
  <c r="F339" i="111"/>
  <c r="F322" i="111"/>
  <c r="F321" i="111"/>
  <c r="F313" i="111"/>
  <c r="F312" i="111"/>
  <c r="F311" i="111"/>
  <c r="F289" i="111"/>
  <c r="F288" i="111"/>
  <c r="F286" i="111"/>
  <c r="F285" i="111"/>
  <c r="F284" i="111"/>
  <c r="F283" i="111"/>
  <c r="F282" i="111"/>
  <c r="F1246" i="48"/>
  <c r="F1229" i="48"/>
  <c r="F1231" i="48"/>
  <c r="F1250" i="48"/>
  <c r="F350" i="105"/>
  <c r="F349" i="105"/>
  <c r="E349" i="105"/>
  <c r="F181" i="105"/>
  <c r="F398" i="105"/>
  <c r="F402" i="105"/>
  <c r="E402" i="105"/>
  <c r="E61" i="138"/>
  <c r="E310" i="138"/>
  <c r="E288" i="138"/>
  <c r="E273" i="138"/>
  <c r="E267" i="138"/>
  <c r="C13" i="138"/>
  <c r="F183" i="105"/>
  <c r="E386" i="105"/>
  <c r="E303" i="138"/>
  <c r="E302" i="138"/>
  <c r="E272" i="138"/>
  <c r="E271" i="138"/>
  <c r="F180" i="105"/>
  <c r="F278" i="105"/>
  <c r="F333" i="105"/>
  <c r="E335" i="105"/>
  <c r="F336" i="105"/>
  <c r="F337" i="105"/>
  <c r="F338" i="105"/>
  <c r="F339" i="105"/>
  <c r="F340" i="105"/>
  <c r="F341" i="105"/>
  <c r="E254" i="105"/>
  <c r="F254" i="105"/>
  <c r="E256" i="105"/>
  <c r="F256" i="105"/>
  <c r="F396" i="105"/>
  <c r="F388" i="105"/>
  <c r="F138" i="105"/>
  <c r="E137" i="105"/>
  <c r="F137" i="105"/>
  <c r="F176" i="105"/>
  <c r="F101" i="105"/>
  <c r="F305" i="105"/>
  <c r="G304" i="105"/>
  <c r="F175" i="105"/>
  <c r="F172" i="105"/>
  <c r="E314" i="138"/>
  <c r="E192" i="105"/>
  <c r="E200" i="138"/>
  <c r="F335" i="105"/>
  <c r="F103" i="105"/>
  <c r="E154" i="92"/>
  <c r="E29" i="134"/>
  <c r="G52" i="134"/>
  <c r="F1168" i="48"/>
  <c r="F1155" i="48"/>
  <c r="F1171" i="48"/>
  <c r="F22" i="105"/>
  <c r="F1094" i="48"/>
  <c r="F1113" i="48"/>
  <c r="F1103" i="48"/>
  <c r="E325" i="92"/>
  <c r="F364" i="92"/>
  <c r="F362" i="92"/>
  <c r="F361" i="92"/>
  <c r="E362" i="92"/>
  <c r="E361" i="92"/>
  <c r="E364" i="92"/>
  <c r="E360" i="92"/>
  <c r="F360" i="92"/>
  <c r="E190" i="92"/>
  <c r="E200" i="136"/>
  <c r="E136" i="92"/>
  <c r="E126" i="92"/>
  <c r="E100" i="92"/>
  <c r="E84" i="136"/>
  <c r="E82" i="92"/>
  <c r="E67" i="136"/>
  <c r="E31" i="92"/>
  <c r="E64" i="92"/>
  <c r="E14" i="92"/>
  <c r="F1098" i="48"/>
  <c r="E350" i="92"/>
  <c r="E303" i="136"/>
  <c r="D49" i="37"/>
  <c r="E12" i="60"/>
  <c r="D41" i="37"/>
  <c r="D39" i="37"/>
  <c r="D9" i="37"/>
  <c r="D19" i="37"/>
  <c r="E272" i="136"/>
  <c r="G49" i="141" s="1"/>
  <c r="E273" i="136"/>
  <c r="E61" i="136"/>
  <c r="E310" i="136"/>
  <c r="E302" i="136"/>
  <c r="E288" i="136"/>
  <c r="E267" i="136"/>
  <c r="C13" i="136"/>
  <c r="E342" i="92"/>
  <c r="E294" i="136"/>
  <c r="E160" i="136"/>
  <c r="E137" i="136"/>
  <c r="E120" i="92"/>
  <c r="E132" i="136"/>
  <c r="E55" i="136"/>
  <c r="E32" i="136"/>
  <c r="E14" i="136"/>
  <c r="F331" i="92"/>
  <c r="E333" i="92"/>
  <c r="F334" i="92"/>
  <c r="F335" i="92"/>
  <c r="E283" i="136"/>
  <c r="F49" i="92"/>
  <c r="E146" i="136"/>
  <c r="E57" i="92"/>
  <c r="E49" i="136"/>
  <c r="F1043" i="48"/>
  <c r="F1015" i="48"/>
  <c r="F1021" i="48"/>
  <c r="F1012" i="48"/>
  <c r="F1051" i="48"/>
  <c r="F301" i="92"/>
  <c r="F1046" i="48"/>
  <c r="F1019" i="48"/>
  <c r="F39" i="92"/>
  <c r="F38" i="92"/>
  <c r="F939" i="48"/>
  <c r="F955" i="48"/>
  <c r="F943" i="48"/>
  <c r="F961" i="48"/>
  <c r="F951" i="48"/>
  <c r="F947" i="48"/>
  <c r="E13" i="136"/>
  <c r="E62" i="136"/>
  <c r="F80" i="38"/>
  <c r="E256" i="135"/>
  <c r="E255" i="135"/>
  <c r="E313" i="135"/>
  <c r="E314" i="135"/>
  <c r="E305" i="135"/>
  <c r="E294" i="135"/>
  <c r="E274" i="135"/>
  <c r="E291" i="135"/>
  <c r="E283" i="135"/>
  <c r="E275" i="135"/>
  <c r="E273" i="135"/>
  <c r="E272" i="135"/>
  <c r="E271" i="135"/>
  <c r="E233" i="135"/>
  <c r="E200" i="135"/>
  <c r="E243" i="135"/>
  <c r="E224" i="135"/>
  <c r="E219" i="135"/>
  <c r="E209" i="135"/>
  <c r="E204" i="135"/>
  <c r="E195" i="135"/>
  <c r="E160" i="135"/>
  <c r="E146" i="135"/>
  <c r="E137" i="135"/>
  <c r="E132" i="135"/>
  <c r="E126" i="135"/>
  <c r="E84" i="135"/>
  <c r="E80" i="135"/>
  <c r="E67" i="135"/>
  <c r="E55" i="135"/>
  <c r="E49" i="135"/>
  <c r="E310" i="135"/>
  <c r="E302" i="135"/>
  <c r="E288" i="135"/>
  <c r="E267" i="135"/>
  <c r="C13" i="135"/>
  <c r="E66" i="135"/>
  <c r="E70" i="134"/>
  <c r="E89" i="134"/>
  <c r="E109" i="134"/>
  <c r="E135" i="134"/>
  <c r="E144" i="134"/>
  <c r="E169" i="134"/>
  <c r="E203" i="134"/>
  <c r="E210" i="134"/>
  <c r="E293" i="134"/>
  <c r="E305" i="134"/>
  <c r="E154" i="134"/>
  <c r="E119" i="134"/>
  <c r="F104" i="134"/>
  <c r="E104" i="134"/>
  <c r="F63" i="134"/>
  <c r="F12" i="134"/>
  <c r="E14" i="135"/>
  <c r="E61" i="135"/>
  <c r="E375" i="134"/>
  <c r="F154" i="131"/>
  <c r="F126" i="131"/>
  <c r="E329" i="131"/>
  <c r="F10" i="131" s="1"/>
  <c r="F330" i="131"/>
  <c r="F329" i="131" s="1"/>
  <c r="E264" i="134"/>
  <c r="F264" i="134"/>
  <c r="C52" i="44"/>
  <c r="F96" i="134"/>
  <c r="E30" i="131"/>
  <c r="F41" i="134"/>
  <c r="E316" i="38"/>
  <c r="E205" i="131"/>
  <c r="F395" i="48"/>
  <c r="F398" i="48"/>
  <c r="F413" i="48"/>
  <c r="E243" i="131"/>
  <c r="F243" i="131"/>
  <c r="E248" i="131"/>
  <c r="F248" i="131"/>
  <c r="E269" i="134"/>
  <c r="F269" i="134"/>
  <c r="F77" i="134"/>
  <c r="F70" i="134"/>
  <c r="F31" i="134"/>
  <c r="F29" i="134"/>
  <c r="F92" i="134"/>
  <c r="E210" i="53"/>
  <c r="F11" i="134"/>
  <c r="E32" i="135"/>
  <c r="E13" i="135"/>
  <c r="F397" i="134"/>
  <c r="E397" i="134"/>
  <c r="F394" i="134"/>
  <c r="E394" i="134"/>
  <c r="F390" i="134"/>
  <c r="E390" i="134"/>
  <c r="F386" i="134"/>
  <c r="E386" i="134"/>
  <c r="F383" i="134"/>
  <c r="E383" i="134"/>
  <c r="F375" i="134"/>
  <c r="F372" i="134"/>
  <c r="E372" i="134"/>
  <c r="F369" i="134"/>
  <c r="E369" i="134"/>
  <c r="F364" i="134"/>
  <c r="E364" i="134"/>
  <c r="F358" i="134"/>
  <c r="E358" i="134"/>
  <c r="F351" i="134"/>
  <c r="F350" i="134"/>
  <c r="E351" i="134"/>
  <c r="E350" i="134"/>
  <c r="F346" i="134"/>
  <c r="F343" i="134"/>
  <c r="E346" i="134"/>
  <c r="E343" i="134"/>
  <c r="F335" i="134"/>
  <c r="E335" i="134"/>
  <c r="F333" i="134"/>
  <c r="F305" i="134"/>
  <c r="F293" i="134"/>
  <c r="F284" i="134"/>
  <c r="E284" i="134"/>
  <c r="F279" i="134"/>
  <c r="E279" i="134"/>
  <c r="F276" i="134"/>
  <c r="E276" i="134"/>
  <c r="F210" i="134"/>
  <c r="F203" i="134"/>
  <c r="F169" i="134"/>
  <c r="F166" i="134"/>
  <c r="F154" i="134"/>
  <c r="F144" i="134"/>
  <c r="F135" i="134"/>
  <c r="F128" i="134"/>
  <c r="F127" i="134"/>
  <c r="F126" i="134"/>
  <c r="F119" i="134"/>
  <c r="F109" i="134"/>
  <c r="F98" i="134"/>
  <c r="F89" i="134"/>
  <c r="E63" i="134"/>
  <c r="E12" i="134"/>
  <c r="E357" i="134"/>
  <c r="E334" i="134"/>
  <c r="F334" i="134"/>
  <c r="E209" i="134"/>
  <c r="F357" i="134"/>
  <c r="E393" i="134"/>
  <c r="F393" i="134"/>
  <c r="F209" i="134"/>
  <c r="E88" i="134"/>
  <c r="E11" i="134"/>
  <c r="F10" i="134"/>
  <c r="E49" i="60"/>
  <c r="E126" i="131"/>
  <c r="E283" i="133"/>
  <c r="E271" i="133"/>
  <c r="E66" i="133"/>
  <c r="E310" i="133"/>
  <c r="E302" i="133"/>
  <c r="E291" i="133"/>
  <c r="E288" i="133"/>
  <c r="E267" i="133"/>
  <c r="C13" i="133"/>
  <c r="E12" i="131"/>
  <c r="E61" i="131"/>
  <c r="E100" i="131"/>
  <c r="E136" i="131"/>
  <c r="E154" i="131"/>
  <c r="F205" i="131"/>
  <c r="E271" i="131"/>
  <c r="E283" i="131"/>
  <c r="E346" i="131"/>
  <c r="E393" i="131"/>
  <c r="F149" i="131"/>
  <c r="F88" i="134"/>
  <c r="C13" i="60"/>
  <c r="E61" i="60"/>
  <c r="F393" i="131"/>
  <c r="F271" i="131"/>
  <c r="E61" i="133"/>
  <c r="E13" i="133"/>
  <c r="E54" i="131"/>
  <c r="E11" i="131"/>
  <c r="F796" i="48"/>
  <c r="F792" i="48"/>
  <c r="F867" i="48"/>
  <c r="F879" i="48"/>
  <c r="F875" i="48"/>
  <c r="F883" i="48"/>
  <c r="F179" i="131"/>
  <c r="F313" i="131"/>
  <c r="F283" i="131"/>
  <c r="F24" i="131"/>
  <c r="F12" i="131"/>
  <c r="F30" i="131"/>
  <c r="F54" i="131"/>
  <c r="F61" i="131"/>
  <c r="F89" i="131"/>
  <c r="F80" i="131"/>
  <c r="F96" i="131"/>
  <c r="F100" i="131"/>
  <c r="F115" i="131"/>
  <c r="F116" i="131"/>
  <c r="F117" i="131"/>
  <c r="F118" i="131"/>
  <c r="F148" i="131"/>
  <c r="F136" i="131"/>
  <c r="F200" i="131"/>
  <c r="F255" i="131"/>
  <c r="F258" i="131"/>
  <c r="F262" i="131"/>
  <c r="F315" i="131"/>
  <c r="F325" i="131"/>
  <c r="F322" i="131"/>
  <c r="F354" i="131"/>
  <c r="F346" i="131"/>
  <c r="F357" i="131"/>
  <c r="F363" i="131"/>
  <c r="F366" i="131"/>
  <c r="F369" i="131"/>
  <c r="F377" i="131"/>
  <c r="F380" i="131"/>
  <c r="F384" i="131"/>
  <c r="F388" i="131"/>
  <c r="F345" i="131"/>
  <c r="F314" i="131"/>
  <c r="F387" i="131"/>
  <c r="F204" i="131"/>
  <c r="F108" i="131"/>
  <c r="F79" i="131"/>
  <c r="F11" i="131"/>
  <c r="E384" i="131"/>
  <c r="E380" i="131"/>
  <c r="E377" i="131"/>
  <c r="E369" i="131"/>
  <c r="E366" i="131"/>
  <c r="E363" i="131"/>
  <c r="E357" i="131"/>
  <c r="E325" i="131"/>
  <c r="E322" i="131"/>
  <c r="E315" i="131"/>
  <c r="E262" i="131"/>
  <c r="E258" i="131"/>
  <c r="E255" i="131"/>
  <c r="E200" i="131"/>
  <c r="E118" i="131"/>
  <c r="E108" i="131"/>
  <c r="E96" i="131"/>
  <c r="E79" i="131"/>
  <c r="C208" i="114"/>
  <c r="F28" i="57"/>
  <c r="E28" i="57"/>
  <c r="E290" i="60"/>
  <c r="E92" i="57"/>
  <c r="E100" i="57"/>
  <c r="E145" i="57"/>
  <c r="E194" i="57"/>
  <c r="E264" i="57"/>
  <c r="E279" i="57"/>
  <c r="E290" i="57"/>
  <c r="F358" i="57"/>
  <c r="E358" i="57"/>
  <c r="C31" i="114"/>
  <c r="E345" i="131"/>
  <c r="E204" i="131"/>
  <c r="E32" i="60"/>
  <c r="E314" i="131"/>
  <c r="F188" i="57"/>
  <c r="E188" i="57"/>
  <c r="E243" i="60"/>
  <c r="E200" i="60"/>
  <c r="F264" i="57"/>
  <c r="F384" i="57"/>
  <c r="F379" i="57"/>
  <c r="E293" i="60"/>
  <c r="E272" i="60"/>
  <c r="E160" i="60"/>
  <c r="E130" i="57"/>
  <c r="E120" i="57"/>
  <c r="E112" i="57"/>
  <c r="E87" i="57"/>
  <c r="E249" i="57"/>
  <c r="F249" i="57"/>
  <c r="E204" i="133"/>
  <c r="E195" i="60"/>
  <c r="E137" i="60"/>
  <c r="E132" i="60"/>
  <c r="E378" i="57"/>
  <c r="F378" i="57"/>
  <c r="E204" i="60"/>
  <c r="E71" i="57"/>
  <c r="E219" i="60"/>
  <c r="F335" i="57"/>
  <c r="F334" i="57"/>
  <c r="E335" i="57"/>
  <c r="E123" i="38"/>
  <c r="F206" i="48"/>
  <c r="F241" i="48"/>
  <c r="F141" i="48"/>
  <c r="F233" i="48"/>
  <c r="F230" i="48"/>
  <c r="F220" i="48"/>
  <c r="F215" i="48"/>
  <c r="F210" i="48"/>
  <c r="F108" i="57"/>
  <c r="F107" i="57"/>
  <c r="F106" i="57"/>
  <c r="F105" i="57"/>
  <c r="F104" i="57"/>
  <c r="F103" i="57"/>
  <c r="E254" i="57"/>
  <c r="E334" i="57"/>
  <c r="E271" i="60"/>
  <c r="B20" i="130"/>
  <c r="B185" i="129"/>
  <c r="B184" i="129"/>
  <c r="B181" i="129"/>
  <c r="B178" i="129"/>
  <c r="B172" i="129"/>
  <c r="B168" i="129"/>
  <c r="B157" i="129"/>
  <c r="B164" i="129"/>
  <c r="B158" i="129"/>
  <c r="B154" i="129"/>
  <c r="B150" i="129"/>
  <c r="B149" i="129"/>
  <c r="B142" i="129"/>
  <c r="B135" i="129"/>
  <c r="B132" i="129"/>
  <c r="B127" i="129"/>
  <c r="B124" i="129"/>
  <c r="B117" i="129"/>
  <c r="B113" i="129"/>
  <c r="B109" i="129"/>
  <c r="B108" i="129"/>
  <c r="B93" i="129"/>
  <c r="B85" i="129"/>
  <c r="B80" i="129"/>
  <c r="B72" i="129"/>
  <c r="B67" i="129"/>
  <c r="B63" i="129"/>
  <c r="B59" i="129"/>
  <c r="B51" i="129"/>
  <c r="B50" i="129"/>
  <c r="B45" i="129"/>
  <c r="B39" i="129"/>
  <c r="B34" i="129"/>
  <c r="B27" i="129"/>
  <c r="B20" i="129"/>
  <c r="B19" i="129"/>
  <c r="B18" i="129"/>
  <c r="B15" i="129"/>
  <c r="C10" i="114"/>
  <c r="C14" i="114"/>
  <c r="E71" i="38"/>
  <c r="F167" i="38"/>
  <c r="C12" i="53"/>
  <c r="E96" i="38"/>
  <c r="F268" i="38"/>
  <c r="E268" i="38"/>
  <c r="E267" i="38"/>
  <c r="F309" i="38"/>
  <c r="F321" i="38"/>
  <c r="F322" i="38"/>
  <c r="F817" i="48"/>
  <c r="F827" i="48"/>
  <c r="F825" i="48"/>
  <c r="F804" i="48"/>
  <c r="F802" i="48"/>
  <c r="F159" i="38"/>
  <c r="F31" i="38"/>
  <c r="F139" i="38"/>
  <c r="E249" i="38"/>
  <c r="F249" i="38"/>
  <c r="F238" i="38"/>
  <c r="F237" i="38"/>
  <c r="F161" i="38"/>
  <c r="F138" i="38"/>
  <c r="F102" i="48"/>
  <c r="F116" i="48"/>
  <c r="F144" i="48"/>
  <c r="F29" i="48"/>
  <c r="F40" i="48"/>
  <c r="F54" i="48"/>
  <c r="E56" i="48"/>
  <c r="F49" i="48"/>
  <c r="F45" i="48"/>
  <c r="E440" i="125"/>
  <c r="E398" i="125"/>
  <c r="E392" i="125" s="1"/>
  <c r="F54" i="125"/>
  <c r="F361" i="125"/>
  <c r="F440" i="125"/>
  <c r="F434" i="125"/>
  <c r="F433" i="125" s="1"/>
  <c r="E433" i="125"/>
  <c r="F431" i="125"/>
  <c r="F430" i="125" s="1"/>
  <c r="E430" i="125"/>
  <c r="F428" i="125"/>
  <c r="F427" i="125" s="1"/>
  <c r="E426" i="125"/>
  <c r="F426" i="125" s="1"/>
  <c r="E425" i="125"/>
  <c r="F425" i="125" s="1"/>
  <c r="E423" i="125"/>
  <c r="F423" i="125" s="1"/>
  <c r="E422" i="125"/>
  <c r="F422" i="125" s="1"/>
  <c r="E421" i="125"/>
  <c r="F421" i="125" s="1"/>
  <c r="F419" i="125"/>
  <c r="F416" i="125"/>
  <c r="E416" i="125"/>
  <c r="E414" i="125"/>
  <c r="E413" i="125" s="1"/>
  <c r="E412" i="125"/>
  <c r="F412" i="125" s="1"/>
  <c r="E411" i="125"/>
  <c r="E410" i="125"/>
  <c r="F410" i="125" s="1"/>
  <c r="E407" i="125"/>
  <c r="F407" i="125" s="1"/>
  <c r="E404" i="125"/>
  <c r="F404" i="125" s="1"/>
  <c r="E403" i="125"/>
  <c r="F403" i="125" s="1"/>
  <c r="F399" i="125"/>
  <c r="E390" i="125"/>
  <c r="F390" i="125" s="1"/>
  <c r="E389" i="125"/>
  <c r="E386" i="125"/>
  <c r="E383" i="125"/>
  <c r="F383" i="125" s="1"/>
  <c r="E382" i="125"/>
  <c r="F382" i="125" s="1"/>
  <c r="E381" i="125"/>
  <c r="F381" i="125" s="1"/>
  <c r="E380" i="125"/>
  <c r="F380" i="125" s="1"/>
  <c r="E378" i="125"/>
  <c r="F378" i="125" s="1"/>
  <c r="E377" i="125"/>
  <c r="F356" i="125"/>
  <c r="E353" i="125"/>
  <c r="F353" i="125" s="1"/>
  <c r="E352" i="125"/>
  <c r="F352" i="125" s="1"/>
  <c r="E351" i="125"/>
  <c r="F351" i="125" s="1"/>
  <c r="E350" i="125"/>
  <c r="F350" i="125" s="1"/>
  <c r="E349" i="125"/>
  <c r="F349" i="125" s="1"/>
  <c r="E348" i="125"/>
  <c r="F348" i="125" s="1"/>
  <c r="E346" i="125"/>
  <c r="F342" i="125"/>
  <c r="E341" i="125"/>
  <c r="E267" i="125"/>
  <c r="F267" i="125" s="1"/>
  <c r="E266" i="125"/>
  <c r="F266" i="125" s="1"/>
  <c r="E262" i="125"/>
  <c r="F262" i="125" s="1"/>
  <c r="F196" i="125"/>
  <c r="E191" i="125"/>
  <c r="F191" i="125" s="1"/>
  <c r="E184" i="125"/>
  <c r="E183" i="125"/>
  <c r="F183" i="125" s="1"/>
  <c r="E179" i="125"/>
  <c r="E156" i="125"/>
  <c r="F156" i="125" s="1"/>
  <c r="E155" i="125"/>
  <c r="F155" i="125" s="1"/>
  <c r="E152" i="125"/>
  <c r="F152" i="125" s="1"/>
  <c r="E151" i="125"/>
  <c r="F151" i="125" s="1"/>
  <c r="F150" i="125"/>
  <c r="E149" i="125"/>
  <c r="E142" i="125"/>
  <c r="F142" i="125" s="1"/>
  <c r="E141" i="125"/>
  <c r="F141" i="125" s="1"/>
  <c r="E140" i="125"/>
  <c r="F140" i="125" s="1"/>
  <c r="E139" i="125"/>
  <c r="F139" i="125" s="1"/>
  <c r="E138" i="125"/>
  <c r="F138" i="125" s="1"/>
  <c r="E136" i="125"/>
  <c r="F136" i="125" s="1"/>
  <c r="E135" i="125"/>
  <c r="F135" i="125" s="1"/>
  <c r="E134" i="125"/>
  <c r="F134" i="125" s="1"/>
  <c r="E133" i="125"/>
  <c r="F133" i="125" s="1"/>
  <c r="E132" i="125"/>
  <c r="F129" i="125"/>
  <c r="F128" i="125"/>
  <c r="F120" i="125"/>
  <c r="F117" i="125"/>
  <c r="F113" i="125"/>
  <c r="F112" i="125" s="1"/>
  <c r="F103" i="125"/>
  <c r="F102" i="125" s="1"/>
  <c r="F95" i="125"/>
  <c r="F94" i="125" s="1"/>
  <c r="E93" i="125"/>
  <c r="F93" i="125" s="1"/>
  <c r="E92" i="125"/>
  <c r="F92" i="125" s="1"/>
  <c r="F90" i="125"/>
  <c r="F82" i="125"/>
  <c r="E81" i="125"/>
  <c r="F81" i="125" s="1"/>
  <c r="F79" i="125"/>
  <c r="E77" i="125"/>
  <c r="E74" i="125"/>
  <c r="F74" i="125" s="1"/>
  <c r="E73" i="125"/>
  <c r="F73" i="125" s="1"/>
  <c r="E72" i="125"/>
  <c r="F72" i="125" s="1"/>
  <c r="E66" i="125"/>
  <c r="F66" i="125" s="1"/>
  <c r="E65" i="125"/>
  <c r="F65" i="125" s="1"/>
  <c r="E64" i="125"/>
  <c r="F64" i="125" s="1"/>
  <c r="E63" i="125"/>
  <c r="F63" i="125" s="1"/>
  <c r="E62" i="125"/>
  <c r="E50" i="125"/>
  <c r="F50" i="125" s="1"/>
  <c r="E49" i="125"/>
  <c r="F49" i="125" s="1"/>
  <c r="E48" i="125"/>
  <c r="F48" i="125" s="1"/>
  <c r="E47" i="125"/>
  <c r="F45" i="125"/>
  <c r="F42" i="125"/>
  <c r="F29" i="125"/>
  <c r="F27" i="125"/>
  <c r="F26" i="125"/>
  <c r="F25" i="125"/>
  <c r="F23" i="125"/>
  <c r="F22" i="125"/>
  <c r="F20" i="125"/>
  <c r="F747" i="48"/>
  <c r="F750" i="48"/>
  <c r="F692" i="48"/>
  <c r="F731" i="48"/>
  <c r="F686" i="48"/>
  <c r="F695" i="48"/>
  <c r="F716" i="48"/>
  <c r="F729" i="48"/>
  <c r="F736" i="48"/>
  <c r="F705" i="48"/>
  <c r="F375" i="57"/>
  <c r="F371" i="57"/>
  <c r="F368" i="57"/>
  <c r="F355" i="57"/>
  <c r="F352" i="57"/>
  <c r="F347" i="57"/>
  <c r="F340" i="57"/>
  <c r="F330" i="57"/>
  <c r="F322" i="57"/>
  <c r="F290" i="57"/>
  <c r="F279" i="57"/>
  <c r="F270" i="57"/>
  <c r="F261" i="57"/>
  <c r="F254" i="57"/>
  <c r="F194" i="57"/>
  <c r="F145" i="57"/>
  <c r="F130" i="57"/>
  <c r="E146" i="60"/>
  <c r="E66" i="60"/>
  <c r="F120" i="57"/>
  <c r="F112" i="57"/>
  <c r="F100" i="57"/>
  <c r="F92" i="57"/>
  <c r="F87" i="57"/>
  <c r="F58" i="57"/>
  <c r="F52" i="57"/>
  <c r="F12" i="57"/>
  <c r="E69" i="122"/>
  <c r="F69" i="122"/>
  <c r="E68" i="122"/>
  <c r="F68" i="122"/>
  <c r="E67" i="122"/>
  <c r="F67" i="122"/>
  <c r="E53" i="122"/>
  <c r="F142" i="122"/>
  <c r="F141" i="122"/>
  <c r="F140" i="122"/>
  <c r="F139" i="122"/>
  <c r="F138" i="122"/>
  <c r="F136" i="122"/>
  <c r="F133" i="122"/>
  <c r="F132" i="122"/>
  <c r="F130" i="122"/>
  <c r="F152" i="122"/>
  <c r="F151" i="122"/>
  <c r="F150" i="122"/>
  <c r="F175" i="122"/>
  <c r="F179" i="122"/>
  <c r="F184" i="122"/>
  <c r="F191" i="122"/>
  <c r="F190" i="122"/>
  <c r="F189" i="122"/>
  <c r="E281" i="122"/>
  <c r="F281" i="122"/>
  <c r="E348" i="122"/>
  <c r="F348" i="122"/>
  <c r="F346" i="122"/>
  <c r="E347" i="122"/>
  <c r="F347" i="122"/>
  <c r="E351" i="122"/>
  <c r="F351" i="122"/>
  <c r="E350" i="122"/>
  <c r="F350" i="122"/>
  <c r="E377" i="122"/>
  <c r="F377" i="122"/>
  <c r="F376" i="122"/>
  <c r="E316" i="120"/>
  <c r="F316" i="120"/>
  <c r="E315" i="120"/>
  <c r="F315" i="120"/>
  <c r="E314" i="120"/>
  <c r="F314" i="120"/>
  <c r="E313" i="120"/>
  <c r="F313" i="120"/>
  <c r="E312" i="120"/>
  <c r="F312" i="120"/>
  <c r="E311" i="120"/>
  <c r="F311" i="120"/>
  <c r="E310" i="120"/>
  <c r="E308" i="120"/>
  <c r="E349" i="120"/>
  <c r="F349" i="120"/>
  <c r="E348" i="120"/>
  <c r="F348" i="120"/>
  <c r="E347" i="120"/>
  <c r="F347" i="120"/>
  <c r="F346" i="120"/>
  <c r="E342" i="120"/>
  <c r="F342" i="120"/>
  <c r="E341" i="120"/>
  <c r="E351" i="120"/>
  <c r="F351" i="120"/>
  <c r="E355" i="120"/>
  <c r="F355" i="120"/>
  <c r="E354" i="120"/>
  <c r="F354" i="120"/>
  <c r="E374" i="120"/>
  <c r="E368" i="120"/>
  <c r="E392" i="120"/>
  <c r="F392" i="120"/>
  <c r="E394" i="120"/>
  <c r="F394" i="120"/>
  <c r="E393" i="120"/>
  <c r="F393" i="120"/>
  <c r="E391" i="120"/>
  <c r="F391" i="120"/>
  <c r="E390" i="120"/>
  <c r="F390" i="120"/>
  <c r="E389" i="120"/>
  <c r="F389" i="120"/>
  <c r="E396" i="120"/>
  <c r="F396" i="120"/>
  <c r="E399" i="120"/>
  <c r="F399" i="120"/>
  <c r="F398" i="120"/>
  <c r="E49" i="145"/>
  <c r="E305" i="120"/>
  <c r="F305" i="120"/>
  <c r="E304" i="120"/>
  <c r="F304" i="120"/>
  <c r="E303" i="120"/>
  <c r="F303" i="120"/>
  <c r="E302" i="120"/>
  <c r="F302" i="120"/>
  <c r="E301" i="120"/>
  <c r="F301" i="120"/>
  <c r="E294" i="120"/>
  <c r="F294" i="120"/>
  <c r="E293" i="120"/>
  <c r="F293" i="120"/>
  <c r="E292" i="120"/>
  <c r="F292" i="120"/>
  <c r="E291" i="120"/>
  <c r="F291" i="120"/>
  <c r="E290" i="120"/>
  <c r="F290" i="120"/>
  <c r="E289" i="120"/>
  <c r="F289" i="120"/>
  <c r="E288" i="120"/>
  <c r="F288" i="120"/>
  <c r="E208" i="120"/>
  <c r="E207" i="120"/>
  <c r="E204" i="120"/>
  <c r="F204" i="120"/>
  <c r="E203" i="120"/>
  <c r="F200" i="120"/>
  <c r="F199" i="120"/>
  <c r="F188" i="120"/>
  <c r="F184" i="120"/>
  <c r="F173" i="120"/>
  <c r="F172" i="120"/>
  <c r="F159" i="120"/>
  <c r="E148" i="120"/>
  <c r="F148" i="120"/>
  <c r="E147" i="120"/>
  <c r="F147" i="120"/>
  <c r="E144" i="120"/>
  <c r="F144" i="120"/>
  <c r="E143" i="120"/>
  <c r="F143" i="120"/>
  <c r="E142" i="120"/>
  <c r="F142" i="120"/>
  <c r="E140" i="120"/>
  <c r="F140" i="120"/>
  <c r="E139" i="120"/>
  <c r="F139" i="120"/>
  <c r="E138" i="120"/>
  <c r="F138" i="120"/>
  <c r="E136" i="120"/>
  <c r="E135" i="120"/>
  <c r="F135" i="120"/>
  <c r="E134" i="120"/>
  <c r="F129" i="120"/>
  <c r="F128" i="120"/>
  <c r="F121" i="120"/>
  <c r="E117" i="120"/>
  <c r="F117" i="120"/>
  <c r="E116" i="120"/>
  <c r="F116" i="120"/>
  <c r="E115" i="120"/>
  <c r="F115" i="120"/>
  <c r="E114" i="120"/>
  <c r="E108" i="120"/>
  <c r="E107" i="120"/>
  <c r="F107" i="120"/>
  <c r="E106" i="120"/>
  <c r="F106" i="120"/>
  <c r="E99" i="120"/>
  <c r="F76" i="120"/>
  <c r="F77" i="120"/>
  <c r="E73" i="120"/>
  <c r="E72" i="120"/>
  <c r="E70" i="120"/>
  <c r="F70" i="120"/>
  <c r="E69" i="120"/>
  <c r="F69" i="120"/>
  <c r="E68" i="120"/>
  <c r="F68" i="120"/>
  <c r="E31" i="120"/>
  <c r="F31" i="120"/>
  <c r="E30" i="120"/>
  <c r="F30" i="120"/>
  <c r="E29" i="120"/>
  <c r="F29" i="120"/>
  <c r="E25" i="120"/>
  <c r="F25" i="120"/>
  <c r="E24" i="120"/>
  <c r="F24" i="120"/>
  <c r="E23" i="120"/>
  <c r="F23" i="120"/>
  <c r="E21" i="120"/>
  <c r="F21" i="120"/>
  <c r="E20" i="120"/>
  <c r="F20" i="120"/>
  <c r="E18" i="120"/>
  <c r="F18" i="120"/>
  <c r="E17" i="120"/>
  <c r="F17" i="120"/>
  <c r="E16" i="120"/>
  <c r="E382" i="120"/>
  <c r="F382" i="120"/>
  <c r="E381" i="120"/>
  <c r="F381" i="120"/>
  <c r="E380" i="120"/>
  <c r="F380" i="120"/>
  <c r="E170" i="113"/>
  <c r="F170" i="113"/>
  <c r="E336" i="113"/>
  <c r="F336" i="113"/>
  <c r="E335" i="113"/>
  <c r="F335" i="113"/>
  <c r="E334" i="113"/>
  <c r="F334" i="113"/>
  <c r="E327" i="113"/>
  <c r="F327" i="113"/>
  <c r="E326" i="113"/>
  <c r="F326" i="113"/>
  <c r="E325" i="113"/>
  <c r="F325" i="113"/>
  <c r="E322" i="113"/>
  <c r="F322" i="113"/>
  <c r="E321" i="113"/>
  <c r="F321" i="113"/>
  <c r="E320" i="113"/>
  <c r="F320" i="113"/>
  <c r="E158" i="113"/>
  <c r="F158" i="113"/>
  <c r="E289" i="113"/>
  <c r="F289" i="113"/>
  <c r="E288" i="113"/>
  <c r="E300" i="113"/>
  <c r="F300" i="113"/>
  <c r="E299" i="113"/>
  <c r="F299" i="113"/>
  <c r="E298" i="113"/>
  <c r="F298" i="113"/>
  <c r="E297" i="113"/>
  <c r="F297" i="113"/>
  <c r="E294" i="113"/>
  <c r="F294" i="113"/>
  <c r="E293" i="113"/>
  <c r="E263" i="113"/>
  <c r="E259" i="113"/>
  <c r="F259" i="113"/>
  <c r="E258" i="113"/>
  <c r="F258" i="113"/>
  <c r="E257" i="113"/>
  <c r="F257" i="113"/>
  <c r="E256" i="113"/>
  <c r="F256" i="113"/>
  <c r="E255" i="113"/>
  <c r="F255" i="113"/>
  <c r="E251" i="113"/>
  <c r="F251" i="113"/>
  <c r="E247" i="113"/>
  <c r="F247" i="113"/>
  <c r="E246" i="113"/>
  <c r="F246" i="113"/>
  <c r="E245" i="113"/>
  <c r="F245" i="113"/>
  <c r="E244" i="113"/>
  <c r="F244" i="113"/>
  <c r="E243" i="113"/>
  <c r="F243" i="113"/>
  <c r="E242" i="113"/>
  <c r="F242" i="113"/>
  <c r="E241" i="113"/>
  <c r="F241" i="113"/>
  <c r="E226" i="113"/>
  <c r="F226" i="113"/>
  <c r="E225" i="113"/>
  <c r="F225" i="113"/>
  <c r="E224" i="113"/>
  <c r="E193" i="113"/>
  <c r="F193" i="113"/>
  <c r="E189" i="113"/>
  <c r="F189" i="113"/>
  <c r="E188" i="113"/>
  <c r="F188" i="113"/>
  <c r="E186" i="113"/>
  <c r="F186" i="113"/>
  <c r="E185" i="113"/>
  <c r="F185" i="113"/>
  <c r="E184" i="113"/>
  <c r="F184" i="113"/>
  <c r="E182" i="113"/>
  <c r="F182" i="113"/>
  <c r="E180" i="113"/>
  <c r="F180" i="113"/>
  <c r="E177" i="113"/>
  <c r="F177" i="113"/>
  <c r="E174" i="113"/>
  <c r="F174" i="113"/>
  <c r="E166" i="113"/>
  <c r="F166" i="113"/>
  <c r="E163" i="113"/>
  <c r="F163" i="113"/>
  <c r="E162" i="113"/>
  <c r="F162" i="113"/>
  <c r="E161" i="113"/>
  <c r="E160" i="113"/>
  <c r="E156" i="113"/>
  <c r="F156" i="113"/>
  <c r="E155" i="113"/>
  <c r="F155" i="113"/>
  <c r="E154" i="113"/>
  <c r="F154" i="113"/>
  <c r="E153" i="113"/>
  <c r="F153" i="113"/>
  <c r="E152" i="113"/>
  <c r="F152" i="113"/>
  <c r="E151" i="113"/>
  <c r="F151" i="113"/>
  <c r="E150" i="113"/>
  <c r="F150" i="113"/>
  <c r="E148" i="113"/>
  <c r="F148" i="113"/>
  <c r="E147" i="113"/>
  <c r="E146" i="113"/>
  <c r="F146" i="113"/>
  <c r="E145" i="113"/>
  <c r="F145" i="113"/>
  <c r="E144" i="113"/>
  <c r="F144" i="113"/>
  <c r="E143" i="113"/>
  <c r="F143" i="113"/>
  <c r="E142" i="113"/>
  <c r="E132" i="113"/>
  <c r="F132" i="113"/>
  <c r="E131" i="113"/>
  <c r="E139" i="113"/>
  <c r="F139" i="113"/>
  <c r="E138" i="113"/>
  <c r="F138" i="113"/>
  <c r="E124" i="113"/>
  <c r="F124" i="113"/>
  <c r="E123" i="113"/>
  <c r="F123" i="113"/>
  <c r="E118" i="113"/>
  <c r="F118" i="113"/>
  <c r="E117" i="113"/>
  <c r="F117" i="113"/>
  <c r="E115" i="113"/>
  <c r="F115" i="113"/>
  <c r="E112" i="113"/>
  <c r="E103" i="113"/>
  <c r="E102" i="113"/>
  <c r="E98" i="113"/>
  <c r="F98" i="113"/>
  <c r="E97" i="113"/>
  <c r="F97" i="113"/>
  <c r="E94" i="113"/>
  <c r="F94" i="113"/>
  <c r="E92" i="113"/>
  <c r="F92" i="113"/>
  <c r="E89" i="113"/>
  <c r="F89" i="113"/>
  <c r="E88" i="113"/>
  <c r="F88" i="113"/>
  <c r="E86" i="113"/>
  <c r="F86" i="113"/>
  <c r="E85" i="113"/>
  <c r="F85" i="113"/>
  <c r="E81" i="113"/>
  <c r="F81" i="113"/>
  <c r="E78" i="113"/>
  <c r="F78" i="113"/>
  <c r="E77" i="113"/>
  <c r="F77" i="113"/>
  <c r="E76" i="113"/>
  <c r="E71" i="113"/>
  <c r="F71" i="113"/>
  <c r="E70" i="113"/>
  <c r="F70" i="113"/>
  <c r="E66" i="113"/>
  <c r="F66" i="113"/>
  <c r="E65" i="113"/>
  <c r="E60" i="113"/>
  <c r="F60" i="113"/>
  <c r="E59" i="113"/>
  <c r="E57" i="113"/>
  <c r="F57" i="113"/>
  <c r="E54" i="113"/>
  <c r="F54" i="113"/>
  <c r="E53" i="113"/>
  <c r="F53" i="113"/>
  <c r="E52" i="113"/>
  <c r="F52" i="113"/>
  <c r="E51" i="113"/>
  <c r="F51" i="113"/>
  <c r="E50" i="113"/>
  <c r="F50" i="113"/>
  <c r="E49" i="113"/>
  <c r="F49" i="113"/>
  <c r="E31" i="113"/>
  <c r="F31" i="113"/>
  <c r="E30" i="113"/>
  <c r="F30" i="113"/>
  <c r="E26" i="113"/>
  <c r="F26" i="113"/>
  <c r="E24" i="113"/>
  <c r="F24" i="113"/>
  <c r="E21" i="113"/>
  <c r="F21" i="113"/>
  <c r="F20" i="113"/>
  <c r="E18" i="113"/>
  <c r="F18" i="113"/>
  <c r="E17" i="113"/>
  <c r="F17" i="113"/>
  <c r="E16" i="113"/>
  <c r="F16" i="113"/>
  <c r="E346" i="113"/>
  <c r="F346" i="113"/>
  <c r="F345" i="113"/>
  <c r="F366" i="111"/>
  <c r="E365" i="111"/>
  <c r="E364" i="111"/>
  <c r="E362" i="111"/>
  <c r="F362" i="111"/>
  <c r="E360" i="111"/>
  <c r="E359" i="111"/>
  <c r="F359" i="111"/>
  <c r="E358" i="111"/>
  <c r="E357" i="111"/>
  <c r="E356" i="111"/>
  <c r="E355" i="111"/>
  <c r="E351" i="111"/>
  <c r="E350" i="111"/>
  <c r="F350" i="111"/>
  <c r="F349" i="111"/>
  <c r="E344" i="111"/>
  <c r="F344" i="111"/>
  <c r="E343" i="111"/>
  <c r="E348" i="111"/>
  <c r="F348" i="111"/>
  <c r="E347" i="111"/>
  <c r="F347" i="111"/>
  <c r="I54" i="141"/>
  <c r="E346" i="111"/>
  <c r="F346" i="111"/>
  <c r="F85" i="111"/>
  <c r="F93" i="111"/>
  <c r="E328" i="111"/>
  <c r="E327" i="111"/>
  <c r="E320" i="111"/>
  <c r="F320" i="111"/>
  <c r="E319" i="111"/>
  <c r="F319" i="111"/>
  <c r="E317" i="111"/>
  <c r="F317" i="111"/>
  <c r="E316" i="111"/>
  <c r="E277" i="111"/>
  <c r="E276" i="111"/>
  <c r="E275" i="111"/>
  <c r="E274" i="111"/>
  <c r="E273" i="111"/>
  <c r="F273" i="111"/>
  <c r="E270" i="111"/>
  <c r="F270" i="111"/>
  <c r="E265" i="111"/>
  <c r="E264" i="111"/>
  <c r="E263" i="111"/>
  <c r="E262" i="111"/>
  <c r="E261" i="111"/>
  <c r="E260" i="111"/>
  <c r="E259" i="111"/>
  <c r="F259" i="111"/>
  <c r="E245" i="111"/>
  <c r="F245" i="111"/>
  <c r="I40" i="141"/>
  <c r="E244" i="111"/>
  <c r="E183" i="111"/>
  <c r="E182" i="111"/>
  <c r="E180" i="111"/>
  <c r="E176" i="111"/>
  <c r="E174" i="111"/>
  <c r="E150" i="111"/>
  <c r="F150" i="111"/>
  <c r="E149" i="111"/>
  <c r="F149" i="111"/>
  <c r="E143" i="111"/>
  <c r="F143" i="111"/>
  <c r="E142" i="111"/>
  <c r="F142" i="111"/>
  <c r="E141" i="111"/>
  <c r="F141" i="111"/>
  <c r="E140" i="111"/>
  <c r="E139" i="111"/>
  <c r="F139" i="111"/>
  <c r="E138" i="111"/>
  <c r="E137" i="111"/>
  <c r="F137" i="111"/>
  <c r="E136" i="111"/>
  <c r="E135" i="111"/>
  <c r="E134" i="111"/>
  <c r="E133" i="111"/>
  <c r="E132" i="111"/>
  <c r="E130" i="111"/>
  <c r="E122" i="111"/>
  <c r="E121" i="111"/>
  <c r="E120" i="111"/>
  <c r="F120" i="111"/>
  <c r="E127" i="111"/>
  <c r="E126" i="111"/>
  <c r="E323" i="111"/>
  <c r="E117" i="111"/>
  <c r="E116" i="111"/>
  <c r="E115" i="111"/>
  <c r="E76" i="111"/>
  <c r="F76" i="111"/>
  <c r="E75" i="111"/>
  <c r="F75" i="111"/>
  <c r="E368" i="111"/>
  <c r="F368" i="111"/>
  <c r="F367" i="111"/>
  <c r="E18" i="105"/>
  <c r="E17" i="105"/>
  <c r="E16" i="105"/>
  <c r="E21" i="105"/>
  <c r="E20" i="105"/>
  <c r="E23" i="105"/>
  <c r="E24" i="105"/>
  <c r="E25" i="105"/>
  <c r="E28" i="105"/>
  <c r="E27" i="105"/>
  <c r="E26" i="105"/>
  <c r="E60" i="105"/>
  <c r="E58" i="105"/>
  <c r="E64" i="105"/>
  <c r="E56" i="105"/>
  <c r="E55" i="105"/>
  <c r="E54" i="105"/>
  <c r="E52" i="105"/>
  <c r="E51" i="105"/>
  <c r="E49" i="105"/>
  <c r="E66" i="105"/>
  <c r="E75" i="105"/>
  <c r="F75" i="105"/>
  <c r="E74" i="105"/>
  <c r="F74" i="105"/>
  <c r="E73" i="105"/>
  <c r="F73" i="105"/>
  <c r="E78" i="105"/>
  <c r="E82" i="105"/>
  <c r="E85" i="105"/>
  <c r="F85" i="105"/>
  <c r="E84" i="105"/>
  <c r="F84" i="105"/>
  <c r="E87" i="105"/>
  <c r="E89" i="105"/>
  <c r="F89" i="105"/>
  <c r="E93" i="105"/>
  <c r="E92" i="105"/>
  <c r="E105" i="105"/>
  <c r="E96" i="105"/>
  <c r="E84" i="138"/>
  <c r="E113" i="105"/>
  <c r="E112" i="105"/>
  <c r="E117" i="105"/>
  <c r="E116" i="105"/>
  <c r="E123" i="105"/>
  <c r="E122" i="105"/>
  <c r="E147" i="105"/>
  <c r="E146" i="105"/>
  <c r="E145" i="105"/>
  <c r="F145" i="105"/>
  <c r="E144" i="105"/>
  <c r="E143" i="105"/>
  <c r="E142" i="105"/>
  <c r="E141" i="105"/>
  <c r="E139" i="105"/>
  <c r="E136" i="105"/>
  <c r="E135" i="105"/>
  <c r="E134" i="105"/>
  <c r="E133" i="105"/>
  <c r="E132" i="105"/>
  <c r="E184" i="105"/>
  <c r="E189" i="105"/>
  <c r="E188" i="105"/>
  <c r="E258" i="105"/>
  <c r="E257" i="105"/>
  <c r="E263" i="105"/>
  <c r="E265" i="105"/>
  <c r="E272" i="105"/>
  <c r="E273" i="105"/>
  <c r="E279" i="105"/>
  <c r="E277" i="105"/>
  <c r="E276" i="105"/>
  <c r="E275" i="105"/>
  <c r="E274" i="105"/>
  <c r="E290" i="105"/>
  <c r="E289" i="105"/>
  <c r="E288" i="105"/>
  <c r="E287" i="105"/>
  <c r="E286" i="105"/>
  <c r="E301" i="105"/>
  <c r="E300" i="105"/>
  <c r="F303" i="105"/>
  <c r="F344" i="105"/>
  <c r="F343" i="105"/>
  <c r="F347" i="105"/>
  <c r="F346" i="105"/>
  <c r="F369" i="105"/>
  <c r="F368" i="105"/>
  <c r="F367" i="105"/>
  <c r="F366" i="105"/>
  <c r="F365" i="105"/>
  <c r="F364" i="105"/>
  <c r="F380" i="105"/>
  <c r="F375" i="105"/>
  <c r="F373" i="105"/>
  <c r="F372" i="105"/>
  <c r="F371" i="105"/>
  <c r="F383" i="105"/>
  <c r="F343" i="111"/>
  <c r="I53" i="141"/>
  <c r="K53" i="141"/>
  <c r="E338" i="111"/>
  <c r="F316" i="111"/>
  <c r="E315" i="111"/>
  <c r="E30" i="105"/>
  <c r="E32" i="138"/>
  <c r="E63" i="105"/>
  <c r="E55" i="138"/>
  <c r="E106" i="105"/>
  <c r="E115" i="105"/>
  <c r="E132" i="138"/>
  <c r="E152" i="105"/>
  <c r="E131" i="105"/>
  <c r="E146" i="138"/>
  <c r="E292" i="105"/>
  <c r="E243" i="138"/>
  <c r="E77" i="105"/>
  <c r="E67" i="138"/>
  <c r="E255" i="105"/>
  <c r="E204" i="138"/>
  <c r="E187" i="105"/>
  <c r="E195" i="138"/>
  <c r="E14" i="105"/>
  <c r="E14" i="138"/>
  <c r="E271" i="105"/>
  <c r="E224" i="138"/>
  <c r="F71" i="57"/>
  <c r="F321" i="57"/>
  <c r="F11" i="57"/>
  <c r="F193" i="57"/>
  <c r="E264" i="38"/>
  <c r="F264" i="38"/>
  <c r="E263" i="38"/>
  <c r="E308" i="38"/>
  <c r="E310" i="38"/>
  <c r="E313" i="38"/>
  <c r="E302" i="38"/>
  <c r="E301" i="38"/>
  <c r="E300" i="38"/>
  <c r="E298" i="38"/>
  <c r="E297" i="38"/>
  <c r="E296" i="38"/>
  <c r="E293" i="38"/>
  <c r="E290" i="38"/>
  <c r="E287" i="38"/>
  <c r="E286" i="38"/>
  <c r="E285" i="38"/>
  <c r="E282" i="38"/>
  <c r="E281" i="38"/>
  <c r="E278" i="38"/>
  <c r="E277" i="38"/>
  <c r="E258" i="38"/>
  <c r="F258" i="38"/>
  <c r="F260" i="38"/>
  <c r="F257" i="38"/>
  <c r="F256" i="38"/>
  <c r="F255" i="38"/>
  <c r="F254" i="38"/>
  <c r="E223" i="38"/>
  <c r="F223" i="38"/>
  <c r="E228" i="38"/>
  <c r="E227" i="38"/>
  <c r="E226" i="38"/>
  <c r="E225" i="38"/>
  <c r="E224" i="38"/>
  <c r="E216" i="38"/>
  <c r="E215" i="38"/>
  <c r="E214" i="38"/>
  <c r="E213" i="38"/>
  <c r="E212" i="38"/>
  <c r="E211" i="38"/>
  <c r="E210" i="38"/>
  <c r="E207" i="38"/>
  <c r="E206" i="38"/>
  <c r="E205" i="38"/>
  <c r="E202" i="38"/>
  <c r="E201" i="38"/>
  <c r="E199" i="38"/>
  <c r="F199" i="38"/>
  <c r="E198" i="38"/>
  <c r="E197" i="38"/>
  <c r="E196" i="38"/>
  <c r="E195" i="38"/>
  <c r="E192" i="38"/>
  <c r="E191" i="38"/>
  <c r="E190" i="38"/>
  <c r="E187" i="38"/>
  <c r="E184" i="38"/>
  <c r="E180" i="38"/>
  <c r="E179" i="38"/>
  <c r="E176" i="38"/>
  <c r="E175" i="38"/>
  <c r="E173" i="38"/>
  <c r="E168" i="38"/>
  <c r="E165" i="38"/>
  <c r="E164" i="38"/>
  <c r="E160" i="38"/>
  <c r="E158" i="38"/>
  <c r="E157" i="38"/>
  <c r="E156" i="38"/>
  <c r="E155" i="38"/>
  <c r="E152" i="38"/>
  <c r="E151" i="38"/>
  <c r="E149" i="38"/>
  <c r="E148" i="38"/>
  <c r="E143" i="38"/>
  <c r="E140" i="38"/>
  <c r="E137" i="38"/>
  <c r="E136" i="38"/>
  <c r="E135" i="38"/>
  <c r="E134" i="38"/>
  <c r="E133" i="38"/>
  <c r="E132" i="38"/>
  <c r="E131" i="38"/>
  <c r="E130" i="38"/>
  <c r="E129" i="38"/>
  <c r="E128" i="38"/>
  <c r="E127" i="38"/>
  <c r="E124" i="38"/>
  <c r="F124" i="38"/>
  <c r="F123" i="38"/>
  <c r="E118" i="38"/>
  <c r="E117" i="38"/>
  <c r="E112" i="38"/>
  <c r="E111" i="38"/>
  <c r="E108" i="38"/>
  <c r="F108" i="38"/>
  <c r="E107" i="38"/>
  <c r="F107" i="38"/>
  <c r="E106" i="38"/>
  <c r="F106" i="38"/>
  <c r="E105" i="38"/>
  <c r="F105" i="38"/>
  <c r="E94" i="38"/>
  <c r="F85" i="38"/>
  <c r="E81" i="38"/>
  <c r="F81" i="38"/>
  <c r="E80" i="38"/>
  <c r="E66" i="38"/>
  <c r="F66" i="38"/>
  <c r="E65" i="38"/>
  <c r="F65" i="38"/>
  <c r="E64" i="38"/>
  <c r="E75" i="38"/>
  <c r="F73" i="38"/>
  <c r="F71" i="38"/>
  <c r="E40" i="38"/>
  <c r="E29" i="38"/>
  <c r="F29" i="38"/>
  <c r="E28" i="38"/>
  <c r="E26" i="38"/>
  <c r="E25" i="38"/>
  <c r="E24" i="38"/>
  <c r="E23" i="38"/>
  <c r="E21" i="38"/>
  <c r="F21" i="38"/>
  <c r="E20" i="38"/>
  <c r="E19" i="38"/>
  <c r="E18" i="38"/>
  <c r="E17" i="38"/>
  <c r="E16" i="38"/>
  <c r="E15" i="38"/>
  <c r="E250" i="38"/>
  <c r="E241" i="38"/>
  <c r="E240" i="38"/>
  <c r="E239" i="38"/>
  <c r="E236" i="38"/>
  <c r="E235" i="38"/>
  <c r="E234" i="38"/>
  <c r="E232" i="38"/>
  <c r="E231" i="38"/>
  <c r="E62" i="38"/>
  <c r="E61" i="38"/>
  <c r="E60" i="38"/>
  <c r="E59" i="38"/>
  <c r="E56" i="38"/>
  <c r="E55" i="38"/>
  <c r="E53" i="38"/>
  <c r="E52" i="38"/>
  <c r="E51" i="38"/>
  <c r="E50" i="38"/>
  <c r="F604" i="48"/>
  <c r="F623" i="48"/>
  <c r="E404" i="122"/>
  <c r="E399" i="122"/>
  <c r="E395" i="122"/>
  <c r="E392" i="122"/>
  <c r="F353" i="122"/>
  <c r="E353" i="122"/>
  <c r="E280" i="122"/>
  <c r="F172" i="122"/>
  <c r="F154" i="122"/>
  <c r="F153" i="122"/>
  <c r="F145" i="122"/>
  <c r="F127" i="122"/>
  <c r="F126" i="122"/>
  <c r="F121" i="122"/>
  <c r="F120" i="122"/>
  <c r="E116" i="122"/>
  <c r="H99" i="122"/>
  <c r="F99" i="122"/>
  <c r="F627" i="48"/>
  <c r="F632" i="48"/>
  <c r="F615" i="48"/>
  <c r="F612" i="48"/>
  <c r="F637" i="48"/>
  <c r="F609" i="48"/>
  <c r="F152" i="105"/>
  <c r="E160" i="138"/>
  <c r="E13" i="38"/>
  <c r="F75" i="38"/>
  <c r="E61" i="53"/>
  <c r="E33" i="38"/>
  <c r="E116" i="38"/>
  <c r="E142" i="38"/>
  <c r="F205" i="38"/>
  <c r="F64" i="38"/>
  <c r="F63" i="38"/>
  <c r="E63" i="38"/>
  <c r="E55" i="53"/>
  <c r="E276" i="38"/>
  <c r="E110" i="38"/>
  <c r="F569" i="48"/>
  <c r="F567" i="48"/>
  <c r="F564" i="48"/>
  <c r="F538" i="48"/>
  <c r="F411" i="120"/>
  <c r="F402" i="120"/>
  <c r="F401" i="120"/>
  <c r="E401" i="120"/>
  <c r="F387" i="120"/>
  <c r="F386" i="120"/>
  <c r="E46" i="145"/>
  <c r="E386" i="120"/>
  <c r="F384" i="120"/>
  <c r="F383" i="120"/>
  <c r="E383" i="120"/>
  <c r="F377" i="120"/>
  <c r="F371" i="120"/>
  <c r="F369" i="120"/>
  <c r="F350" i="120"/>
  <c r="E350" i="120"/>
  <c r="F298" i="120"/>
  <c r="F297" i="120"/>
  <c r="F176" i="120"/>
  <c r="F175" i="120"/>
  <c r="F163" i="120"/>
  <c r="F158" i="120"/>
  <c r="F156" i="120"/>
  <c r="F133" i="120"/>
  <c r="F132" i="120"/>
  <c r="F96" i="120"/>
  <c r="F92" i="120"/>
  <c r="F85" i="120"/>
  <c r="F83" i="120"/>
  <c r="F75" i="120"/>
  <c r="F74" i="120"/>
  <c r="F46" i="120"/>
  <c r="F45" i="120"/>
  <c r="F44" i="120"/>
  <c r="F35" i="120"/>
  <c r="F34" i="120"/>
  <c r="F19" i="120"/>
  <c r="F15" i="120"/>
  <c r="E14" i="53"/>
  <c r="E499" i="48"/>
  <c r="F404" i="48"/>
  <c r="F475" i="48"/>
  <c r="F468" i="48"/>
  <c r="F464" i="48"/>
  <c r="F457" i="48"/>
  <c r="F446" i="48"/>
  <c r="F441" i="48"/>
  <c r="F408" i="48"/>
  <c r="E374" i="111"/>
  <c r="E371" i="111"/>
  <c r="E370" i="111"/>
  <c r="C96" i="114"/>
  <c r="C103" i="114"/>
  <c r="C57" i="114"/>
  <c r="C45" i="114"/>
  <c r="C177" i="114"/>
  <c r="C187" i="114"/>
  <c r="C231" i="114"/>
  <c r="C220" i="114"/>
  <c r="C200" i="114"/>
  <c r="C163" i="114"/>
  <c r="E163" i="114"/>
  <c r="E142" i="114"/>
  <c r="C147" i="114"/>
  <c r="C76" i="114"/>
  <c r="C72" i="114"/>
  <c r="C250" i="114"/>
  <c r="C247" i="114"/>
  <c r="C243" i="114"/>
  <c r="C240" i="114"/>
  <c r="C224" i="114"/>
  <c r="E224" i="114"/>
  <c r="E212" i="114"/>
  <c r="C168" i="114"/>
  <c r="C160" i="114"/>
  <c r="F337" i="48"/>
  <c r="F319" i="48"/>
  <c r="F342" i="48"/>
  <c r="F346" i="48"/>
  <c r="E221" i="113"/>
  <c r="F221" i="113"/>
  <c r="F192" i="113"/>
  <c r="H349" i="48"/>
  <c r="F343" i="113"/>
  <c r="F342" i="113"/>
  <c r="E342" i="113"/>
  <c r="F341" i="113"/>
  <c r="F339" i="113"/>
  <c r="F338" i="113"/>
  <c r="F332" i="113"/>
  <c r="F331" i="113"/>
  <c r="E331" i="113"/>
  <c r="F329" i="113"/>
  <c r="F328" i="113"/>
  <c r="E328" i="113"/>
  <c r="F273" i="113"/>
  <c r="F271" i="113"/>
  <c r="F268" i="113"/>
  <c r="F260" i="113"/>
  <c r="F250" i="113"/>
  <c r="F239" i="113"/>
  <c r="F236" i="113"/>
  <c r="E236" i="113"/>
  <c r="F235" i="113"/>
  <c r="F234" i="113"/>
  <c r="E234" i="113"/>
  <c r="F233" i="113"/>
  <c r="E231" i="113"/>
  <c r="F231" i="113"/>
  <c r="E230" i="113"/>
  <c r="F230" i="113"/>
  <c r="E168" i="113"/>
  <c r="F168" i="113"/>
  <c r="E167" i="113"/>
  <c r="F167" i="113"/>
  <c r="E165" i="113"/>
  <c r="F165" i="113"/>
  <c r="E164" i="113"/>
  <c r="F164" i="113"/>
  <c r="H112" i="113"/>
  <c r="F110" i="113"/>
  <c r="F104" i="113"/>
  <c r="F95" i="113"/>
  <c r="F93" i="113"/>
  <c r="F87" i="113"/>
  <c r="F83" i="113"/>
  <c r="F82" i="113"/>
  <c r="F35" i="113"/>
  <c r="F34" i="113"/>
  <c r="F27" i="113"/>
  <c r="F23" i="113"/>
  <c r="F19" i="113"/>
  <c r="F15" i="113"/>
  <c r="E347" i="93"/>
  <c r="E350" i="112"/>
  <c r="G112" i="112"/>
  <c r="F371" i="111"/>
  <c r="F370" i="111"/>
  <c r="F360" i="111"/>
  <c r="F357" i="111"/>
  <c r="F356" i="111"/>
  <c r="F355" i="111"/>
  <c r="F353" i="111"/>
  <c r="F352" i="111"/>
  <c r="F333" i="111"/>
  <c r="E331" i="111"/>
  <c r="E330" i="111"/>
  <c r="F328" i="111"/>
  <c r="F327" i="111"/>
  <c r="E326" i="111"/>
  <c r="F323" i="111"/>
  <c r="E287" i="111"/>
  <c r="F287" i="111"/>
  <c r="F277" i="111"/>
  <c r="F276" i="111"/>
  <c r="F275" i="111"/>
  <c r="F274" i="111"/>
  <c r="F268" i="111"/>
  <c r="F264" i="111"/>
  <c r="F263" i="111"/>
  <c r="F262" i="111"/>
  <c r="F261" i="111"/>
  <c r="F260" i="111"/>
  <c r="F257" i="111"/>
  <c r="I43" i="141"/>
  <c r="F256" i="111"/>
  <c r="E254" i="111"/>
  <c r="F252" i="111"/>
  <c r="F251" i="111"/>
  <c r="E251" i="111"/>
  <c r="F250" i="111"/>
  <c r="I41" i="141"/>
  <c r="E249" i="111"/>
  <c r="F249" i="111"/>
  <c r="E248" i="111"/>
  <c r="F248" i="111"/>
  <c r="F243" i="111"/>
  <c r="F182" i="111"/>
  <c r="F180" i="111"/>
  <c r="F179" i="111"/>
  <c r="E179" i="111"/>
  <c r="F177" i="111"/>
  <c r="F176" i="111"/>
  <c r="F174" i="111"/>
  <c r="F171" i="111"/>
  <c r="F168" i="111"/>
  <c r="E159" i="111"/>
  <c r="F159" i="111"/>
  <c r="E158" i="111"/>
  <c r="F158" i="111"/>
  <c r="E154" i="111"/>
  <c r="F154" i="111"/>
  <c r="E153" i="111"/>
  <c r="F147" i="111"/>
  <c r="F140" i="111"/>
  <c r="F138" i="111"/>
  <c r="F136" i="111"/>
  <c r="F135" i="111"/>
  <c r="F134" i="111"/>
  <c r="F133" i="111"/>
  <c r="F132" i="111"/>
  <c r="F127" i="111"/>
  <c r="F126" i="111"/>
  <c r="F122" i="111"/>
  <c r="F117" i="111"/>
  <c r="F115" i="111"/>
  <c r="F116" i="111"/>
  <c r="F110" i="111"/>
  <c r="F109" i="111"/>
  <c r="H108" i="111"/>
  <c r="F108" i="111"/>
  <c r="F106" i="111"/>
  <c r="F102" i="111"/>
  <c r="F101" i="111"/>
  <c r="F98" i="111"/>
  <c r="F95" i="111"/>
  <c r="F94" i="111"/>
  <c r="E94" i="111"/>
  <c r="F91" i="111"/>
  <c r="F90" i="111"/>
  <c r="F89" i="111"/>
  <c r="F86" i="111"/>
  <c r="F82" i="111"/>
  <c r="F81" i="111"/>
  <c r="F80" i="111"/>
  <c r="F77" i="111"/>
  <c r="F331" i="111"/>
  <c r="E256" i="140"/>
  <c r="F153" i="111"/>
  <c r="F266" i="48"/>
  <c r="F277" i="48"/>
  <c r="F273" i="48"/>
  <c r="F255" i="48"/>
  <c r="F284" i="48"/>
  <c r="F330" i="111"/>
  <c r="F118" i="48"/>
  <c r="F106" i="48"/>
  <c r="F397" i="105"/>
  <c r="F394" i="105"/>
  <c r="F393" i="105"/>
  <c r="E393" i="105"/>
  <c r="E313" i="138"/>
  <c r="F392" i="105"/>
  <c r="F390" i="105"/>
  <c r="E389" i="105"/>
  <c r="E305" i="138"/>
  <c r="F387" i="105"/>
  <c r="F386" i="105"/>
  <c r="F385" i="105"/>
  <c r="F384" i="105"/>
  <c r="F382" i="105"/>
  <c r="F381" i="105"/>
  <c r="E379" i="105"/>
  <c r="F378" i="105"/>
  <c r="F377" i="105"/>
  <c r="E377" i="105"/>
  <c r="E374" i="105"/>
  <c r="E294" i="138"/>
  <c r="E370" i="105"/>
  <c r="E283" i="138"/>
  <c r="E363" i="105"/>
  <c r="E275" i="138"/>
  <c r="E345" i="105"/>
  <c r="F342" i="105"/>
  <c r="E342" i="105"/>
  <c r="F304" i="105"/>
  <c r="F302" i="105"/>
  <c r="F293" i="105"/>
  <c r="F290" i="105"/>
  <c r="F289" i="105"/>
  <c r="F288" i="105"/>
  <c r="F287" i="105"/>
  <c r="F286" i="105"/>
  <c r="F283" i="105"/>
  <c r="F282" i="105"/>
  <c r="E281" i="105"/>
  <c r="E233" i="138"/>
  <c r="E199" i="138"/>
  <c r="F279" i="105"/>
  <c r="F277" i="105"/>
  <c r="F276" i="105"/>
  <c r="F275" i="105"/>
  <c r="F274" i="105"/>
  <c r="F273" i="105"/>
  <c r="F272" i="105"/>
  <c r="F270" i="105"/>
  <c r="F269" i="105"/>
  <c r="F268" i="105"/>
  <c r="E266" i="105"/>
  <c r="E219" i="138"/>
  <c r="F265" i="105"/>
  <c r="F264" i="105"/>
  <c r="E216" i="138"/>
  <c r="E264" i="105"/>
  <c r="F263" i="105"/>
  <c r="E262" i="105"/>
  <c r="F262" i="105"/>
  <c r="E261" i="105"/>
  <c r="F261" i="105"/>
  <c r="F258" i="105"/>
  <c r="F257" i="105"/>
  <c r="F192" i="105"/>
  <c r="F189" i="105"/>
  <c r="F188" i="105"/>
  <c r="F185" i="105"/>
  <c r="F184" i="105"/>
  <c r="F182" i="105"/>
  <c r="F179" i="105"/>
  <c r="F178" i="105"/>
  <c r="F174" i="105"/>
  <c r="F171" i="105"/>
  <c r="F165" i="105"/>
  <c r="F164" i="105"/>
  <c r="F163" i="105"/>
  <c r="F159" i="105"/>
  <c r="F158" i="105"/>
  <c r="F155" i="105"/>
  <c r="F154" i="105"/>
  <c r="F153" i="105"/>
  <c r="F147" i="105"/>
  <c r="F144" i="105"/>
  <c r="F143" i="105"/>
  <c r="F142" i="105"/>
  <c r="F141" i="105"/>
  <c r="F139" i="105"/>
  <c r="F136" i="105"/>
  <c r="F135" i="105"/>
  <c r="F134" i="105"/>
  <c r="F133" i="105"/>
  <c r="F132" i="105"/>
  <c r="F131" i="105"/>
  <c r="F129" i="105"/>
  <c r="F128" i="105"/>
  <c r="F127" i="105"/>
  <c r="F126" i="105"/>
  <c r="E121" i="105"/>
  <c r="F124" i="105"/>
  <c r="F123" i="105"/>
  <c r="F122" i="105"/>
  <c r="F117" i="105"/>
  <c r="F116" i="105"/>
  <c r="F113" i="105"/>
  <c r="F112" i="105"/>
  <c r="H107" i="105"/>
  <c r="F107" i="105"/>
  <c r="F105" i="105"/>
  <c r="F102" i="105"/>
  <c r="F100" i="105"/>
  <c r="F99" i="105"/>
  <c r="F98" i="105"/>
  <c r="F97" i="105"/>
  <c r="F93" i="105"/>
  <c r="F92" i="105"/>
  <c r="E91" i="105"/>
  <c r="F90" i="105"/>
  <c r="F88" i="105"/>
  <c r="F87" i="105"/>
  <c r="F86" i="105"/>
  <c r="F83" i="105"/>
  <c r="F82" i="105"/>
  <c r="F80" i="105"/>
  <c r="F79" i="105"/>
  <c r="F78" i="105"/>
  <c r="F65" i="105"/>
  <c r="F64" i="105"/>
  <c r="F62" i="105"/>
  <c r="F61" i="105"/>
  <c r="F60" i="105"/>
  <c r="F58" i="105"/>
  <c r="E57" i="105"/>
  <c r="F56" i="105"/>
  <c r="F55" i="105"/>
  <c r="F54" i="105"/>
  <c r="F52" i="105"/>
  <c r="F51" i="105"/>
  <c r="F49" i="105"/>
  <c r="F46" i="105"/>
  <c r="F44" i="105"/>
  <c r="F42" i="105"/>
  <c r="F37" i="105"/>
  <c r="F34" i="105"/>
  <c r="F32" i="105"/>
  <c r="F31" i="105"/>
  <c r="F28" i="105"/>
  <c r="F27" i="105"/>
  <c r="F26" i="105"/>
  <c r="F25" i="105"/>
  <c r="F24" i="105"/>
  <c r="F23" i="105"/>
  <c r="F21" i="105"/>
  <c r="F20" i="105"/>
  <c r="F19" i="105"/>
  <c r="F18" i="105"/>
  <c r="F17" i="105"/>
  <c r="F16" i="105"/>
  <c r="F15" i="105"/>
  <c r="E137" i="138"/>
  <c r="F121" i="105"/>
  <c r="E13" i="105"/>
  <c r="E49" i="138"/>
  <c r="E13" i="138"/>
  <c r="E62" i="138"/>
  <c r="E76" i="105"/>
  <c r="E80" i="138"/>
  <c r="E334" i="105"/>
  <c r="E256" i="138"/>
  <c r="E255" i="138"/>
  <c r="F255" i="105"/>
  <c r="F115" i="105"/>
  <c r="F63" i="105"/>
  <c r="F187" i="105"/>
  <c r="F345" i="105"/>
  <c r="E259" i="105"/>
  <c r="F363" i="105"/>
  <c r="F259" i="105"/>
  <c r="F374" i="105"/>
  <c r="F30" i="105"/>
  <c r="F389" i="105"/>
  <c r="F106" i="105"/>
  <c r="E126" i="138"/>
  <c r="F57" i="105"/>
  <c r="F96" i="105"/>
  <c r="F370" i="105"/>
  <c r="F379" i="105"/>
  <c r="F91" i="105"/>
  <c r="F271" i="105"/>
  <c r="F292" i="105"/>
  <c r="F281" i="105"/>
  <c r="E362" i="105"/>
  <c r="F14" i="105"/>
  <c r="F266" i="105"/>
  <c r="F50" i="48"/>
  <c r="F47" i="48"/>
  <c r="H50" i="44"/>
  <c r="E66" i="138"/>
  <c r="E191" i="105"/>
  <c r="E209" i="138"/>
  <c r="F76" i="105"/>
  <c r="F13" i="105"/>
  <c r="F362" i="105"/>
  <c r="F191" i="105"/>
  <c r="F12" i="105"/>
  <c r="B14" i="44"/>
  <c r="B16" i="44"/>
  <c r="H15" i="44"/>
  <c r="G15" i="44"/>
  <c r="B80" i="44"/>
  <c r="B79" i="44"/>
  <c r="B78" i="44"/>
  <c r="B76" i="44"/>
  <c r="B75" i="44"/>
  <c r="B73" i="44"/>
  <c r="B72" i="44"/>
  <c r="B71" i="44"/>
  <c r="B65" i="44"/>
  <c r="B57" i="44"/>
  <c r="B56" i="44"/>
  <c r="B55" i="44"/>
  <c r="B54" i="44"/>
  <c r="B53" i="44"/>
  <c r="B51" i="44"/>
  <c r="D15" i="44"/>
  <c r="C15" i="44"/>
  <c r="H12" i="44"/>
  <c r="G12" i="44"/>
  <c r="H29" i="44"/>
  <c r="H74" i="44"/>
  <c r="H44" i="44"/>
  <c r="H35" i="44"/>
  <c r="H34" i="44"/>
  <c r="H32" i="44"/>
  <c r="H31" i="44"/>
  <c r="H30" i="44"/>
  <c r="H25" i="44"/>
  <c r="H24" i="44"/>
  <c r="H23" i="44"/>
  <c r="H22" i="44"/>
  <c r="H17" i="44"/>
  <c r="H21" i="44"/>
  <c r="H38" i="44"/>
  <c r="H28" i="44"/>
  <c r="H70" i="44"/>
  <c r="H67" i="44"/>
  <c r="H66" i="44"/>
  <c r="H64" i="44"/>
  <c r="H62" i="44"/>
  <c r="H61" i="44"/>
  <c r="H48" i="44"/>
  <c r="H43" i="44"/>
  <c r="H42" i="44"/>
  <c r="H41" i="44"/>
  <c r="I34" i="44"/>
  <c r="I32" i="44"/>
  <c r="B26" i="91"/>
  <c r="B17" i="91"/>
  <c r="B52" i="91"/>
  <c r="B39" i="91"/>
  <c r="H45" i="44"/>
  <c r="H47" i="44"/>
  <c r="H46" i="44"/>
  <c r="H60" i="44"/>
  <c r="H27" i="44"/>
  <c r="H59" i="44"/>
  <c r="H69" i="44"/>
  <c r="H39" i="44"/>
  <c r="I33" i="44"/>
  <c r="H33" i="44"/>
  <c r="H40" i="44"/>
  <c r="I28" i="44"/>
  <c r="I25" i="44"/>
  <c r="I31" i="44"/>
  <c r="I24" i="44"/>
  <c r="I30" i="44"/>
  <c r="I35" i="44"/>
  <c r="I23" i="44"/>
  <c r="I29" i="44"/>
  <c r="I27" i="44"/>
  <c r="B6" i="91"/>
  <c r="H58" i="44"/>
  <c r="I21" i="44"/>
  <c r="I26" i="44"/>
  <c r="H26" i="44"/>
  <c r="H37" i="44"/>
  <c r="F23" i="44"/>
  <c r="G50" i="44"/>
  <c r="E350" i="93"/>
  <c r="E348" i="93"/>
  <c r="E344" i="93"/>
  <c r="E341" i="93"/>
  <c r="E338" i="93"/>
  <c r="E331" i="93"/>
  <c r="E329" i="93"/>
  <c r="E326" i="93"/>
  <c r="E322" i="93"/>
  <c r="E315" i="93"/>
  <c r="E310" i="93"/>
  <c r="E302" i="93"/>
  <c r="E284" i="93"/>
  <c r="E276" i="93"/>
  <c r="E266" i="93"/>
  <c r="E260" i="93"/>
  <c r="E258" i="93"/>
  <c r="E255" i="93"/>
  <c r="E254" i="93"/>
  <c r="E248" i="93"/>
  <c r="E185" i="93"/>
  <c r="E180" i="93"/>
  <c r="E148" i="93"/>
  <c r="E133" i="93"/>
  <c r="E124" i="93"/>
  <c r="E121" i="93"/>
  <c r="G112" i="93"/>
  <c r="E111" i="93"/>
  <c r="E79" i="93"/>
  <c r="E76" i="93"/>
  <c r="E61" i="93"/>
  <c r="E56" i="93"/>
  <c r="E51" i="93"/>
  <c r="E46" i="93"/>
  <c r="E30" i="93"/>
  <c r="E14" i="93"/>
  <c r="F43" i="92"/>
  <c r="F91" i="92"/>
  <c r="F358" i="92"/>
  <c r="F357" i="92"/>
  <c r="E357" i="92"/>
  <c r="F356" i="92"/>
  <c r="F354" i="92"/>
  <c r="E353" i="92"/>
  <c r="F351" i="92"/>
  <c r="F350" i="92"/>
  <c r="G64" i="44"/>
  <c r="F348" i="92"/>
  <c r="F347" i="92"/>
  <c r="F345" i="92"/>
  <c r="F344" i="92"/>
  <c r="F343" i="92"/>
  <c r="G63" i="44"/>
  <c r="F341" i="92"/>
  <c r="F340" i="92"/>
  <c r="E340" i="92"/>
  <c r="E291" i="138"/>
  <c r="E274" i="138"/>
  <c r="F338" i="92"/>
  <c r="F337" i="92"/>
  <c r="E337" i="92"/>
  <c r="F336" i="92"/>
  <c r="F333" i="92"/>
  <c r="G60" i="44"/>
  <c r="F328" i="92"/>
  <c r="F327" i="92"/>
  <c r="F326" i="92"/>
  <c r="F299" i="92"/>
  <c r="F298" i="92"/>
  <c r="E297" i="92"/>
  <c r="F294" i="92"/>
  <c r="E294" i="92"/>
  <c r="G48" i="44"/>
  <c r="F293" i="92"/>
  <c r="F292" i="92"/>
  <c r="F291" i="92"/>
  <c r="F290" i="92"/>
  <c r="F289" i="92"/>
  <c r="F288" i="92"/>
  <c r="E287" i="92"/>
  <c r="F271" i="92"/>
  <c r="E268" i="92"/>
  <c r="E259" i="92"/>
  <c r="F266" i="92"/>
  <c r="F264" i="92"/>
  <c r="F260" i="92"/>
  <c r="F257" i="92"/>
  <c r="F256" i="92"/>
  <c r="F255" i="92"/>
  <c r="F254" i="92"/>
  <c r="F253" i="92"/>
  <c r="F251" i="92"/>
  <c r="E249" i="92"/>
  <c r="F247" i="92"/>
  <c r="F245" i="92"/>
  <c r="F244" i="92"/>
  <c r="F243" i="92"/>
  <c r="F242" i="92"/>
  <c r="F241" i="92"/>
  <c r="F240" i="92"/>
  <c r="E239" i="92"/>
  <c r="F238" i="92"/>
  <c r="F237" i="92"/>
  <c r="F236" i="92"/>
  <c r="E234" i="92"/>
  <c r="F232" i="92"/>
  <c r="E232" i="92"/>
  <c r="F231" i="92"/>
  <c r="F230" i="92"/>
  <c r="E229" i="92"/>
  <c r="E228" i="92"/>
  <c r="F228" i="92"/>
  <c r="F225" i="92"/>
  <c r="F224" i="92"/>
  <c r="F223" i="92"/>
  <c r="E222" i="92"/>
  <c r="F220" i="92"/>
  <c r="F190" i="92"/>
  <c r="G38" i="44"/>
  <c r="F187" i="92"/>
  <c r="F186" i="92"/>
  <c r="E185" i="92"/>
  <c r="F183" i="92"/>
  <c r="F182" i="92"/>
  <c r="F180" i="92"/>
  <c r="F161" i="92"/>
  <c r="F178" i="92"/>
  <c r="F176" i="92"/>
  <c r="F174" i="92"/>
  <c r="F173" i="92"/>
  <c r="F172" i="92"/>
  <c r="F169" i="92"/>
  <c r="F167" i="92"/>
  <c r="F166" i="92"/>
  <c r="F165" i="92"/>
  <c r="F160" i="92"/>
  <c r="F159" i="92"/>
  <c r="F157" i="92"/>
  <c r="F156" i="92"/>
  <c r="F155" i="92"/>
  <c r="F154" i="92"/>
  <c r="F150" i="92"/>
  <c r="F147" i="92"/>
  <c r="F146" i="92"/>
  <c r="F145" i="92"/>
  <c r="F144" i="92"/>
  <c r="F143" i="92"/>
  <c r="F142" i="92"/>
  <c r="F141" i="92"/>
  <c r="F140" i="92"/>
  <c r="F138" i="92"/>
  <c r="F137" i="92"/>
  <c r="F136" i="92"/>
  <c r="F134" i="92"/>
  <c r="F133" i="92"/>
  <c r="F131" i="92"/>
  <c r="F130" i="92"/>
  <c r="F129" i="92"/>
  <c r="F128" i="92"/>
  <c r="F127" i="92"/>
  <c r="F126" i="92"/>
  <c r="F122" i="92"/>
  <c r="F121" i="92"/>
  <c r="G31" i="44"/>
  <c r="F112" i="92"/>
  <c r="F111" i="92"/>
  <c r="H110" i="92"/>
  <c r="F110" i="92"/>
  <c r="E109" i="92"/>
  <c r="E126" i="136"/>
  <c r="F108" i="92"/>
  <c r="F106" i="92"/>
  <c r="F105" i="92"/>
  <c r="F104" i="92"/>
  <c r="F102" i="92"/>
  <c r="F101" i="92"/>
  <c r="G29" i="44"/>
  <c r="F99" i="92"/>
  <c r="F98" i="92"/>
  <c r="E97" i="92"/>
  <c r="F96" i="92"/>
  <c r="F94" i="92"/>
  <c r="F93" i="92"/>
  <c r="F92" i="92"/>
  <c r="F89" i="92"/>
  <c r="F88" i="92"/>
  <c r="F84" i="92"/>
  <c r="F83" i="92"/>
  <c r="G27" i="44"/>
  <c r="F80" i="92"/>
  <c r="F79" i="92"/>
  <c r="F78" i="92"/>
  <c r="F66" i="92"/>
  <c r="F65" i="92"/>
  <c r="G25" i="44"/>
  <c r="F63" i="92"/>
  <c r="F61" i="92"/>
  <c r="F60" i="92"/>
  <c r="F58" i="92"/>
  <c r="G24" i="44"/>
  <c r="F56" i="92"/>
  <c r="F55" i="92"/>
  <c r="F54" i="92"/>
  <c r="F53" i="92"/>
  <c r="F51" i="92"/>
  <c r="F50" i="92"/>
  <c r="F48" i="92"/>
  <c r="F47" i="92"/>
  <c r="F44" i="92"/>
  <c r="F37" i="92"/>
  <c r="F36" i="92"/>
  <c r="F33" i="92"/>
  <c r="F32" i="92"/>
  <c r="G23" i="44"/>
  <c r="F29" i="92"/>
  <c r="F28" i="92"/>
  <c r="G22" i="44"/>
  <c r="F26" i="92"/>
  <c r="F25" i="92"/>
  <c r="F24" i="92"/>
  <c r="F23" i="92"/>
  <c r="F21" i="92"/>
  <c r="F20" i="92"/>
  <c r="F19" i="92"/>
  <c r="F18" i="92"/>
  <c r="F17" i="92"/>
  <c r="F16" i="92"/>
  <c r="F15" i="92"/>
  <c r="C85" i="78"/>
  <c r="C82" i="78"/>
  <c r="C77" i="78"/>
  <c r="B77" i="78"/>
  <c r="C67" i="78"/>
  <c r="B67" i="78"/>
  <c r="C59" i="78"/>
  <c r="B59" i="78"/>
  <c r="C51" i="78"/>
  <c r="B51" i="78"/>
  <c r="C41" i="78"/>
  <c r="B41" i="78"/>
  <c r="C31" i="78"/>
  <c r="B31" i="78"/>
  <c r="C25" i="78"/>
  <c r="C24" i="78"/>
  <c r="B25" i="78"/>
  <c r="B24" i="78"/>
  <c r="B89" i="78"/>
  <c r="C19" i="78"/>
  <c r="B19" i="78"/>
  <c r="B21" i="78"/>
  <c r="C16" i="78"/>
  <c r="C21" i="78"/>
  <c r="B16" i="78"/>
  <c r="B13" i="44"/>
  <c r="D31" i="44"/>
  <c r="C12" i="44"/>
  <c r="C17" i="44"/>
  <c r="B15" i="44"/>
  <c r="F70" i="44"/>
  <c r="F69" i="44"/>
  <c r="F38" i="44"/>
  <c r="F34" i="44"/>
  <c r="F33" i="44"/>
  <c r="F29" i="44"/>
  <c r="F22" i="44"/>
  <c r="Y279" i="47"/>
  <c r="W279" i="47"/>
  <c r="X279" i="47"/>
  <c r="C184" i="47"/>
  <c r="L180" i="47"/>
  <c r="K180" i="47"/>
  <c r="J180" i="47"/>
  <c r="I180" i="47"/>
  <c r="H180" i="47"/>
  <c r="G180" i="47"/>
  <c r="M179" i="47"/>
  <c r="N179" i="47"/>
  <c r="O179" i="47"/>
  <c r="P179" i="47"/>
  <c r="Q179" i="47"/>
  <c r="M178" i="47"/>
  <c r="N178" i="47"/>
  <c r="O178" i="47"/>
  <c r="M177" i="47"/>
  <c r="N177" i="47"/>
  <c r="O177" i="47"/>
  <c r="M176" i="47"/>
  <c r="N176" i="47"/>
  <c r="O176" i="47"/>
  <c r="P174" i="47"/>
  <c r="N175" i="47"/>
  <c r="O175" i="47"/>
  <c r="M175" i="47"/>
  <c r="M174" i="47"/>
  <c r="M180" i="47"/>
  <c r="Q174" i="47"/>
  <c r="P177" i="47"/>
  <c r="Q177" i="47"/>
  <c r="P175" i="47"/>
  <c r="Q175" i="47"/>
  <c r="P176" i="47"/>
  <c r="Q176" i="47"/>
  <c r="P178" i="47"/>
  <c r="Q178" i="47"/>
  <c r="N174" i="47"/>
  <c r="C169" i="47"/>
  <c r="C124" i="47"/>
  <c r="C125" i="47"/>
  <c r="C126" i="47"/>
  <c r="C127" i="47"/>
  <c r="C128" i="47"/>
  <c r="C129" i="47"/>
  <c r="C130" i="47"/>
  <c r="C123" i="47"/>
  <c r="Q123" i="47"/>
  <c r="P180" i="47"/>
  <c r="N180" i="47"/>
  <c r="O174" i="47"/>
  <c r="O180" i="47"/>
  <c r="Q180" i="47"/>
  <c r="D110" i="47"/>
  <c r="D78" i="47"/>
  <c r="F67" i="44"/>
  <c r="F66" i="44"/>
  <c r="F64" i="44"/>
  <c r="F63" i="44"/>
  <c r="F62" i="44"/>
  <c r="F61" i="44"/>
  <c r="F60" i="44"/>
  <c r="F59" i="44"/>
  <c r="F48" i="44"/>
  <c r="F47" i="44"/>
  <c r="F44" i="44"/>
  <c r="F43" i="44"/>
  <c r="F42" i="44"/>
  <c r="F41" i="44"/>
  <c r="F39" i="44"/>
  <c r="F35" i="44"/>
  <c r="F32" i="44"/>
  <c r="F31" i="44"/>
  <c r="F30" i="44"/>
  <c r="F28" i="44"/>
  <c r="F27" i="44"/>
  <c r="F25" i="44"/>
  <c r="F24" i="44"/>
  <c r="E32" i="53"/>
  <c r="F14" i="38"/>
  <c r="F147" i="38"/>
  <c r="F146" i="38"/>
  <c r="F142" i="38"/>
  <c r="D29" i="44"/>
  <c r="E140" i="86"/>
  <c r="E14" i="86"/>
  <c r="E252" i="86"/>
  <c r="E251" i="86"/>
  <c r="E249" i="86"/>
  <c r="E291" i="86"/>
  <c r="E290" i="86"/>
  <c r="E117" i="86"/>
  <c r="E287" i="86"/>
  <c r="E282" i="86"/>
  <c r="E279" i="86"/>
  <c r="E271" i="86"/>
  <c r="E268" i="86"/>
  <c r="E265" i="86"/>
  <c r="E260" i="86"/>
  <c r="E245" i="86"/>
  <c r="E234" i="86"/>
  <c r="E221" i="86"/>
  <c r="E211" i="86"/>
  <c r="E202" i="86"/>
  <c r="E197" i="86"/>
  <c r="E194" i="86"/>
  <c r="E187" i="86"/>
  <c r="E182" i="86"/>
  <c r="E177" i="86"/>
  <c r="E178" i="86"/>
  <c r="E173" i="86"/>
  <c r="E126" i="86"/>
  <c r="E112" i="86"/>
  <c r="E106" i="86"/>
  <c r="E83" i="86"/>
  <c r="E79" i="86"/>
  <c r="E67" i="86"/>
  <c r="E61" i="86"/>
  <c r="E55" i="86"/>
  <c r="E49" i="86"/>
  <c r="E32" i="86"/>
  <c r="F77" i="44"/>
  <c r="F74" i="44"/>
  <c r="E77" i="44"/>
  <c r="E74" i="44"/>
  <c r="D77" i="44"/>
  <c r="D74" i="44"/>
  <c r="G74" i="44"/>
  <c r="D58" i="44"/>
  <c r="C58" i="44"/>
  <c r="E50" i="44"/>
  <c r="C46" i="44"/>
  <c r="F15" i="44"/>
  <c r="E15" i="44"/>
  <c r="F12" i="44"/>
  <c r="E12" i="44"/>
  <c r="D12" i="44"/>
  <c r="D17" i="44"/>
  <c r="F50" i="44"/>
  <c r="D50" i="44"/>
  <c r="H81" i="44"/>
  <c r="F45" i="44"/>
  <c r="E66" i="86"/>
  <c r="E13" i="86"/>
  <c r="G17" i="44"/>
  <c r="E12" i="86"/>
  <c r="C200" i="84"/>
  <c r="C204" i="84"/>
  <c r="E34" i="44"/>
  <c r="C74" i="84"/>
  <c r="C96" i="84"/>
  <c r="C111" i="84"/>
  <c r="C130" i="84"/>
  <c r="C135" i="84"/>
  <c r="C139" i="84"/>
  <c r="C144" i="84"/>
  <c r="C152" i="84"/>
  <c r="C155" i="84"/>
  <c r="C134" i="84"/>
  <c r="C160" i="84"/>
  <c r="C169" i="84"/>
  <c r="C179" i="84"/>
  <c r="C192" i="84"/>
  <c r="C191" i="84"/>
  <c r="C211" i="84"/>
  <c r="C216" i="84"/>
  <c r="C219" i="84"/>
  <c r="C203" i="84"/>
  <c r="C223" i="84"/>
  <c r="C232" i="84"/>
  <c r="C235" i="84"/>
  <c r="C239" i="84"/>
  <c r="C242" i="84"/>
  <c r="C243" i="84"/>
  <c r="C89" i="84"/>
  <c r="C80" i="84"/>
  <c r="C70" i="84"/>
  <c r="C66" i="84"/>
  <c r="C57" i="84"/>
  <c r="C51" i="84"/>
  <c r="C45" i="84"/>
  <c r="C39" i="84"/>
  <c r="C25" i="84"/>
  <c r="C9" i="84"/>
  <c r="E32" i="44"/>
  <c r="D34" i="44"/>
  <c r="E33" i="44"/>
  <c r="E48" i="44"/>
  <c r="C204" i="49"/>
  <c r="G344" i="64"/>
  <c r="F91" i="64"/>
  <c r="G350" i="64"/>
  <c r="G349" i="64"/>
  <c r="G347" i="64"/>
  <c r="F345" i="64"/>
  <c r="G342" i="64"/>
  <c r="G341" i="64"/>
  <c r="F341" i="64"/>
  <c r="G339" i="64"/>
  <c r="G338" i="64"/>
  <c r="G337" i="64"/>
  <c r="F336" i="64"/>
  <c r="G334" i="64"/>
  <c r="G333" i="64"/>
  <c r="F333" i="64"/>
  <c r="G331" i="64"/>
  <c r="G330" i="64"/>
  <c r="G325" i="64"/>
  <c r="G324" i="64"/>
  <c r="G323" i="64"/>
  <c r="F322" i="64"/>
  <c r="G320" i="64"/>
  <c r="G319" i="64"/>
  <c r="F319" i="64"/>
  <c r="G317" i="64"/>
  <c r="G316" i="64"/>
  <c r="F316" i="64"/>
  <c r="G314" i="64"/>
  <c r="G313" i="64"/>
  <c r="G312" i="64"/>
  <c r="F311" i="64"/>
  <c r="G307" i="64"/>
  <c r="G305" i="64"/>
  <c r="G304" i="64"/>
  <c r="G303" i="64"/>
  <c r="F302" i="64"/>
  <c r="G299" i="64"/>
  <c r="G298" i="64"/>
  <c r="F297" i="64"/>
  <c r="G295" i="64"/>
  <c r="G294" i="64"/>
  <c r="G293" i="64"/>
  <c r="G292" i="64"/>
  <c r="G291" i="64"/>
  <c r="G290" i="64"/>
  <c r="F289" i="64"/>
  <c r="G282" i="64"/>
  <c r="G280" i="64"/>
  <c r="G277" i="64"/>
  <c r="G276" i="64"/>
  <c r="G275" i="64"/>
  <c r="G273" i="64"/>
  <c r="G271" i="64"/>
  <c r="G266" i="64"/>
  <c r="F265" i="64"/>
  <c r="G263" i="64"/>
  <c r="G262" i="64"/>
  <c r="G261" i="64"/>
  <c r="G260" i="64"/>
  <c r="G259" i="64"/>
  <c r="G257" i="64"/>
  <c r="G256" i="64"/>
  <c r="F255" i="64"/>
  <c r="G253" i="64"/>
  <c r="G252" i="64"/>
  <c r="G251" i="64"/>
  <c r="G250" i="64"/>
  <c r="G249" i="64"/>
  <c r="G248" i="64"/>
  <c r="G247" i="64"/>
  <c r="F246" i="64"/>
  <c r="G245" i="64"/>
  <c r="G244" i="64"/>
  <c r="G243" i="64"/>
  <c r="F241" i="64"/>
  <c r="G240" i="64"/>
  <c r="G239" i="64"/>
  <c r="F239" i="64"/>
  <c r="G237" i="64"/>
  <c r="G236" i="64"/>
  <c r="G234" i="64"/>
  <c r="G233" i="64"/>
  <c r="G231" i="64"/>
  <c r="F230" i="64"/>
  <c r="G229" i="64"/>
  <c r="G228" i="64"/>
  <c r="G227" i="64"/>
  <c r="F226" i="64"/>
  <c r="G223" i="64"/>
  <c r="G221" i="64"/>
  <c r="F220" i="64"/>
  <c r="G217" i="64"/>
  <c r="G216" i="64"/>
  <c r="F215" i="64"/>
  <c r="G213" i="64"/>
  <c r="G212" i="64"/>
  <c r="G211" i="64"/>
  <c r="G207" i="64"/>
  <c r="G206" i="64"/>
  <c r="G205" i="64"/>
  <c r="G204" i="64"/>
  <c r="G203" i="64"/>
  <c r="G202" i="64"/>
  <c r="G200" i="64"/>
  <c r="G199" i="64"/>
  <c r="G198" i="64"/>
  <c r="G197" i="64"/>
  <c r="G196" i="64"/>
  <c r="G195" i="64"/>
  <c r="G190" i="64"/>
  <c r="G189" i="64"/>
  <c r="G188" i="64"/>
  <c r="G187" i="64"/>
  <c r="G185" i="64"/>
  <c r="G184" i="64"/>
  <c r="G183" i="64"/>
  <c r="G182" i="64"/>
  <c r="G181" i="64"/>
  <c r="G180" i="64"/>
  <c r="G179" i="64"/>
  <c r="G178" i="64"/>
  <c r="G177" i="64"/>
  <c r="F176" i="64"/>
  <c r="G176" i="64"/>
  <c r="G174" i="64"/>
  <c r="G173" i="64"/>
  <c r="G171" i="64"/>
  <c r="G170" i="64"/>
  <c r="G169" i="64"/>
  <c r="G168" i="64"/>
  <c r="G167" i="64"/>
  <c r="G166" i="64"/>
  <c r="G165" i="64"/>
  <c r="G164" i="64"/>
  <c r="G163" i="64"/>
  <c r="G162" i="64"/>
  <c r="F161" i="64"/>
  <c r="G161" i="64"/>
  <c r="G159" i="64"/>
  <c r="G158" i="64"/>
  <c r="G157" i="64"/>
  <c r="G156" i="64"/>
  <c r="G155" i="64"/>
  <c r="G154" i="64"/>
  <c r="G153" i="64"/>
  <c r="F152" i="64"/>
  <c r="G152" i="64"/>
  <c r="G150" i="64"/>
  <c r="G149" i="64"/>
  <c r="G148" i="64"/>
  <c r="F147" i="64"/>
  <c r="G145" i="64"/>
  <c r="G144" i="64"/>
  <c r="G143" i="64"/>
  <c r="G142" i="64"/>
  <c r="F141" i="64"/>
  <c r="G139" i="64"/>
  <c r="G138" i="64"/>
  <c r="G132" i="64"/>
  <c r="G131" i="64"/>
  <c r="G130" i="64"/>
  <c r="G129" i="64"/>
  <c r="G128" i="64"/>
  <c r="G127" i="64"/>
  <c r="G126" i="64"/>
  <c r="G125" i="64"/>
  <c r="G124" i="64"/>
  <c r="G123" i="64"/>
  <c r="G122" i="64"/>
  <c r="G121" i="64"/>
  <c r="G120" i="64"/>
  <c r="G119" i="64"/>
  <c r="G118" i="64"/>
  <c r="G117" i="64"/>
  <c r="G116" i="64"/>
  <c r="G115" i="64"/>
  <c r="G114" i="64"/>
  <c r="G113" i="64"/>
  <c r="G112" i="64"/>
  <c r="G111" i="64"/>
  <c r="G110" i="64"/>
  <c r="G109" i="64"/>
  <c r="G108" i="64"/>
  <c r="G107" i="64"/>
  <c r="G106" i="64"/>
  <c r="G105" i="64"/>
  <c r="G104" i="64"/>
  <c r="G103" i="64"/>
  <c r="G102" i="64"/>
  <c r="G101" i="64"/>
  <c r="G100" i="64"/>
  <c r="G99" i="64"/>
  <c r="G96" i="64"/>
  <c r="F95" i="64"/>
  <c r="G93" i="64"/>
  <c r="G92" i="64"/>
  <c r="G90" i="64"/>
  <c r="G89" i="64"/>
  <c r="G87" i="64"/>
  <c r="G86" i="64"/>
  <c r="G85" i="64"/>
  <c r="G84" i="64"/>
  <c r="G83" i="64"/>
  <c r="G82" i="64"/>
  <c r="G81" i="64"/>
  <c r="G77" i="64"/>
  <c r="G76" i="64"/>
  <c r="G75" i="64"/>
  <c r="F74" i="64"/>
  <c r="G71" i="64"/>
  <c r="G70" i="64"/>
  <c r="G69" i="64"/>
  <c r="F68" i="64"/>
  <c r="G64" i="64"/>
  <c r="G63" i="64"/>
  <c r="F62" i="64"/>
  <c r="G60" i="64"/>
  <c r="G59" i="64"/>
  <c r="G58" i="64"/>
  <c r="G57" i="64"/>
  <c r="F56" i="64"/>
  <c r="G55" i="64"/>
  <c r="G54" i="64"/>
  <c r="G53" i="64"/>
  <c r="G52" i="64"/>
  <c r="G51" i="64"/>
  <c r="G50" i="64"/>
  <c r="G49" i="64"/>
  <c r="G48" i="64"/>
  <c r="G47" i="64"/>
  <c r="G46" i="64"/>
  <c r="G45" i="64"/>
  <c r="G44" i="64"/>
  <c r="G43" i="64"/>
  <c r="G42" i="64"/>
  <c r="G41" i="64"/>
  <c r="G40" i="64"/>
  <c r="G39" i="64"/>
  <c r="G38" i="64"/>
  <c r="G37" i="64"/>
  <c r="G36" i="64"/>
  <c r="G35" i="64"/>
  <c r="G34" i="64"/>
  <c r="G33" i="64"/>
  <c r="F32" i="64"/>
  <c r="G30" i="64"/>
  <c r="G29" i="64"/>
  <c r="G28" i="64"/>
  <c r="G27" i="64"/>
  <c r="G26" i="64"/>
  <c r="G25" i="64"/>
  <c r="G24" i="64"/>
  <c r="G23" i="64"/>
  <c r="G21" i="64"/>
  <c r="G20" i="64"/>
  <c r="G19" i="64"/>
  <c r="G18" i="64"/>
  <c r="G17" i="64"/>
  <c r="G16" i="64"/>
  <c r="G15" i="64"/>
  <c r="F14" i="64"/>
  <c r="E58" i="57"/>
  <c r="E12" i="57"/>
  <c r="D30" i="44"/>
  <c r="E309" i="60"/>
  <c r="E301" i="60"/>
  <c r="E287" i="60"/>
  <c r="E282" i="60"/>
  <c r="E267" i="60"/>
  <c r="E52" i="57"/>
  <c r="D28" i="44"/>
  <c r="D32" i="44"/>
  <c r="D33" i="44"/>
  <c r="D35" i="44"/>
  <c r="D38" i="44"/>
  <c r="D39" i="44"/>
  <c r="D40" i="44"/>
  <c r="E261" i="57"/>
  <c r="E216" i="135"/>
  <c r="E199" i="135"/>
  <c r="E12" i="135"/>
  <c r="D42" i="44"/>
  <c r="E270" i="57"/>
  <c r="D45" i="44"/>
  <c r="E322" i="57"/>
  <c r="E330" i="57"/>
  <c r="E340" i="57"/>
  <c r="E347" i="57"/>
  <c r="E352" i="57"/>
  <c r="E355" i="57"/>
  <c r="E368" i="57"/>
  <c r="E371" i="57"/>
  <c r="G169" i="58"/>
  <c r="E138" i="58"/>
  <c r="E124" i="58"/>
  <c r="E115" i="58"/>
  <c r="E82" i="58"/>
  <c r="E65" i="58"/>
  <c r="E31" i="58"/>
  <c r="E14" i="58"/>
  <c r="E207" i="58"/>
  <c r="G62" i="64"/>
  <c r="G297" i="64"/>
  <c r="G215" i="64"/>
  <c r="F73" i="64"/>
  <c r="G68" i="64"/>
  <c r="G91" i="64"/>
  <c r="F288" i="64"/>
  <c r="G32" i="64"/>
  <c r="G147" i="64"/>
  <c r="G336" i="64"/>
  <c r="G14" i="64"/>
  <c r="G56" i="64"/>
  <c r="G220" i="64"/>
  <c r="G289" i="64"/>
  <c r="G230" i="64"/>
  <c r="G246" i="64"/>
  <c r="G311" i="64"/>
  <c r="G322" i="64"/>
  <c r="F301" i="64"/>
  <c r="G302" i="64"/>
  <c r="G265" i="64"/>
  <c r="G255" i="64"/>
  <c r="G241" i="64"/>
  <c r="F219" i="64"/>
  <c r="G226" i="64"/>
  <c r="G141" i="64"/>
  <c r="G95" i="64"/>
  <c r="G74" i="64"/>
  <c r="G73" i="64"/>
  <c r="F13" i="64"/>
  <c r="E13" i="58"/>
  <c r="E12" i="58"/>
  <c r="E286" i="58"/>
  <c r="E283" i="58"/>
  <c r="E275" i="58"/>
  <c r="E267" i="58"/>
  <c r="E264" i="58"/>
  <c r="E261" i="58"/>
  <c r="E256" i="58"/>
  <c r="E241" i="58"/>
  <c r="E230" i="58"/>
  <c r="E217" i="58"/>
  <c r="E198" i="58"/>
  <c r="E193" i="58"/>
  <c r="E190" i="58"/>
  <c r="E169" i="58"/>
  <c r="E110" i="58"/>
  <c r="E104" i="58"/>
  <c r="E78" i="58"/>
  <c r="E60" i="58"/>
  <c r="E54" i="58"/>
  <c r="E48" i="58"/>
  <c r="E375" i="57"/>
  <c r="H69" i="38"/>
  <c r="H78" i="38"/>
  <c r="H77" i="38"/>
  <c r="E172" i="53"/>
  <c r="C241" i="49"/>
  <c r="C242" i="49"/>
  <c r="C223" i="49"/>
  <c r="C220" i="49"/>
  <c r="F230" i="49"/>
  <c r="G13" i="64"/>
  <c r="F12" i="64"/>
  <c r="G288" i="64"/>
  <c r="G219" i="64"/>
  <c r="G301" i="64"/>
  <c r="C76" i="49"/>
  <c r="C72" i="49"/>
  <c r="C68" i="49"/>
  <c r="C59" i="49"/>
  <c r="C47" i="49"/>
  <c r="C53" i="49"/>
  <c r="E286" i="53"/>
  <c r="E278" i="53"/>
  <c r="E267" i="53"/>
  <c r="E264" i="53"/>
  <c r="E259" i="53"/>
  <c r="E244" i="53"/>
  <c r="E233" i="53"/>
  <c r="E201" i="53"/>
  <c r="E193" i="53"/>
  <c r="E186" i="53"/>
  <c r="E181" i="53"/>
  <c r="E105" i="53"/>
  <c r="E49" i="53"/>
  <c r="C70" i="44"/>
  <c r="C69" i="44"/>
  <c r="E178" i="38"/>
  <c r="E126" i="38"/>
  <c r="F126" i="38"/>
  <c r="F116" i="38"/>
  <c r="E104" i="38"/>
  <c r="E91" i="38"/>
  <c r="E58" i="38"/>
  <c r="E12" i="38"/>
  <c r="F101" i="38"/>
  <c r="E67" i="44"/>
  <c r="E66" i="44"/>
  <c r="E64" i="44"/>
  <c r="E62" i="44"/>
  <c r="E61" i="44"/>
  <c r="E60" i="44"/>
  <c r="E42" i="44"/>
  <c r="E41" i="44"/>
  <c r="E38" i="44"/>
  <c r="E35" i="44"/>
  <c r="F243" i="49"/>
  <c r="F239" i="49"/>
  <c r="F238" i="49"/>
  <c r="C238" i="49"/>
  <c r="F236" i="49"/>
  <c r="F235" i="49"/>
  <c r="C234" i="49"/>
  <c r="F232" i="49"/>
  <c r="F231" i="49"/>
  <c r="C231" i="49"/>
  <c r="F229" i="49"/>
  <c r="F228" i="49"/>
  <c r="F227" i="49"/>
  <c r="F225" i="49"/>
  <c r="F224" i="49"/>
  <c r="F221" i="49"/>
  <c r="F220" i="49"/>
  <c r="F218" i="49"/>
  <c r="F217" i="49"/>
  <c r="C217" i="49"/>
  <c r="F215" i="49"/>
  <c r="F214" i="49"/>
  <c r="F213" i="49"/>
  <c r="C212" i="49"/>
  <c r="F210" i="49"/>
  <c r="F209" i="49"/>
  <c r="F208" i="49"/>
  <c r="F207" i="49"/>
  <c r="F206" i="49"/>
  <c r="C205" i="49"/>
  <c r="F203" i="49"/>
  <c r="C202" i="49"/>
  <c r="F200" i="49"/>
  <c r="F199" i="49"/>
  <c r="F198" i="49"/>
  <c r="F197" i="49"/>
  <c r="F196" i="49"/>
  <c r="F195" i="49"/>
  <c r="C194" i="49"/>
  <c r="C193" i="49"/>
  <c r="F191" i="49"/>
  <c r="F190" i="49"/>
  <c r="F189" i="49"/>
  <c r="F188" i="49"/>
  <c r="F187" i="49"/>
  <c r="F186" i="49"/>
  <c r="F185" i="49"/>
  <c r="F184" i="49"/>
  <c r="F183" i="49"/>
  <c r="F182" i="49"/>
  <c r="C181" i="49"/>
  <c r="F179" i="49"/>
  <c r="F178" i="49"/>
  <c r="F177" i="49"/>
  <c r="F176" i="49"/>
  <c r="F175" i="49"/>
  <c r="F173" i="49"/>
  <c r="F172" i="49"/>
  <c r="C171" i="49"/>
  <c r="F169" i="49"/>
  <c r="F168" i="49"/>
  <c r="F167" i="49"/>
  <c r="F166" i="49"/>
  <c r="F165" i="49"/>
  <c r="F164" i="49"/>
  <c r="F163" i="49"/>
  <c r="C162" i="49"/>
  <c r="F160" i="49"/>
  <c r="F159" i="49"/>
  <c r="F158" i="49"/>
  <c r="C157" i="49"/>
  <c r="F155" i="49"/>
  <c r="F154" i="49"/>
  <c r="C154" i="49"/>
  <c r="F152" i="49"/>
  <c r="F151" i="49"/>
  <c r="F150" i="49"/>
  <c r="F149" i="49"/>
  <c r="F147" i="49"/>
  <c r="C146" i="49"/>
  <c r="F144" i="49"/>
  <c r="F143" i="49"/>
  <c r="F142" i="49"/>
  <c r="C141" i="49"/>
  <c r="F139" i="49"/>
  <c r="F138" i="49"/>
  <c r="C137" i="49"/>
  <c r="F134" i="49"/>
  <c r="F133" i="49"/>
  <c r="C132" i="49"/>
  <c r="F130" i="49"/>
  <c r="F129" i="49"/>
  <c r="F128" i="49"/>
  <c r="F127" i="49"/>
  <c r="F126" i="49"/>
  <c r="F125" i="49"/>
  <c r="F124" i="49"/>
  <c r="F123" i="49"/>
  <c r="F122" i="49"/>
  <c r="F121" i="49"/>
  <c r="F120" i="49"/>
  <c r="F119" i="49"/>
  <c r="F118" i="49"/>
  <c r="F117" i="49"/>
  <c r="F116" i="49"/>
  <c r="F115" i="49"/>
  <c r="F114" i="49"/>
  <c r="C113" i="49"/>
  <c r="F113" i="49"/>
  <c r="F111" i="49"/>
  <c r="F110" i="49"/>
  <c r="F109" i="49"/>
  <c r="F108" i="49"/>
  <c r="F107" i="49"/>
  <c r="F106" i="49"/>
  <c r="F105" i="49"/>
  <c r="F104" i="49"/>
  <c r="F103" i="49"/>
  <c r="F102" i="49"/>
  <c r="F101" i="49"/>
  <c r="F100" i="49"/>
  <c r="C99" i="49"/>
  <c r="F99" i="49"/>
  <c r="F97" i="49"/>
  <c r="F96" i="49"/>
  <c r="F95" i="49"/>
  <c r="F93" i="49"/>
  <c r="C91" i="49"/>
  <c r="F91" i="49"/>
  <c r="F89" i="49"/>
  <c r="F88" i="49"/>
  <c r="F83" i="49"/>
  <c r="C82" i="49"/>
  <c r="F80" i="49"/>
  <c r="F79" i="49"/>
  <c r="F78" i="49"/>
  <c r="F77" i="49"/>
  <c r="F74" i="49"/>
  <c r="F73" i="49"/>
  <c r="F70" i="49"/>
  <c r="F69" i="49"/>
  <c r="F66" i="49"/>
  <c r="F65" i="49"/>
  <c r="F64" i="49"/>
  <c r="F63" i="49"/>
  <c r="F62" i="49"/>
  <c r="F61" i="49"/>
  <c r="F60" i="49"/>
  <c r="F56" i="49"/>
  <c r="F55" i="49"/>
  <c r="F54" i="49"/>
  <c r="F49" i="49"/>
  <c r="F48" i="49"/>
  <c r="F45" i="49"/>
  <c r="F44" i="49"/>
  <c r="F43" i="49"/>
  <c r="F42" i="49"/>
  <c r="C41" i="49"/>
  <c r="F39" i="49"/>
  <c r="F38" i="49"/>
  <c r="F36" i="49"/>
  <c r="F35" i="49"/>
  <c r="F34" i="49"/>
  <c r="F33" i="49"/>
  <c r="F32" i="49"/>
  <c r="F31" i="49"/>
  <c r="F30" i="49"/>
  <c r="F29" i="49"/>
  <c r="F28" i="49"/>
  <c r="C27" i="49"/>
  <c r="F25" i="49"/>
  <c r="F24" i="49"/>
  <c r="F23" i="49"/>
  <c r="F22" i="49"/>
  <c r="F21" i="49"/>
  <c r="F20" i="49"/>
  <c r="F18" i="49"/>
  <c r="F16" i="49"/>
  <c r="F15" i="49"/>
  <c r="F14" i="49"/>
  <c r="F13" i="49"/>
  <c r="F12" i="49"/>
  <c r="F11" i="49"/>
  <c r="C10" i="49"/>
  <c r="F38" i="38"/>
  <c r="F35" i="38"/>
  <c r="F27" i="38"/>
  <c r="F22" i="38"/>
  <c r="F172" i="38"/>
  <c r="F171" i="38"/>
  <c r="F170" i="38"/>
  <c r="F169" i="38"/>
  <c r="F168" i="38"/>
  <c r="F166" i="38"/>
  <c r="F163" i="38"/>
  <c r="F162" i="38"/>
  <c r="F150" i="38"/>
  <c r="F145" i="38"/>
  <c r="F144" i="38"/>
  <c r="F100" i="38"/>
  <c r="F318" i="38"/>
  <c r="C58" i="49"/>
  <c r="F212" i="49"/>
  <c r="F157" i="49"/>
  <c r="F47" i="49"/>
  <c r="F141" i="49"/>
  <c r="F234" i="49"/>
  <c r="F82" i="49"/>
  <c r="F202" i="49"/>
  <c r="F137" i="49"/>
  <c r="F194" i="49"/>
  <c r="F205" i="49"/>
  <c r="F27" i="49"/>
  <c r="F146" i="49"/>
  <c r="F10" i="49"/>
  <c r="F76" i="49"/>
  <c r="C9" i="49"/>
  <c r="F41" i="49"/>
  <c r="C136" i="49"/>
  <c r="F242" i="49"/>
  <c r="F241" i="49"/>
  <c r="F53" i="49"/>
  <c r="F68" i="49"/>
  <c r="F223" i="49"/>
  <c r="F59" i="49"/>
  <c r="F58" i="49"/>
  <c r="F162" i="49"/>
  <c r="F181" i="49"/>
  <c r="F72" i="49"/>
  <c r="F132" i="49"/>
  <c r="F171" i="49"/>
  <c r="C62" i="43"/>
  <c r="C8" i="41"/>
  <c r="C209" i="40"/>
  <c r="C59" i="40"/>
  <c r="F317" i="38"/>
  <c r="F313" i="38"/>
  <c r="F312" i="38"/>
  <c r="E312" i="38"/>
  <c r="F310" i="38"/>
  <c r="F308" i="38"/>
  <c r="E307" i="38"/>
  <c r="F305" i="38"/>
  <c r="F304" i="38"/>
  <c r="E304" i="38"/>
  <c r="F302" i="38"/>
  <c r="F301" i="38"/>
  <c r="F300" i="38"/>
  <c r="F298" i="38"/>
  <c r="F297" i="38"/>
  <c r="F296" i="38"/>
  <c r="E295" i="38"/>
  <c r="F293" i="38"/>
  <c r="F292" i="38"/>
  <c r="E292" i="38"/>
  <c r="F290" i="38"/>
  <c r="F289" i="38"/>
  <c r="E289" i="38"/>
  <c r="F287" i="38"/>
  <c r="F286" i="38"/>
  <c r="F285" i="38"/>
  <c r="E284" i="38"/>
  <c r="F282" i="38"/>
  <c r="F281" i="38"/>
  <c r="F279" i="38"/>
  <c r="F278" i="38"/>
  <c r="F277" i="38"/>
  <c r="B52" i="44"/>
  <c r="F263" i="38"/>
  <c r="F262" i="38"/>
  <c r="E262" i="38"/>
  <c r="E253" i="38"/>
  <c r="F250" i="38"/>
  <c r="F241" i="38"/>
  <c r="F240" i="38"/>
  <c r="F239" i="38"/>
  <c r="F236" i="38"/>
  <c r="F235" i="38"/>
  <c r="F234" i="38"/>
  <c r="F232" i="38"/>
  <c r="F231" i="38"/>
  <c r="E230" i="38"/>
  <c r="F228" i="38"/>
  <c r="F227" i="38"/>
  <c r="F226" i="38"/>
  <c r="F225" i="38"/>
  <c r="F224" i="38"/>
  <c r="F221" i="38"/>
  <c r="E218" i="38"/>
  <c r="F216" i="38"/>
  <c r="F215" i="38"/>
  <c r="F214" i="38"/>
  <c r="F213" i="38"/>
  <c r="F212" i="38"/>
  <c r="F211" i="38"/>
  <c r="F210" i="38"/>
  <c r="E209" i="38"/>
  <c r="E204" i="38"/>
  <c r="F207" i="38"/>
  <c r="F206" i="38"/>
  <c r="F202" i="38"/>
  <c r="F201" i="38"/>
  <c r="F198" i="38"/>
  <c r="F197" i="38"/>
  <c r="F196" i="38"/>
  <c r="F195" i="38"/>
  <c r="E194" i="38"/>
  <c r="F192" i="38"/>
  <c r="F191" i="38"/>
  <c r="F190" i="38"/>
  <c r="E189" i="38"/>
  <c r="F187" i="38"/>
  <c r="F184" i="38"/>
  <c r="E183" i="38"/>
  <c r="F180" i="38"/>
  <c r="F179" i="38"/>
  <c r="F176" i="38"/>
  <c r="F175" i="38"/>
  <c r="F173" i="38"/>
  <c r="F165" i="38"/>
  <c r="F164" i="38"/>
  <c r="F160" i="38"/>
  <c r="F158" i="38"/>
  <c r="F157" i="38"/>
  <c r="F156" i="38"/>
  <c r="F155" i="38"/>
  <c r="F152" i="38"/>
  <c r="F151" i="38"/>
  <c r="F149" i="38"/>
  <c r="F148" i="38"/>
  <c r="F143" i="38"/>
  <c r="F140" i="38"/>
  <c r="F137" i="38"/>
  <c r="F136" i="38"/>
  <c r="F135" i="38"/>
  <c r="F134" i="38"/>
  <c r="F133" i="38"/>
  <c r="F132" i="38"/>
  <c r="F131" i="38"/>
  <c r="F130" i="38"/>
  <c r="F129" i="38"/>
  <c r="F128" i="38"/>
  <c r="F127" i="38"/>
  <c r="F118" i="38"/>
  <c r="F117" i="38"/>
  <c r="F114" i="38"/>
  <c r="F112" i="38"/>
  <c r="F102" i="38"/>
  <c r="F97" i="38"/>
  <c r="F94" i="38"/>
  <c r="F92" i="38"/>
  <c r="F62" i="38"/>
  <c r="F61" i="38"/>
  <c r="F60" i="38"/>
  <c r="F59" i="38"/>
  <c r="F56" i="38"/>
  <c r="F55" i="38"/>
  <c r="F53" i="38"/>
  <c r="F52" i="38"/>
  <c r="F51" i="38"/>
  <c r="F50" i="38"/>
  <c r="F44" i="38"/>
  <c r="F43" i="38"/>
  <c r="F42" i="38"/>
  <c r="F40" i="38"/>
  <c r="F34" i="38"/>
  <c r="F28" i="38"/>
  <c r="F26" i="38"/>
  <c r="F25" i="38"/>
  <c r="F24" i="38"/>
  <c r="F23" i="38"/>
  <c r="F20" i="38"/>
  <c r="F19" i="38"/>
  <c r="F18" i="38"/>
  <c r="F17" i="38"/>
  <c r="F16" i="38"/>
  <c r="F15" i="38"/>
  <c r="D52" i="36"/>
  <c r="F253" i="36"/>
  <c r="F252" i="36"/>
  <c r="F251" i="36"/>
  <c r="E252" i="36"/>
  <c r="E251" i="36"/>
  <c r="D252" i="36"/>
  <c r="D251" i="36"/>
  <c r="C252" i="36"/>
  <c r="C251" i="36"/>
  <c r="F249" i="36"/>
  <c r="F248" i="36"/>
  <c r="E248" i="36"/>
  <c r="D248" i="36"/>
  <c r="C248" i="36"/>
  <c r="F246" i="36"/>
  <c r="F245" i="36"/>
  <c r="E244" i="36"/>
  <c r="D244" i="36"/>
  <c r="C244" i="36"/>
  <c r="F242" i="36"/>
  <c r="F241" i="36"/>
  <c r="E241" i="36"/>
  <c r="D241" i="36"/>
  <c r="C241" i="36"/>
  <c r="F239" i="36"/>
  <c r="F238" i="36"/>
  <c r="F237" i="36"/>
  <c r="F236" i="36"/>
  <c r="F235" i="36"/>
  <c r="F234" i="36"/>
  <c r="E233" i="36"/>
  <c r="D233" i="36"/>
  <c r="C233" i="36"/>
  <c r="F231" i="36"/>
  <c r="F230" i="36"/>
  <c r="E230" i="36"/>
  <c r="D230" i="36"/>
  <c r="C230" i="36"/>
  <c r="F228" i="36"/>
  <c r="F227" i="36"/>
  <c r="E227" i="36"/>
  <c r="D227" i="36"/>
  <c r="C227" i="36"/>
  <c r="F225" i="36"/>
  <c r="F224" i="36"/>
  <c r="F223" i="36"/>
  <c r="E222" i="36"/>
  <c r="D222" i="36"/>
  <c r="C222" i="36"/>
  <c r="F220" i="36"/>
  <c r="F219" i="36"/>
  <c r="F218" i="36"/>
  <c r="F217" i="36"/>
  <c r="F216" i="36"/>
  <c r="E215" i="36"/>
  <c r="D215" i="36"/>
  <c r="C215" i="36"/>
  <c r="F212" i="36"/>
  <c r="F211" i="36"/>
  <c r="E210" i="36"/>
  <c r="D210" i="36"/>
  <c r="C210" i="36"/>
  <c r="F208" i="36"/>
  <c r="F207" i="36"/>
  <c r="F206" i="36"/>
  <c r="F205" i="36"/>
  <c r="F204" i="36"/>
  <c r="F203" i="36"/>
  <c r="E202" i="36"/>
  <c r="D202" i="36"/>
  <c r="C202" i="36"/>
  <c r="F199" i="36"/>
  <c r="F198" i="36"/>
  <c r="F197" i="36"/>
  <c r="F196" i="36"/>
  <c r="F195" i="36"/>
  <c r="F194" i="36"/>
  <c r="F193" i="36"/>
  <c r="F192" i="36"/>
  <c r="F191" i="36"/>
  <c r="F190" i="36"/>
  <c r="E189" i="36"/>
  <c r="D189" i="36"/>
  <c r="C189" i="36"/>
  <c r="F187" i="36"/>
  <c r="F186" i="36"/>
  <c r="F185" i="36"/>
  <c r="F184" i="36"/>
  <c r="F183" i="36"/>
  <c r="F181" i="36"/>
  <c r="F180" i="36"/>
  <c r="E179" i="36"/>
  <c r="D179" i="36"/>
  <c r="C179" i="36"/>
  <c r="F177" i="36"/>
  <c r="F176" i="36"/>
  <c r="F175" i="36"/>
  <c r="F174" i="36"/>
  <c r="F173" i="36"/>
  <c r="F172" i="36"/>
  <c r="F171" i="36"/>
  <c r="E170" i="36"/>
  <c r="D170" i="36"/>
  <c r="C170" i="36"/>
  <c r="F168" i="36"/>
  <c r="F167" i="36"/>
  <c r="F166" i="36"/>
  <c r="E165" i="36"/>
  <c r="D165" i="36"/>
  <c r="C165" i="36"/>
  <c r="F163" i="36"/>
  <c r="F162" i="36"/>
  <c r="E162" i="36"/>
  <c r="D162" i="36"/>
  <c r="C162" i="36"/>
  <c r="F160" i="36"/>
  <c r="F159" i="36"/>
  <c r="F158" i="36"/>
  <c r="F157" i="36"/>
  <c r="F156" i="36"/>
  <c r="E155" i="36"/>
  <c r="D155" i="36"/>
  <c r="C155" i="36"/>
  <c r="F153" i="36"/>
  <c r="F152" i="36"/>
  <c r="F151" i="36"/>
  <c r="E150" i="36"/>
  <c r="D150" i="36"/>
  <c r="C150" i="36"/>
  <c r="F148" i="36"/>
  <c r="F147" i="36"/>
  <c r="E146" i="36"/>
  <c r="D146" i="36"/>
  <c r="C146" i="36"/>
  <c r="F143" i="36"/>
  <c r="F142" i="36"/>
  <c r="E141" i="36"/>
  <c r="D141" i="36"/>
  <c r="C141" i="36"/>
  <c r="F139" i="36"/>
  <c r="F138" i="36"/>
  <c r="F137" i="36"/>
  <c r="F136" i="36"/>
  <c r="F135" i="36"/>
  <c r="F134" i="36"/>
  <c r="F133" i="36"/>
  <c r="F132" i="36"/>
  <c r="F131" i="36"/>
  <c r="F130" i="36"/>
  <c r="F129" i="36"/>
  <c r="F128" i="36"/>
  <c r="F127" i="36"/>
  <c r="F126" i="36"/>
  <c r="F125" i="36"/>
  <c r="F124" i="36"/>
  <c r="F123" i="36"/>
  <c r="E122" i="36"/>
  <c r="D122" i="36"/>
  <c r="C122" i="36"/>
  <c r="F120" i="36"/>
  <c r="F119" i="36"/>
  <c r="F118" i="36"/>
  <c r="F117" i="36"/>
  <c r="F116" i="36"/>
  <c r="F115" i="36"/>
  <c r="F114" i="36"/>
  <c r="F113" i="36"/>
  <c r="F112" i="36"/>
  <c r="F111" i="36"/>
  <c r="F110" i="36"/>
  <c r="F109" i="36"/>
  <c r="E108" i="36"/>
  <c r="D108" i="36"/>
  <c r="C108" i="36"/>
  <c r="F106" i="36"/>
  <c r="F105" i="36"/>
  <c r="F104" i="36"/>
  <c r="F103" i="36"/>
  <c r="E102" i="36"/>
  <c r="D102" i="36"/>
  <c r="C102" i="36"/>
  <c r="F100" i="36"/>
  <c r="F99" i="36"/>
  <c r="F98" i="36"/>
  <c r="E97" i="36"/>
  <c r="D97" i="36"/>
  <c r="C97" i="36"/>
  <c r="F95" i="36"/>
  <c r="F94" i="36"/>
  <c r="F93" i="36"/>
  <c r="F92" i="36"/>
  <c r="E91" i="36"/>
  <c r="D91" i="36"/>
  <c r="C91" i="36"/>
  <c r="F89" i="36"/>
  <c r="F88" i="36"/>
  <c r="E87" i="36"/>
  <c r="D87" i="36"/>
  <c r="C87" i="36"/>
  <c r="F85" i="36"/>
  <c r="F84" i="36"/>
  <c r="E83" i="36"/>
  <c r="D83" i="36"/>
  <c r="C83" i="36"/>
  <c r="F81" i="36"/>
  <c r="F80" i="36"/>
  <c r="F79" i="36"/>
  <c r="F77" i="36"/>
  <c r="F76" i="36"/>
  <c r="F72" i="36"/>
  <c r="F71" i="36"/>
  <c r="E70" i="36"/>
  <c r="D70" i="36"/>
  <c r="C70" i="36"/>
  <c r="F67" i="36"/>
  <c r="F65" i="36"/>
  <c r="F63" i="36"/>
  <c r="E62" i="36"/>
  <c r="D62" i="36"/>
  <c r="C62" i="36"/>
  <c r="F54" i="36"/>
  <c r="F53" i="36"/>
  <c r="E52" i="36"/>
  <c r="C52" i="36"/>
  <c r="F50" i="36"/>
  <c r="F49" i="36"/>
  <c r="F48" i="36"/>
  <c r="F47" i="36"/>
  <c r="E46" i="36"/>
  <c r="D46" i="36"/>
  <c r="C46" i="36"/>
  <c r="F44" i="36"/>
  <c r="F43" i="36"/>
  <c r="F41" i="36"/>
  <c r="F40" i="36"/>
  <c r="F39" i="36"/>
  <c r="F38" i="36"/>
  <c r="F37" i="36"/>
  <c r="F36" i="36"/>
  <c r="F35" i="36"/>
  <c r="F34" i="36"/>
  <c r="F31" i="36"/>
  <c r="E30" i="36"/>
  <c r="D30" i="36"/>
  <c r="C30" i="36"/>
  <c r="F28" i="36"/>
  <c r="F27" i="36"/>
  <c r="F26" i="36"/>
  <c r="F25" i="36"/>
  <c r="F24" i="36"/>
  <c r="F23" i="36"/>
  <c r="F21" i="36"/>
  <c r="F20" i="36"/>
  <c r="F19" i="36"/>
  <c r="F18" i="36"/>
  <c r="F17" i="36"/>
  <c r="F16" i="36"/>
  <c r="F14" i="36"/>
  <c r="E13" i="36"/>
  <c r="D13" i="36"/>
  <c r="C13" i="36"/>
  <c r="O238" i="35"/>
  <c r="O237" i="35"/>
  <c r="O236" i="35"/>
  <c r="N237" i="35"/>
  <c r="N236" i="35"/>
  <c r="M237" i="35"/>
  <c r="M236" i="35"/>
  <c r="L237" i="35"/>
  <c r="L236" i="35"/>
  <c r="K237" i="35"/>
  <c r="K236" i="35"/>
  <c r="J237" i="35"/>
  <c r="I237" i="35"/>
  <c r="I236" i="35"/>
  <c r="H237" i="35"/>
  <c r="H236" i="35"/>
  <c r="G237" i="35"/>
  <c r="G236" i="35"/>
  <c r="F237" i="35"/>
  <c r="F236" i="35"/>
  <c r="E237" i="35"/>
  <c r="E236" i="35"/>
  <c r="D237" i="35"/>
  <c r="D236" i="35"/>
  <c r="C237" i="35"/>
  <c r="C236" i="35"/>
  <c r="J236" i="35"/>
  <c r="O234" i="35"/>
  <c r="O233" i="35"/>
  <c r="N233" i="35"/>
  <c r="M233" i="35"/>
  <c r="L233" i="35"/>
  <c r="K233" i="35"/>
  <c r="J233" i="35"/>
  <c r="I233" i="35"/>
  <c r="H233" i="35"/>
  <c r="G233" i="35"/>
  <c r="F233" i="35"/>
  <c r="E233" i="35"/>
  <c r="D233" i="35"/>
  <c r="C233" i="35"/>
  <c r="O231" i="35"/>
  <c r="O230" i="35"/>
  <c r="N229" i="35"/>
  <c r="M229" i="35"/>
  <c r="L229" i="35"/>
  <c r="K229" i="35"/>
  <c r="J229" i="35"/>
  <c r="I229" i="35"/>
  <c r="H229" i="35"/>
  <c r="G229" i="35"/>
  <c r="F229" i="35"/>
  <c r="E229" i="35"/>
  <c r="D229" i="35"/>
  <c r="C229" i="35"/>
  <c r="O227" i="35"/>
  <c r="O226" i="35"/>
  <c r="N226" i="35"/>
  <c r="M226" i="35"/>
  <c r="L226" i="35"/>
  <c r="K226" i="35"/>
  <c r="J226" i="35"/>
  <c r="I226" i="35"/>
  <c r="H226" i="35"/>
  <c r="G226" i="35"/>
  <c r="F226" i="35"/>
  <c r="C226" i="35"/>
  <c r="O224" i="35"/>
  <c r="O223" i="35"/>
  <c r="O222" i="35"/>
  <c r="O221" i="35"/>
  <c r="O220" i="35"/>
  <c r="O219" i="35"/>
  <c r="N218" i="35"/>
  <c r="M218" i="35"/>
  <c r="L218" i="35"/>
  <c r="K218" i="35"/>
  <c r="J218" i="35"/>
  <c r="I218" i="35"/>
  <c r="H218" i="35"/>
  <c r="G218" i="35"/>
  <c r="F218" i="35"/>
  <c r="E218" i="35"/>
  <c r="D218" i="35"/>
  <c r="C218" i="35"/>
  <c r="O216" i="35"/>
  <c r="O215" i="35"/>
  <c r="N215" i="35"/>
  <c r="M215" i="35"/>
  <c r="L215" i="35"/>
  <c r="K215" i="35"/>
  <c r="J215" i="35"/>
  <c r="I215" i="35"/>
  <c r="H215" i="35"/>
  <c r="G215" i="35"/>
  <c r="F215" i="35"/>
  <c r="E215" i="35"/>
  <c r="D215" i="35"/>
  <c r="C215" i="35"/>
  <c r="O213" i="35"/>
  <c r="O212" i="35"/>
  <c r="N212" i="35"/>
  <c r="M212" i="35"/>
  <c r="L212" i="35"/>
  <c r="K212" i="35"/>
  <c r="J212" i="35"/>
  <c r="I212" i="35"/>
  <c r="H212" i="35"/>
  <c r="G212" i="35"/>
  <c r="F212" i="35"/>
  <c r="E212" i="35"/>
  <c r="D212" i="35"/>
  <c r="C212" i="35"/>
  <c r="O210" i="35"/>
  <c r="O209" i="35"/>
  <c r="O208" i="35"/>
  <c r="N207" i="35"/>
  <c r="M207" i="35"/>
  <c r="L207" i="35"/>
  <c r="K207" i="35"/>
  <c r="J207" i="35"/>
  <c r="I207" i="35"/>
  <c r="H207" i="35"/>
  <c r="G207" i="35"/>
  <c r="F207" i="35"/>
  <c r="E207" i="35"/>
  <c r="D207" i="35"/>
  <c r="C207" i="35"/>
  <c r="O205" i="35"/>
  <c r="O204" i="35"/>
  <c r="O203" i="35"/>
  <c r="O202" i="35"/>
  <c r="O201" i="35"/>
  <c r="N200" i="35"/>
  <c r="M200" i="35"/>
  <c r="L200" i="35"/>
  <c r="K200" i="35"/>
  <c r="J200" i="35"/>
  <c r="I200" i="35"/>
  <c r="H200" i="35"/>
  <c r="G200" i="35"/>
  <c r="F200" i="35"/>
  <c r="E200" i="35"/>
  <c r="D200" i="35"/>
  <c r="C200" i="35"/>
  <c r="O197" i="35"/>
  <c r="O196" i="35"/>
  <c r="N195" i="35"/>
  <c r="M195" i="35"/>
  <c r="L195" i="35"/>
  <c r="K195" i="35"/>
  <c r="J195" i="35"/>
  <c r="I195" i="35"/>
  <c r="H195" i="35"/>
  <c r="G195" i="35"/>
  <c r="F195" i="35"/>
  <c r="E195" i="35"/>
  <c r="D195" i="35"/>
  <c r="C195" i="35"/>
  <c r="O193" i="35"/>
  <c r="O192" i="35"/>
  <c r="O191" i="35"/>
  <c r="O190" i="35"/>
  <c r="O189" i="35"/>
  <c r="O188" i="35"/>
  <c r="N187" i="35"/>
  <c r="M187" i="35"/>
  <c r="L187" i="35"/>
  <c r="K187" i="35"/>
  <c r="J187" i="35"/>
  <c r="I187" i="35"/>
  <c r="H187" i="35"/>
  <c r="G187" i="35"/>
  <c r="F187" i="35"/>
  <c r="E187" i="35"/>
  <c r="D187" i="35"/>
  <c r="C187" i="35"/>
  <c r="O184" i="35"/>
  <c r="O183" i="35"/>
  <c r="O182" i="35"/>
  <c r="O181" i="35"/>
  <c r="O180" i="35"/>
  <c r="O179" i="35"/>
  <c r="O178" i="35"/>
  <c r="O177" i="35"/>
  <c r="O176" i="35"/>
  <c r="O175" i="35"/>
  <c r="N174" i="35"/>
  <c r="M174" i="35"/>
  <c r="L174" i="35"/>
  <c r="K174" i="35"/>
  <c r="J174" i="35"/>
  <c r="I174" i="35"/>
  <c r="H174" i="35"/>
  <c r="G174" i="35"/>
  <c r="F174" i="35"/>
  <c r="E174" i="35"/>
  <c r="D174" i="35"/>
  <c r="C174" i="35"/>
  <c r="O172" i="35"/>
  <c r="O171" i="35"/>
  <c r="O170" i="35"/>
  <c r="O169" i="35"/>
  <c r="O168" i="35"/>
  <c r="O166" i="35"/>
  <c r="O165" i="35"/>
  <c r="N164" i="35"/>
  <c r="M164" i="35"/>
  <c r="L164" i="35"/>
  <c r="K164" i="35"/>
  <c r="J164" i="35"/>
  <c r="I164" i="35"/>
  <c r="H164" i="35"/>
  <c r="G164" i="35"/>
  <c r="F164" i="35"/>
  <c r="E164" i="35"/>
  <c r="D164" i="35"/>
  <c r="C164" i="35"/>
  <c r="O162" i="35"/>
  <c r="O161" i="35"/>
  <c r="O160" i="35"/>
  <c r="O159" i="35"/>
  <c r="O158" i="35"/>
  <c r="O157" i="35"/>
  <c r="O156" i="35"/>
  <c r="N155" i="35"/>
  <c r="M155" i="35"/>
  <c r="L155" i="35"/>
  <c r="K155" i="35"/>
  <c r="J155" i="35"/>
  <c r="I155" i="35"/>
  <c r="H155" i="35"/>
  <c r="G155" i="35"/>
  <c r="F155" i="35"/>
  <c r="E155" i="35"/>
  <c r="D155" i="35"/>
  <c r="C155" i="35"/>
  <c r="O153" i="35"/>
  <c r="O152" i="35"/>
  <c r="O151" i="35"/>
  <c r="N150" i="35"/>
  <c r="M150" i="35"/>
  <c r="L150" i="35"/>
  <c r="K150" i="35"/>
  <c r="J150" i="35"/>
  <c r="I150" i="35"/>
  <c r="H150" i="35"/>
  <c r="G150" i="35"/>
  <c r="F150" i="35"/>
  <c r="E150" i="35"/>
  <c r="D150" i="35"/>
  <c r="C150" i="35"/>
  <c r="O148" i="35"/>
  <c r="O147" i="35"/>
  <c r="N147" i="35"/>
  <c r="M147" i="35"/>
  <c r="L147" i="35"/>
  <c r="K147" i="35"/>
  <c r="J147" i="35"/>
  <c r="I147" i="35"/>
  <c r="H147" i="35"/>
  <c r="G147" i="35"/>
  <c r="F147" i="35"/>
  <c r="E147" i="35"/>
  <c r="D147" i="35"/>
  <c r="C147" i="35"/>
  <c r="O145" i="35"/>
  <c r="O144" i="35"/>
  <c r="O143" i="35"/>
  <c r="O142" i="35"/>
  <c r="O141" i="35"/>
  <c r="N140" i="35"/>
  <c r="M140" i="35"/>
  <c r="L140" i="35"/>
  <c r="K140" i="35"/>
  <c r="J140" i="35"/>
  <c r="I140" i="35"/>
  <c r="H140" i="35"/>
  <c r="G140" i="35"/>
  <c r="F140" i="35"/>
  <c r="E140" i="35"/>
  <c r="D140" i="35"/>
  <c r="C140" i="35"/>
  <c r="O138" i="35"/>
  <c r="O137" i="35"/>
  <c r="O136" i="35"/>
  <c r="N135" i="35"/>
  <c r="M135" i="35"/>
  <c r="L135" i="35"/>
  <c r="K135" i="35"/>
  <c r="J135" i="35"/>
  <c r="I135" i="35"/>
  <c r="H135" i="35"/>
  <c r="G135" i="35"/>
  <c r="F135" i="35"/>
  <c r="E135" i="35"/>
  <c r="D135" i="35"/>
  <c r="C135" i="35"/>
  <c r="O133" i="35"/>
  <c r="O132" i="35"/>
  <c r="N131" i="35"/>
  <c r="M131" i="35"/>
  <c r="L131" i="35"/>
  <c r="K131" i="35"/>
  <c r="J131" i="35"/>
  <c r="I131" i="35"/>
  <c r="H131" i="35"/>
  <c r="G131" i="35"/>
  <c r="F131" i="35"/>
  <c r="E131" i="35"/>
  <c r="D131" i="35"/>
  <c r="C131" i="35"/>
  <c r="O128" i="35"/>
  <c r="O127" i="35"/>
  <c r="N126" i="35"/>
  <c r="M126" i="35"/>
  <c r="L126" i="35"/>
  <c r="K126" i="35"/>
  <c r="J126" i="35"/>
  <c r="I126" i="35"/>
  <c r="H126" i="35"/>
  <c r="G126" i="35"/>
  <c r="F126" i="35"/>
  <c r="E126" i="35"/>
  <c r="D126" i="35"/>
  <c r="C126" i="35"/>
  <c r="O124" i="35"/>
  <c r="O123" i="35"/>
  <c r="O122" i="35"/>
  <c r="O121" i="35"/>
  <c r="O120" i="35"/>
  <c r="O119" i="35"/>
  <c r="O118" i="35"/>
  <c r="O117" i="35"/>
  <c r="O116" i="35"/>
  <c r="O115" i="35"/>
  <c r="O114" i="35"/>
  <c r="O113" i="35"/>
  <c r="O112" i="35"/>
  <c r="O111" i="35"/>
  <c r="O110" i="35"/>
  <c r="O109" i="35"/>
  <c r="O108" i="35"/>
  <c r="N107" i="35"/>
  <c r="M107" i="35"/>
  <c r="L107" i="35"/>
  <c r="K107" i="35"/>
  <c r="J107" i="35"/>
  <c r="I107" i="35"/>
  <c r="H107" i="35"/>
  <c r="G107" i="35"/>
  <c r="F107" i="35"/>
  <c r="E107" i="35"/>
  <c r="D107" i="35"/>
  <c r="C107" i="35"/>
  <c r="O105" i="35"/>
  <c r="O104" i="35"/>
  <c r="O103" i="35"/>
  <c r="O102" i="35"/>
  <c r="O101" i="35"/>
  <c r="O100" i="35"/>
  <c r="O99" i="35"/>
  <c r="O98" i="35"/>
  <c r="O97" i="35"/>
  <c r="O96" i="35"/>
  <c r="O95" i="35"/>
  <c r="O94" i="35"/>
  <c r="N93" i="35"/>
  <c r="M93" i="35"/>
  <c r="L93" i="35"/>
  <c r="K93" i="35"/>
  <c r="J93" i="35"/>
  <c r="I93" i="35"/>
  <c r="H93" i="35"/>
  <c r="G93" i="35"/>
  <c r="F93" i="35"/>
  <c r="E93" i="35"/>
  <c r="D93" i="35"/>
  <c r="C93" i="35"/>
  <c r="O91" i="35"/>
  <c r="O90" i="35"/>
  <c r="O89" i="35"/>
  <c r="O88" i="35"/>
  <c r="N87" i="35"/>
  <c r="M87" i="35"/>
  <c r="L87" i="35"/>
  <c r="K87" i="35"/>
  <c r="J87" i="35"/>
  <c r="I87" i="35"/>
  <c r="H87" i="35"/>
  <c r="G87" i="35"/>
  <c r="F87" i="35"/>
  <c r="E87" i="35"/>
  <c r="D87" i="35"/>
  <c r="C87" i="35"/>
  <c r="O85" i="35"/>
  <c r="O84" i="35"/>
  <c r="O83" i="35"/>
  <c r="N82" i="35"/>
  <c r="M82" i="35"/>
  <c r="L82" i="35"/>
  <c r="K82" i="35"/>
  <c r="J82" i="35"/>
  <c r="I82" i="35"/>
  <c r="H82" i="35"/>
  <c r="G82" i="35"/>
  <c r="F82" i="35"/>
  <c r="E82" i="35"/>
  <c r="D82" i="35"/>
  <c r="C82" i="35"/>
  <c r="O80" i="35"/>
  <c r="O79" i="35"/>
  <c r="O78" i="35"/>
  <c r="O77" i="35"/>
  <c r="N76" i="35"/>
  <c r="M76" i="35"/>
  <c r="L76" i="35"/>
  <c r="K76" i="35"/>
  <c r="J76" i="35"/>
  <c r="I76" i="35"/>
  <c r="H76" i="35"/>
  <c r="G76" i="35"/>
  <c r="F76" i="35"/>
  <c r="E76" i="35"/>
  <c r="D76" i="35"/>
  <c r="C76" i="35"/>
  <c r="O74" i="35"/>
  <c r="O73" i="35"/>
  <c r="N72" i="35"/>
  <c r="M72" i="35"/>
  <c r="L72" i="35"/>
  <c r="K72" i="35"/>
  <c r="J72" i="35"/>
  <c r="I72" i="35"/>
  <c r="H72" i="35"/>
  <c r="G72" i="35"/>
  <c r="F72" i="35"/>
  <c r="E72" i="35"/>
  <c r="D72" i="35"/>
  <c r="C72" i="35"/>
  <c r="O70" i="35"/>
  <c r="O69" i="35"/>
  <c r="N68" i="35"/>
  <c r="M68" i="35"/>
  <c r="L68" i="35"/>
  <c r="K68" i="35"/>
  <c r="J68" i="35"/>
  <c r="I68" i="35"/>
  <c r="H68" i="35"/>
  <c r="G68" i="35"/>
  <c r="F68" i="35"/>
  <c r="E68" i="35"/>
  <c r="D68" i="35"/>
  <c r="C68" i="35"/>
  <c r="O66" i="35"/>
  <c r="O65" i="35"/>
  <c r="O64" i="35"/>
  <c r="O63" i="35"/>
  <c r="O62" i="35"/>
  <c r="O61" i="35"/>
  <c r="O60" i="35"/>
  <c r="N59" i="35"/>
  <c r="M59" i="35"/>
  <c r="L59" i="35"/>
  <c r="K59" i="35"/>
  <c r="J59" i="35"/>
  <c r="I59" i="35"/>
  <c r="H59" i="35"/>
  <c r="G59" i="35"/>
  <c r="F59" i="35"/>
  <c r="E59" i="35"/>
  <c r="D59" i="35"/>
  <c r="C59" i="35"/>
  <c r="O56" i="35"/>
  <c r="O55" i="35"/>
  <c r="O54" i="35"/>
  <c r="N53" i="35"/>
  <c r="M53" i="35"/>
  <c r="L53" i="35"/>
  <c r="K53" i="35"/>
  <c r="J53" i="35"/>
  <c r="I53" i="35"/>
  <c r="H53" i="35"/>
  <c r="G53" i="35"/>
  <c r="F53" i="35"/>
  <c r="E53" i="35"/>
  <c r="D53" i="35"/>
  <c r="C53" i="35"/>
  <c r="O49" i="35"/>
  <c r="O48" i="35"/>
  <c r="N47" i="35"/>
  <c r="M47" i="35"/>
  <c r="L47" i="35"/>
  <c r="K47" i="35"/>
  <c r="J47" i="35"/>
  <c r="I47" i="35"/>
  <c r="H47" i="35"/>
  <c r="G47" i="35"/>
  <c r="F47" i="35"/>
  <c r="E47" i="35"/>
  <c r="D47" i="35"/>
  <c r="C47" i="35"/>
  <c r="O45" i="35"/>
  <c r="O44" i="35"/>
  <c r="O43" i="35"/>
  <c r="O42" i="35"/>
  <c r="N41" i="35"/>
  <c r="M41" i="35"/>
  <c r="L41" i="35"/>
  <c r="K41" i="35"/>
  <c r="J41" i="35"/>
  <c r="I41" i="35"/>
  <c r="H41" i="35"/>
  <c r="G41" i="35"/>
  <c r="F41" i="35"/>
  <c r="E41" i="35"/>
  <c r="D41" i="35"/>
  <c r="C41" i="35"/>
  <c r="O39" i="35"/>
  <c r="O38" i="35"/>
  <c r="O37" i="35"/>
  <c r="O36" i="35"/>
  <c r="O35" i="35"/>
  <c r="O34" i="35"/>
  <c r="O33" i="35"/>
  <c r="O32" i="35"/>
  <c r="O31" i="35"/>
  <c r="O30" i="35"/>
  <c r="O29" i="35"/>
  <c r="N28" i="35"/>
  <c r="M28" i="35"/>
  <c r="L28" i="35"/>
  <c r="K28" i="35"/>
  <c r="J28" i="35"/>
  <c r="I28" i="35"/>
  <c r="H28" i="35"/>
  <c r="G28" i="35"/>
  <c r="F28" i="35"/>
  <c r="E28" i="35"/>
  <c r="D28" i="35"/>
  <c r="C28" i="35"/>
  <c r="O26" i="35"/>
  <c r="O25" i="35"/>
  <c r="O24" i="35"/>
  <c r="O23" i="35"/>
  <c r="O22" i="35"/>
  <c r="O21" i="35"/>
  <c r="O20" i="35"/>
  <c r="O19" i="35"/>
  <c r="O18" i="35"/>
  <c r="O17" i="35"/>
  <c r="O16" i="35"/>
  <c r="O15" i="35"/>
  <c r="O14" i="35"/>
  <c r="N13" i="35"/>
  <c r="M13" i="35"/>
  <c r="L13" i="35"/>
  <c r="K13" i="35"/>
  <c r="J13" i="35"/>
  <c r="I13" i="35"/>
  <c r="H13" i="35"/>
  <c r="G13" i="35"/>
  <c r="F13" i="35"/>
  <c r="E13" i="35"/>
  <c r="D13" i="35"/>
  <c r="C13" i="35"/>
  <c r="C8" i="49"/>
  <c r="F193" i="49"/>
  <c r="F136" i="49"/>
  <c r="F9" i="49"/>
  <c r="F204" i="49"/>
  <c r="E201" i="36"/>
  <c r="F155" i="36"/>
  <c r="D69" i="36"/>
  <c r="F189" i="36"/>
  <c r="F179" i="36"/>
  <c r="D12" i="36"/>
  <c r="F108" i="36"/>
  <c r="F244" i="36"/>
  <c r="C69" i="36"/>
  <c r="C214" i="36"/>
  <c r="F150" i="36"/>
  <c r="C12" i="36"/>
  <c r="F87" i="36"/>
  <c r="F215" i="36"/>
  <c r="F222" i="36"/>
  <c r="E12" i="36"/>
  <c r="F210" i="36"/>
  <c r="F52" i="36"/>
  <c r="F83" i="36"/>
  <c r="F165" i="36"/>
  <c r="F102" i="36"/>
  <c r="F62" i="36"/>
  <c r="F91" i="36"/>
  <c r="F97" i="36"/>
  <c r="F170" i="36"/>
  <c r="C201" i="36"/>
  <c r="F46" i="36"/>
  <c r="D201" i="36"/>
  <c r="F13" i="36"/>
  <c r="F30" i="36"/>
  <c r="E69" i="36"/>
  <c r="C145" i="36"/>
  <c r="F233" i="36"/>
  <c r="F70" i="36"/>
  <c r="D145" i="36"/>
  <c r="F202" i="36"/>
  <c r="D214" i="36"/>
  <c r="F122" i="36"/>
  <c r="E145" i="36"/>
  <c r="E214" i="36"/>
  <c r="F141" i="36"/>
  <c r="F146" i="36"/>
  <c r="D186" i="35"/>
  <c r="L186" i="35"/>
  <c r="J186" i="35"/>
  <c r="J58" i="35"/>
  <c r="O126" i="35"/>
  <c r="F186" i="35"/>
  <c r="N186" i="35"/>
  <c r="O229" i="35"/>
  <c r="E12" i="35"/>
  <c r="N58" i="35"/>
  <c r="I186" i="35"/>
  <c r="O82" i="35"/>
  <c r="E186" i="35"/>
  <c r="O76" i="35"/>
  <c r="K130" i="35"/>
  <c r="M186" i="35"/>
  <c r="O140" i="35"/>
  <c r="M199" i="35"/>
  <c r="O218" i="35"/>
  <c r="C130" i="35"/>
  <c r="K12" i="35"/>
  <c r="M12" i="35"/>
  <c r="J130" i="35"/>
  <c r="N130" i="35"/>
  <c r="O150" i="35"/>
  <c r="O195" i="35"/>
  <c r="O200" i="35"/>
  <c r="G130" i="35"/>
  <c r="O155" i="35"/>
  <c r="F130" i="35"/>
  <c r="O135" i="35"/>
  <c r="O87" i="35"/>
  <c r="F58" i="35"/>
  <c r="C12" i="35"/>
  <c r="G12" i="35"/>
  <c r="O41" i="35"/>
  <c r="I12" i="35"/>
  <c r="C58" i="35"/>
  <c r="G58" i="35"/>
  <c r="K58" i="35"/>
  <c r="O93" i="35"/>
  <c r="D58" i="35"/>
  <c r="L58" i="35"/>
  <c r="E199" i="35"/>
  <c r="F12" i="35"/>
  <c r="J12" i="35"/>
  <c r="N12" i="35"/>
  <c r="F199" i="35"/>
  <c r="J199" i="35"/>
  <c r="N199" i="35"/>
  <c r="I199" i="35"/>
  <c r="G199" i="35"/>
  <c r="K199" i="35"/>
  <c r="E130" i="35"/>
  <c r="I130" i="35"/>
  <c r="M130" i="35"/>
  <c r="C199" i="35"/>
  <c r="D12" i="35"/>
  <c r="L12" i="35"/>
  <c r="O47" i="35"/>
  <c r="O72" i="35"/>
  <c r="O131" i="35"/>
  <c r="C186" i="35"/>
  <c r="G186" i="35"/>
  <c r="K186" i="35"/>
  <c r="D199" i="35"/>
  <c r="H199" i="35"/>
  <c r="L199" i="35"/>
  <c r="O207" i="35"/>
  <c r="E58" i="35"/>
  <c r="I58" i="35"/>
  <c r="M58" i="35"/>
  <c r="D130" i="35"/>
  <c r="L130" i="35"/>
  <c r="H186" i="35"/>
  <c r="O187" i="35"/>
  <c r="O174" i="35"/>
  <c r="H130" i="35"/>
  <c r="O164" i="35"/>
  <c r="O107" i="35"/>
  <c r="O68" i="35"/>
  <c r="H58" i="35"/>
  <c r="O59" i="35"/>
  <c r="O53" i="35"/>
  <c r="H12" i="35"/>
  <c r="O28" i="35"/>
  <c r="O13" i="35"/>
  <c r="F8" i="49"/>
  <c r="D11" i="36"/>
  <c r="C11" i="36"/>
  <c r="E11" i="36"/>
  <c r="F12" i="36"/>
  <c r="F201" i="36"/>
  <c r="F145" i="36"/>
  <c r="F69" i="36"/>
  <c r="F214" i="36"/>
  <c r="J11" i="35"/>
  <c r="O186" i="35"/>
  <c r="N11" i="35"/>
  <c r="O130" i="35"/>
  <c r="M11" i="35"/>
  <c r="L11" i="35"/>
  <c r="K11" i="35"/>
  <c r="O199" i="35"/>
  <c r="E11" i="35"/>
  <c r="F11" i="35"/>
  <c r="G11" i="35"/>
  <c r="C11" i="35"/>
  <c r="D11" i="35"/>
  <c r="I11" i="35"/>
  <c r="O58" i="35"/>
  <c r="H11" i="35"/>
  <c r="O12" i="35"/>
  <c r="F11" i="36"/>
  <c r="O11" i="35"/>
  <c r="G12" i="64"/>
  <c r="E81" i="92"/>
  <c r="G32" i="92"/>
  <c r="G61" i="44"/>
  <c r="E324" i="92"/>
  <c r="E66" i="53"/>
  <c r="E176" i="53"/>
  <c r="F120" i="92"/>
  <c r="G43" i="44"/>
  <c r="E224" i="136"/>
  <c r="G44" i="44"/>
  <c r="E233" i="136"/>
  <c r="G59" i="44"/>
  <c r="E275" i="136"/>
  <c r="E274" i="136"/>
  <c r="G62" i="44"/>
  <c r="E291" i="136"/>
  <c r="G35" i="44"/>
  <c r="E195" i="136"/>
  <c r="G67" i="44"/>
  <c r="E313" i="136"/>
  <c r="G39" i="44"/>
  <c r="E204" i="136"/>
  <c r="G41" i="44"/>
  <c r="E216" i="136"/>
  <c r="F268" i="92"/>
  <c r="F259" i="92"/>
  <c r="E243" i="136"/>
  <c r="G66" i="44"/>
  <c r="E305" i="136"/>
  <c r="G30" i="44"/>
  <c r="E66" i="136"/>
  <c r="G28" i="44"/>
  <c r="E80" i="136"/>
  <c r="F342" i="92"/>
  <c r="G42" i="44"/>
  <c r="E219" i="136"/>
  <c r="G47" i="44"/>
  <c r="E256" i="136"/>
  <c r="F64" i="92"/>
  <c r="D47" i="44"/>
  <c r="D46" i="44"/>
  <c r="E256" i="133"/>
  <c r="E256" i="60"/>
  <c r="E321" i="57"/>
  <c r="E255" i="60"/>
  <c r="E305" i="133"/>
  <c r="E274" i="133"/>
  <c r="E304" i="60"/>
  <c r="D41" i="44"/>
  <c r="E216" i="133"/>
  <c r="E216" i="60"/>
  <c r="E193" i="57"/>
  <c r="D43" i="44"/>
  <c r="E224" i="133"/>
  <c r="E224" i="60"/>
  <c r="E274" i="60"/>
  <c r="E273" i="60"/>
  <c r="E339" i="57"/>
  <c r="E209" i="60"/>
  <c r="E209" i="133"/>
  <c r="D25" i="44"/>
  <c r="D21" i="44"/>
  <c r="E11" i="57"/>
  <c r="E13" i="60"/>
  <c r="E78" i="38"/>
  <c r="D44" i="44"/>
  <c r="E233" i="60"/>
  <c r="E182" i="38"/>
  <c r="F13" i="38"/>
  <c r="F33" i="38"/>
  <c r="E252" i="38"/>
  <c r="F183" i="38"/>
  <c r="F110" i="38"/>
  <c r="F40" i="44"/>
  <c r="F37" i="44"/>
  <c r="E63" i="44"/>
  <c r="B63" i="44"/>
  <c r="F46" i="44"/>
  <c r="E28" i="44"/>
  <c r="E31" i="44"/>
  <c r="B31" i="44"/>
  <c r="E47" i="44"/>
  <c r="E30" i="44"/>
  <c r="B30" i="44"/>
  <c r="E70" i="44"/>
  <c r="E69" i="44"/>
  <c r="E43" i="44"/>
  <c r="E25" i="44"/>
  <c r="E24" i="44"/>
  <c r="E39" i="44"/>
  <c r="E44" i="44"/>
  <c r="E59" i="44"/>
  <c r="B59" i="44"/>
  <c r="E23" i="44"/>
  <c r="B23" i="44"/>
  <c r="E40" i="44"/>
  <c r="E29" i="44"/>
  <c r="E45" i="44"/>
  <c r="E22" i="44"/>
  <c r="F91" i="38"/>
  <c r="C28" i="44"/>
  <c r="F307" i="38"/>
  <c r="F316" i="38"/>
  <c r="F315" i="38"/>
  <c r="F58" i="38"/>
  <c r="C24" i="44"/>
  <c r="F194" i="38"/>
  <c r="F79" i="38"/>
  <c r="C27" i="44"/>
  <c r="E275" i="38"/>
  <c r="F104" i="38"/>
  <c r="F189" i="38"/>
  <c r="F209" i="38"/>
  <c r="F204" i="38"/>
  <c r="F178" i="38"/>
  <c r="F284" i="38"/>
  <c r="F276" i="38"/>
  <c r="C25" i="44"/>
  <c r="E315" i="38"/>
  <c r="F253" i="38"/>
  <c r="F252" i="38"/>
  <c r="F295" i="38"/>
  <c r="F96" i="38"/>
  <c r="C29" i="44"/>
  <c r="F218" i="38"/>
  <c r="C44" i="44"/>
  <c r="C37" i="44"/>
  <c r="F230" i="38"/>
  <c r="F267" i="38"/>
  <c r="C8" i="84"/>
  <c r="C56" i="84"/>
  <c r="F58" i="44"/>
  <c r="F26" i="44"/>
  <c r="F21" i="44"/>
  <c r="C50" i="44"/>
  <c r="B50" i="44"/>
  <c r="D26" i="44"/>
  <c r="B35" i="44"/>
  <c r="B38" i="44"/>
  <c r="F17" i="44"/>
  <c r="B67" i="44"/>
  <c r="B60" i="44"/>
  <c r="E17" i="44"/>
  <c r="B61" i="44"/>
  <c r="B74" i="44"/>
  <c r="B77" i="44"/>
  <c r="B62" i="44"/>
  <c r="B42" i="44"/>
  <c r="B64" i="44"/>
  <c r="B66" i="44"/>
  <c r="B12" i="44"/>
  <c r="B41" i="44"/>
  <c r="B48" i="44"/>
  <c r="H94" i="44"/>
  <c r="G32" i="44"/>
  <c r="B32" i="44"/>
  <c r="G21" i="44"/>
  <c r="G33" i="44"/>
  <c r="B33" i="44"/>
  <c r="G34" i="44"/>
  <c r="B34" i="44"/>
  <c r="E252" i="93"/>
  <c r="E184" i="93"/>
  <c r="E13" i="93"/>
  <c r="E301" i="93"/>
  <c r="E60" i="93"/>
  <c r="E314" i="93"/>
  <c r="F234" i="92"/>
  <c r="F222" i="92"/>
  <c r="F353" i="92"/>
  <c r="E13" i="92"/>
  <c r="F325" i="92"/>
  <c r="F185" i="92"/>
  <c r="E226" i="92"/>
  <c r="E189" i="92"/>
  <c r="F297" i="92"/>
  <c r="F31" i="92"/>
  <c r="F229" i="92"/>
  <c r="F226" i="92"/>
  <c r="F100" i="92"/>
  <c r="F14" i="92"/>
  <c r="F82" i="92"/>
  <c r="F239" i="92"/>
  <c r="F109" i="92"/>
  <c r="F249" i="92"/>
  <c r="F287" i="92"/>
  <c r="E286" i="92"/>
  <c r="F57" i="92"/>
  <c r="F97" i="92"/>
  <c r="E255" i="136"/>
  <c r="G58" i="44"/>
  <c r="G45" i="44"/>
  <c r="G40" i="44"/>
  <c r="E209" i="136"/>
  <c r="E199" i="136"/>
  <c r="E199" i="133"/>
  <c r="E12" i="133"/>
  <c r="D37" i="44"/>
  <c r="B47" i="44"/>
  <c r="E199" i="60"/>
  <c r="B43" i="44"/>
  <c r="F10" i="57"/>
  <c r="D70" i="44"/>
  <c r="D69" i="44"/>
  <c r="D81" i="44"/>
  <c r="D94" i="44"/>
  <c r="E312" i="60"/>
  <c r="B24" i="44"/>
  <c r="B29" i="44"/>
  <c r="B28" i="44"/>
  <c r="E46" i="44"/>
  <c r="E58" i="44"/>
  <c r="B58" i="44"/>
  <c r="B46" i="44"/>
  <c r="B45" i="44"/>
  <c r="E21" i="44"/>
  <c r="B40" i="44"/>
  <c r="B25" i="44"/>
  <c r="E27" i="44"/>
  <c r="E26" i="44"/>
  <c r="B39" i="44"/>
  <c r="E37" i="44"/>
  <c r="B22" i="44"/>
  <c r="F275" i="38"/>
  <c r="F182" i="38"/>
  <c r="C21" i="44"/>
  <c r="C26" i="44"/>
  <c r="C81" i="44"/>
  <c r="F12" i="38"/>
  <c r="E13" i="53"/>
  <c r="E12" i="53"/>
  <c r="F78" i="38"/>
  <c r="B44" i="44"/>
  <c r="F81" i="44"/>
  <c r="F94" i="44"/>
  <c r="B17" i="44"/>
  <c r="G26" i="44"/>
  <c r="E12" i="93"/>
  <c r="F189" i="92"/>
  <c r="F324" i="92"/>
  <c r="F13" i="92"/>
  <c r="F81" i="92"/>
  <c r="G37" i="44"/>
  <c r="F12" i="92"/>
  <c r="F11" i="38"/>
  <c r="B69" i="44"/>
  <c r="F12" i="60"/>
  <c r="B70" i="44"/>
  <c r="B21" i="44"/>
  <c r="E81" i="44"/>
  <c r="E94" i="44"/>
  <c r="B37" i="44"/>
  <c r="B27" i="44"/>
  <c r="B26" i="44"/>
  <c r="C94" i="44"/>
  <c r="B81" i="44"/>
  <c r="B94" i="44"/>
  <c r="E12" i="92"/>
  <c r="G70" i="44"/>
  <c r="G69" i="44"/>
  <c r="G81" i="44"/>
  <c r="G94" i="44"/>
  <c r="E314" i="136"/>
  <c r="E12" i="105"/>
  <c r="E12" i="138"/>
  <c r="F149" i="122"/>
  <c r="E71" i="122"/>
  <c r="E85" i="122"/>
  <c r="E58" i="122"/>
  <c r="E13" i="124"/>
  <c r="E14" i="122"/>
  <c r="E31" i="122"/>
  <c r="E272" i="122"/>
  <c r="E278" i="122"/>
  <c r="E389" i="122"/>
  <c r="E346" i="122"/>
  <c r="E284" i="122"/>
  <c r="E371" i="122"/>
  <c r="E398" i="122"/>
  <c r="E365" i="122"/>
  <c r="E295" i="122"/>
  <c r="F349" i="122"/>
  <c r="F70" i="122"/>
  <c r="F134" i="122"/>
  <c r="E193" i="122"/>
  <c r="E339" i="122"/>
  <c r="E349" i="122"/>
  <c r="E376" i="122"/>
  <c r="E382" i="122"/>
  <c r="E379" i="122"/>
  <c r="E131" i="120"/>
  <c r="C62" i="114"/>
  <c r="C212" i="114"/>
  <c r="C199" i="114"/>
  <c r="C142" i="114"/>
  <c r="C13" i="114"/>
  <c r="E14" i="120"/>
  <c r="E340" i="120"/>
  <c r="E98" i="120"/>
  <c r="E25" i="145"/>
  <c r="F404" i="120"/>
  <c r="E51" i="145"/>
  <c r="E307" i="120"/>
  <c r="F151" i="120"/>
  <c r="F91" i="120"/>
  <c r="E22" i="145"/>
  <c r="E202" i="120"/>
  <c r="F114" i="120"/>
  <c r="F113" i="120"/>
  <c r="E24" i="145"/>
  <c r="E113" i="120"/>
  <c r="F134" i="120"/>
  <c r="F308" i="120"/>
  <c r="F307" i="120"/>
  <c r="E37" i="145"/>
  <c r="F341" i="120"/>
  <c r="F340" i="120"/>
  <c r="E39" i="145"/>
  <c r="E17" i="145"/>
  <c r="F374" i="120"/>
  <c r="F368" i="120"/>
  <c r="E44" i="145"/>
  <c r="F162" i="120"/>
  <c r="F16" i="120"/>
  <c r="F14" i="120"/>
  <c r="E14" i="145"/>
  <c r="F99" i="120"/>
  <c r="F98" i="120"/>
  <c r="E23" i="145"/>
  <c r="F120" i="120"/>
  <c r="E21" i="145"/>
  <c r="E86" i="120"/>
  <c r="F208" i="120"/>
  <c r="F207" i="120"/>
  <c r="E30" i="145"/>
  <c r="E34" i="145"/>
  <c r="E379" i="120"/>
  <c r="E398" i="120"/>
  <c r="E395" i="120"/>
  <c r="F395" i="120"/>
  <c r="E48" i="145"/>
  <c r="F379" i="120"/>
  <c r="F33" i="120"/>
  <c r="E15" i="145"/>
  <c r="F203" i="120"/>
  <c r="F353" i="120"/>
  <c r="E64" i="113"/>
  <c r="E262" i="113"/>
  <c r="F287" i="120"/>
  <c r="F296" i="120"/>
  <c r="E36" i="145"/>
  <c r="F388" i="120"/>
  <c r="E47" i="145"/>
  <c r="E287" i="120"/>
  <c r="E296" i="120"/>
  <c r="E353" i="120"/>
  <c r="E388" i="120"/>
  <c r="F136" i="120"/>
  <c r="F73" i="120"/>
  <c r="F72" i="120"/>
  <c r="E20" i="145"/>
  <c r="F293" i="113"/>
  <c r="F292" i="113"/>
  <c r="E292" i="113"/>
  <c r="E345" i="113"/>
  <c r="E348" i="113"/>
  <c r="F103" i="113"/>
  <c r="F102" i="113"/>
  <c r="E141" i="113"/>
  <c r="F160" i="113"/>
  <c r="E159" i="113"/>
  <c r="F131" i="113"/>
  <c r="E130" i="113"/>
  <c r="F227" i="113"/>
  <c r="E56" i="113"/>
  <c r="E223" i="113"/>
  <c r="F305" i="113"/>
  <c r="F263" i="113"/>
  <c r="E305" i="113"/>
  <c r="E333" i="113"/>
  <c r="G83" i="113"/>
  <c r="F100" i="111"/>
  <c r="E314" i="111"/>
  <c r="G160" i="111"/>
  <c r="F326" i="111"/>
  <c r="F365" i="111"/>
  <c r="E31" i="111"/>
  <c r="F280" i="111"/>
  <c r="F279" i="111"/>
  <c r="E367" i="111"/>
  <c r="E267" i="111"/>
  <c r="K36" i="141"/>
  <c r="E273" i="140"/>
  <c r="F107" i="111"/>
  <c r="E271" i="140"/>
  <c r="E242" i="111"/>
  <c r="E258" i="111"/>
  <c r="E132" i="140"/>
  <c r="E121" i="139"/>
  <c r="E121" i="112"/>
  <c r="I30" i="141"/>
  <c r="J30" i="141"/>
  <c r="L30" i="141"/>
  <c r="E79" i="112"/>
  <c r="E79" i="139"/>
  <c r="E84" i="140"/>
  <c r="I33" i="141"/>
  <c r="J33" i="141"/>
  <c r="L33" i="141"/>
  <c r="E137" i="140"/>
  <c r="E124" i="112"/>
  <c r="E124" i="139"/>
  <c r="F361" i="111"/>
  <c r="I57" i="141"/>
  <c r="J57" i="141"/>
  <c r="L57" i="141"/>
  <c r="I37" i="141"/>
  <c r="F121" i="111"/>
  <c r="F246" i="111"/>
  <c r="F185" i="111"/>
  <c r="E185" i="139"/>
  <c r="E313" i="139"/>
  <c r="F267" i="111"/>
  <c r="E129" i="111"/>
  <c r="F254" i="111"/>
  <c r="F338" i="111"/>
  <c r="F79" i="111"/>
  <c r="E61" i="112"/>
  <c r="E361" i="111"/>
  <c r="E313" i="112"/>
  <c r="F244" i="111"/>
  <c r="F242" i="111"/>
  <c r="E349" i="111"/>
  <c r="E345" i="111"/>
  <c r="G70" i="111"/>
  <c r="E180" i="139"/>
  <c r="F354" i="111"/>
  <c r="E184" i="111"/>
  <c r="E180" i="112"/>
  <c r="E246" i="111"/>
  <c r="E195" i="140"/>
  <c r="E344" i="112"/>
  <c r="E344" i="139"/>
  <c r="E313" i="140"/>
  <c r="E185" i="112"/>
  <c r="E233" i="140"/>
  <c r="E266" i="139"/>
  <c r="E266" i="112"/>
  <c r="E347" i="112"/>
  <c r="E347" i="139"/>
  <c r="E314" i="140"/>
  <c r="E133" i="139"/>
  <c r="E133" i="112"/>
  <c r="F129" i="111"/>
  <c r="G32" i="111"/>
  <c r="F31" i="111"/>
  <c r="E80" i="140"/>
  <c r="I29" i="141"/>
  <c r="K29" i="141"/>
  <c r="E76" i="112"/>
  <c r="E76" i="139"/>
  <c r="E126" i="140"/>
  <c r="E111" i="139"/>
  <c r="I31" i="141"/>
  <c r="J31" i="141"/>
  <c r="L31" i="141"/>
  <c r="E111" i="112"/>
  <c r="F64" i="111"/>
  <c r="E204" i="140"/>
  <c r="E248" i="112"/>
  <c r="E248" i="139"/>
  <c r="E326" i="139"/>
  <c r="E326" i="112"/>
  <c r="F345" i="111"/>
  <c r="F315" i="111"/>
  <c r="F314" i="111"/>
  <c r="E294" i="140"/>
  <c r="E331" i="112"/>
  <c r="E331" i="139"/>
  <c r="F15" i="111"/>
  <c r="E329" i="139"/>
  <c r="E291" i="140"/>
  <c r="E329" i="112"/>
  <c r="F59" i="111"/>
  <c r="E315" i="139"/>
  <c r="E354" i="111"/>
  <c r="E303" i="140"/>
  <c r="E302" i="140"/>
  <c r="E59" i="111"/>
  <c r="I32" i="141"/>
  <c r="K32" i="141"/>
  <c r="J41" i="141"/>
  <c r="L41" i="141"/>
  <c r="K43" i="141"/>
  <c r="K41" i="141"/>
  <c r="E315" i="112"/>
  <c r="K30" i="141"/>
  <c r="K40" i="141"/>
  <c r="E146" i="111"/>
  <c r="F146" i="111"/>
  <c r="F130" i="111"/>
  <c r="F265" i="111"/>
  <c r="F258" i="111"/>
  <c r="K42" i="141"/>
  <c r="I50" i="141"/>
  <c r="I48" i="141"/>
  <c r="K54" i="141"/>
  <c r="E258" i="139"/>
  <c r="K26" i="141"/>
  <c r="K39" i="141"/>
  <c r="I56" i="141"/>
  <c r="J56" i="141"/>
  <c r="L56" i="141"/>
  <c r="E216" i="140"/>
  <c r="E15" i="111"/>
  <c r="J42" i="141"/>
  <c r="L42" i="141"/>
  <c r="J53" i="141"/>
  <c r="L53" i="141"/>
  <c r="K57" i="141"/>
  <c r="E275" i="140"/>
  <c r="E258" i="112"/>
  <c r="E64" i="111"/>
  <c r="J39" i="141"/>
  <c r="L39" i="141"/>
  <c r="F122" i="113"/>
  <c r="E33" i="113"/>
  <c r="F76" i="113"/>
  <c r="F142" i="113"/>
  <c r="E80" i="113"/>
  <c r="E122" i="113"/>
  <c r="E249" i="113"/>
  <c r="E319" i="113"/>
  <c r="E14" i="113"/>
  <c r="E111" i="113"/>
  <c r="F240" i="113"/>
  <c r="F59" i="113"/>
  <c r="F56" i="113"/>
  <c r="E227" i="113"/>
  <c r="F65" i="113"/>
  <c r="F64" i="113"/>
  <c r="F319" i="113"/>
  <c r="F333" i="113"/>
  <c r="F340" i="113"/>
  <c r="F324" i="113"/>
  <c r="F224" i="113"/>
  <c r="F223" i="113"/>
  <c r="E240" i="113"/>
  <c r="E35" i="145"/>
  <c r="F14" i="113"/>
  <c r="F80" i="113"/>
  <c r="E324" i="113"/>
  <c r="F96" i="113"/>
  <c r="F187" i="113"/>
  <c r="E96" i="113"/>
  <c r="E187" i="113"/>
  <c r="E340" i="113"/>
  <c r="E192" i="113"/>
  <c r="F112" i="113"/>
  <c r="F111" i="113"/>
  <c r="F249" i="113"/>
  <c r="K13" i="141"/>
  <c r="F33" i="113"/>
  <c r="F161" i="113"/>
  <c r="F288" i="113"/>
  <c r="B20" i="141"/>
  <c r="K37" i="141"/>
  <c r="K59" i="141"/>
  <c r="G37" i="141"/>
  <c r="J43" i="141"/>
  <c r="L43" i="141"/>
  <c r="J38" i="141"/>
  <c r="J61" i="141"/>
  <c r="L61" i="141"/>
  <c r="J13" i="141"/>
  <c r="J18" i="141"/>
  <c r="L18" i="141"/>
  <c r="D51" i="141"/>
  <c r="D62" i="141"/>
  <c r="D20" i="141"/>
  <c r="J40" i="141"/>
  <c r="L40" i="141"/>
  <c r="F46" i="141"/>
  <c r="F62" i="141"/>
  <c r="F20" i="141"/>
  <c r="J55" i="141"/>
  <c r="L55" i="141"/>
  <c r="L13" i="141"/>
  <c r="J45" i="141"/>
  <c r="L45" i="141"/>
  <c r="J26" i="141"/>
  <c r="L26" i="141"/>
  <c r="F48" i="141"/>
  <c r="G51" i="141"/>
  <c r="J54" i="141"/>
  <c r="L54" i="141"/>
  <c r="F59" i="141"/>
  <c r="J60" i="141"/>
  <c r="C62" i="141"/>
  <c r="E364" i="122"/>
  <c r="E13" i="122"/>
  <c r="E338" i="122"/>
  <c r="F338" i="122"/>
  <c r="E197" i="122"/>
  <c r="E70" i="122"/>
  <c r="F197" i="122"/>
  <c r="C12" i="114"/>
  <c r="E12" i="114"/>
  <c r="E13" i="145"/>
  <c r="E45" i="145"/>
  <c r="E339" i="120"/>
  <c r="F202" i="120"/>
  <c r="E28" i="145"/>
  <c r="E367" i="120"/>
  <c r="F131" i="120"/>
  <c r="E26" i="145"/>
  <c r="F339" i="120"/>
  <c r="F206" i="120"/>
  <c r="F367" i="120"/>
  <c r="F13" i="120"/>
  <c r="E291" i="113"/>
  <c r="E38" i="145"/>
  <c r="E206" i="120"/>
  <c r="F291" i="113"/>
  <c r="E29" i="145"/>
  <c r="E79" i="113"/>
  <c r="F141" i="113"/>
  <c r="F262" i="113"/>
  <c r="F191" i="113"/>
  <c r="F318" i="113"/>
  <c r="E243" i="140"/>
  <c r="K31" i="141"/>
  <c r="E337" i="111"/>
  <c r="I58" i="141"/>
  <c r="F364" i="111"/>
  <c r="J50" i="141"/>
  <c r="L50" i="141"/>
  <c r="K33" i="141"/>
  <c r="E200" i="140"/>
  <c r="I28" i="141"/>
  <c r="J28" i="141"/>
  <c r="L28" i="141"/>
  <c r="E252" i="112"/>
  <c r="E276" i="139"/>
  <c r="E209" i="140"/>
  <c r="E219" i="140"/>
  <c r="E260" i="112"/>
  <c r="E260" i="139"/>
  <c r="E252" i="139"/>
  <c r="E61" i="139"/>
  <c r="E276" i="112"/>
  <c r="E338" i="112"/>
  <c r="E338" i="139"/>
  <c r="K28" i="141"/>
  <c r="J32" i="141"/>
  <c r="L32" i="141"/>
  <c r="E67" i="140"/>
  <c r="E265" i="112"/>
  <c r="E224" i="140"/>
  <c r="E265" i="139"/>
  <c r="F184" i="111"/>
  <c r="E255" i="140"/>
  <c r="E301" i="139"/>
  <c r="I47" i="141"/>
  <c r="E301" i="112"/>
  <c r="K50" i="141"/>
  <c r="E283" i="140"/>
  <c r="E322" i="112"/>
  <c r="E322" i="139"/>
  <c r="E55" i="140"/>
  <c r="I25" i="141"/>
  <c r="E78" i="111"/>
  <c r="E14" i="111"/>
  <c r="I22" i="141"/>
  <c r="E14" i="140"/>
  <c r="E14" i="112"/>
  <c r="F14" i="111"/>
  <c r="I34" i="141"/>
  <c r="E146" i="140"/>
  <c r="K56" i="141"/>
  <c r="I27" i="141"/>
  <c r="K27" i="141"/>
  <c r="J29" i="141"/>
  <c r="L29" i="141"/>
  <c r="F337" i="111"/>
  <c r="E148" i="112"/>
  <c r="E60" i="112"/>
  <c r="E160" i="140"/>
  <c r="E148" i="139"/>
  <c r="E60" i="139"/>
  <c r="I24" i="141"/>
  <c r="E49" i="140"/>
  <c r="E30" i="112"/>
  <c r="I23" i="141"/>
  <c r="E30" i="139"/>
  <c r="E32" i="140"/>
  <c r="F78" i="111"/>
  <c r="E13" i="113"/>
  <c r="E191" i="113"/>
  <c r="F130" i="113"/>
  <c r="E318" i="113"/>
  <c r="F159" i="113"/>
  <c r="F13" i="113"/>
  <c r="L38" i="141"/>
  <c r="J37" i="141"/>
  <c r="L37" i="141"/>
  <c r="L60" i="141"/>
  <c r="L59" i="141"/>
  <c r="F364" i="122"/>
  <c r="E12" i="122"/>
  <c r="E43" i="145"/>
  <c r="F79" i="113"/>
  <c r="E305" i="140"/>
  <c r="E341" i="112"/>
  <c r="E341" i="139"/>
  <c r="K58" i="141"/>
  <c r="J58" i="141"/>
  <c r="L58" i="141"/>
  <c r="E274" i="140"/>
  <c r="I52" i="141"/>
  <c r="K52" i="141"/>
  <c r="I21" i="141"/>
  <c r="K21" i="141"/>
  <c r="K22" i="141"/>
  <c r="J22" i="141"/>
  <c r="E13" i="111"/>
  <c r="E199" i="140"/>
  <c r="E184" i="112"/>
  <c r="E184" i="139"/>
  <c r="E13" i="140"/>
  <c r="E66" i="140"/>
  <c r="K34" i="141"/>
  <c r="J34" i="141"/>
  <c r="J24" i="141"/>
  <c r="L24" i="141"/>
  <c r="K24" i="141"/>
  <c r="J23" i="141"/>
  <c r="L23" i="141"/>
  <c r="K23" i="141"/>
  <c r="K25" i="141"/>
  <c r="J25" i="141"/>
  <c r="L25" i="141"/>
  <c r="K47" i="141"/>
  <c r="I46" i="141"/>
  <c r="K46" i="141"/>
  <c r="J47" i="141"/>
  <c r="E314" i="112"/>
  <c r="E314" i="139"/>
  <c r="E13" i="112"/>
  <c r="E12" i="112"/>
  <c r="E13" i="139"/>
  <c r="E12" i="139"/>
  <c r="F13" i="111"/>
  <c r="E314" i="113"/>
  <c r="E309" i="113"/>
  <c r="F12" i="122"/>
  <c r="I51" i="141"/>
  <c r="J52" i="141"/>
  <c r="J46" i="141"/>
  <c r="L46" i="141"/>
  <c r="L47" i="141"/>
  <c r="L34" i="141"/>
  <c r="J27" i="141"/>
  <c r="L27" i="141"/>
  <c r="J21" i="141"/>
  <c r="L22" i="141"/>
  <c r="E12" i="140"/>
  <c r="E62" i="140"/>
  <c r="I62" i="141"/>
  <c r="K51" i="141"/>
  <c r="L52" i="141"/>
  <c r="J51" i="141"/>
  <c r="L51" i="141"/>
  <c r="F314" i="113"/>
  <c r="F309" i="113"/>
  <c r="F12" i="113"/>
  <c r="H12" i="113"/>
  <c r="E12" i="113"/>
  <c r="L21" i="141"/>
  <c r="I20" i="141"/>
  <c r="F1488" i="48"/>
  <c r="E13" i="120"/>
  <c r="F363" i="120"/>
  <c r="F357" i="120"/>
  <c r="E42" i="145"/>
  <c r="E41" i="145"/>
  <c r="E40" i="145"/>
  <c r="E71" i="120"/>
  <c r="E12" i="120"/>
  <c r="F155" i="120"/>
  <c r="F71" i="120"/>
  <c r="F12" i="120"/>
  <c r="E27" i="145"/>
  <c r="E19" i="145"/>
  <c r="E12" i="145"/>
  <c r="M39" i="153" l="1"/>
  <c r="O39" i="153" s="1"/>
  <c r="M41" i="155"/>
  <c r="N41" i="155" s="1"/>
  <c r="M53" i="153"/>
  <c r="O53" i="153" s="1"/>
  <c r="M55" i="155"/>
  <c r="N55" i="155" s="1"/>
  <c r="M23" i="153"/>
  <c r="O23" i="153" s="1"/>
  <c r="M25" i="155"/>
  <c r="N25" i="155" s="1"/>
  <c r="M56" i="153"/>
  <c r="O56" i="153" s="1"/>
  <c r="M58" i="155"/>
  <c r="N58" i="155" s="1"/>
  <c r="M62" i="155"/>
  <c r="M60" i="153"/>
  <c r="E436" i="125"/>
  <c r="M37" i="153"/>
  <c r="O37" i="153" s="1"/>
  <c r="M39" i="155"/>
  <c r="M29" i="153"/>
  <c r="O29" i="153" s="1"/>
  <c r="M31" i="155"/>
  <c r="N31" i="155" s="1"/>
  <c r="F386" i="125"/>
  <c r="F385" i="125" s="1"/>
  <c r="E385" i="125"/>
  <c r="M57" i="153"/>
  <c r="O57" i="153" s="1"/>
  <c r="M59" i="155"/>
  <c r="N59" i="155" s="1"/>
  <c r="M30" i="153"/>
  <c r="O30" i="153" s="1"/>
  <c r="M32" i="155"/>
  <c r="N32" i="155" s="1"/>
  <c r="E148" i="125"/>
  <c r="M31" i="153"/>
  <c r="O31" i="153" s="1"/>
  <c r="M33" i="155"/>
  <c r="N33" i="155" s="1"/>
  <c r="E344" i="125"/>
  <c r="F377" i="125"/>
  <c r="E376" i="125"/>
  <c r="M48" i="153"/>
  <c r="O48" i="153" s="1"/>
  <c r="M50" i="155"/>
  <c r="O19" i="153"/>
  <c r="F346" i="125"/>
  <c r="F344" i="125" s="1"/>
  <c r="E28" i="125"/>
  <c r="F132" i="125"/>
  <c r="E131" i="125"/>
  <c r="F19" i="125"/>
  <c r="F13" i="125" s="1"/>
  <c r="E13" i="125"/>
  <c r="E61" i="125"/>
  <c r="F61" i="125" s="1"/>
  <c r="E76" i="125"/>
  <c r="F148" i="125"/>
  <c r="F149" i="125"/>
  <c r="F47" i="125"/>
  <c r="F28" i="125" s="1"/>
  <c r="F62" i="125"/>
  <c r="F77" i="125"/>
  <c r="F76" i="125" s="1"/>
  <c r="F341" i="125"/>
  <c r="F335" i="125" s="1"/>
  <c r="E335" i="125"/>
  <c r="E271" i="125" s="1"/>
  <c r="F355" i="125"/>
  <c r="E388" i="125"/>
  <c r="F389" i="125"/>
  <c r="F388" i="125" s="1"/>
  <c r="F414" i="125"/>
  <c r="F413" i="125" s="1"/>
  <c r="F91" i="125"/>
  <c r="F436" i="125"/>
  <c r="F400" i="125"/>
  <c r="F265" i="125"/>
  <c r="E265" i="125"/>
  <c r="E418" i="125"/>
  <c r="E409" i="125"/>
  <c r="F402" i="125"/>
  <c r="E402" i="125"/>
  <c r="F116" i="125"/>
  <c r="F418" i="125"/>
  <c r="F376" i="125"/>
  <c r="M48" i="155" s="1"/>
  <c r="E91" i="125"/>
  <c r="F411" i="125"/>
  <c r="F409" i="125" s="1"/>
  <c r="F1252" i="48"/>
  <c r="H1252" i="48" s="1"/>
  <c r="F147" i="48"/>
  <c r="F887" i="48"/>
  <c r="H887" i="48" s="1"/>
  <c r="F478" i="48"/>
  <c r="F287" i="48"/>
  <c r="H287" i="48" s="1"/>
  <c r="F644" i="48"/>
  <c r="H644" i="48" s="1"/>
  <c r="F830" i="48"/>
  <c r="H830" i="48" s="1"/>
  <c r="F245" i="48"/>
  <c r="F963" i="48"/>
  <c r="H963" i="48" s="1"/>
  <c r="F1054" i="48"/>
  <c r="F1115" i="48"/>
  <c r="H1115" i="48" s="1"/>
  <c r="F1343" i="48"/>
  <c r="F1570" i="48"/>
  <c r="H1570" i="48" s="1"/>
  <c r="F575" i="48"/>
  <c r="F754" i="48"/>
  <c r="H754" i="48" s="1"/>
  <c r="F1426" i="48"/>
  <c r="F56" i="48"/>
  <c r="H56" i="48" s="1"/>
  <c r="F416" i="48"/>
  <c r="F1490" i="48"/>
  <c r="H1490" i="48" s="1"/>
  <c r="G48" i="141"/>
  <c r="K49" i="141"/>
  <c r="J49" i="141"/>
  <c r="E271" i="136"/>
  <c r="E12" i="136" s="1"/>
  <c r="E42" i="124"/>
  <c r="E28" i="124"/>
  <c r="C11" i="124"/>
  <c r="M22" i="153" l="1"/>
  <c r="O22" i="153" s="1"/>
  <c r="M24" i="155"/>
  <c r="N24" i="155" s="1"/>
  <c r="M43" i="153"/>
  <c r="O43" i="153" s="1"/>
  <c r="M45" i="155"/>
  <c r="N45" i="155" s="1"/>
  <c r="M60" i="155"/>
  <c r="N62" i="155"/>
  <c r="N60" i="155" s="1"/>
  <c r="M54" i="153"/>
  <c r="O54" i="153" s="1"/>
  <c r="M56" i="155"/>
  <c r="N56" i="155" s="1"/>
  <c r="E401" i="125"/>
  <c r="M44" i="153"/>
  <c r="O44" i="153" s="1"/>
  <c r="M46" i="155"/>
  <c r="N46" i="155" s="1"/>
  <c r="M35" i="153"/>
  <c r="O35" i="153" s="1"/>
  <c r="M37" i="155"/>
  <c r="N37" i="155" s="1"/>
  <c r="M51" i="153"/>
  <c r="O51" i="153" s="1"/>
  <c r="M53" i="155"/>
  <c r="M28" i="153"/>
  <c r="O28" i="153" s="1"/>
  <c r="M30" i="155"/>
  <c r="N30" i="155" s="1"/>
  <c r="M44" i="155"/>
  <c r="N44" i="155" s="1"/>
  <c r="M42" i="153"/>
  <c r="O42" i="153" s="1"/>
  <c r="M23" i="155"/>
  <c r="M21" i="153"/>
  <c r="O21" i="153" s="1"/>
  <c r="M55" i="153"/>
  <c r="O55" i="153" s="1"/>
  <c r="M57" i="155"/>
  <c r="N57" i="155" s="1"/>
  <c r="N50" i="155"/>
  <c r="M52" i="153"/>
  <c r="O52" i="153" s="1"/>
  <c r="M54" i="155"/>
  <c r="N54" i="155" s="1"/>
  <c r="M27" i="153"/>
  <c r="O27" i="153" s="1"/>
  <c r="M29" i="155"/>
  <c r="E375" i="125"/>
  <c r="M32" i="153"/>
  <c r="O32" i="153" s="1"/>
  <c r="M34" i="155"/>
  <c r="N34" i="155" s="1"/>
  <c r="N39" i="155"/>
  <c r="N38" i="155" s="1"/>
  <c r="M47" i="155"/>
  <c r="N48" i="155"/>
  <c r="N47" i="155" s="1"/>
  <c r="M58" i="153"/>
  <c r="O58" i="153" s="1"/>
  <c r="O60" i="153"/>
  <c r="M34" i="153"/>
  <c r="O34" i="153" s="1"/>
  <c r="M36" i="155"/>
  <c r="F398" i="125"/>
  <c r="M46" i="153"/>
  <c r="E75" i="125"/>
  <c r="F12" i="125"/>
  <c r="F271" i="125"/>
  <c r="F131" i="125"/>
  <c r="F375" i="125"/>
  <c r="F401" i="125"/>
  <c r="E12" i="125"/>
  <c r="J48" i="141"/>
  <c r="L49" i="141"/>
  <c r="K48" i="141"/>
  <c r="G62" i="141"/>
  <c r="M38" i="155" l="1"/>
  <c r="M24" i="153"/>
  <c r="M26" i="155"/>
  <c r="N26" i="155" s="1"/>
  <c r="M52" i="155"/>
  <c r="N53" i="155"/>
  <c r="N52" i="155" s="1"/>
  <c r="Q60" i="155"/>
  <c r="P60" i="155"/>
  <c r="Q58" i="153"/>
  <c r="R58" i="153"/>
  <c r="Q38" i="155"/>
  <c r="P38" i="155"/>
  <c r="M36" i="153"/>
  <c r="O36" i="153" s="1"/>
  <c r="N29" i="155"/>
  <c r="M50" i="153"/>
  <c r="O50" i="153" s="1"/>
  <c r="Q47" i="155"/>
  <c r="P47" i="155"/>
  <c r="M22" i="155"/>
  <c r="N23" i="155"/>
  <c r="N22" i="155" s="1"/>
  <c r="M45" i="153"/>
  <c r="O45" i="153" s="1"/>
  <c r="O46" i="153"/>
  <c r="N36" i="155"/>
  <c r="M51" i="155"/>
  <c r="F392" i="125"/>
  <c r="E11" i="125"/>
  <c r="F75" i="125"/>
  <c r="F11" i="125" s="1"/>
  <c r="M35" i="155"/>
  <c r="N35" i="155" s="1"/>
  <c r="K62" i="141"/>
  <c r="G20" i="141"/>
  <c r="L48" i="141"/>
  <c r="J62" i="141"/>
  <c r="L62" i="141" s="1"/>
  <c r="N28" i="155" l="1"/>
  <c r="M28" i="155"/>
  <c r="Q52" i="155"/>
  <c r="P52" i="155"/>
  <c r="Q36" i="153"/>
  <c r="R36" i="153"/>
  <c r="N51" i="155"/>
  <c r="N49" i="155" s="1"/>
  <c r="M49" i="155"/>
  <c r="Q22" i="155"/>
  <c r="P22" i="155"/>
  <c r="R50" i="153"/>
  <c r="Q50" i="153"/>
  <c r="Q45" i="153"/>
  <c r="R45" i="153"/>
  <c r="M63" i="155"/>
  <c r="M21" i="155" s="1"/>
  <c r="M20" i="153"/>
  <c r="O20" i="153" s="1"/>
  <c r="O24" i="153"/>
  <c r="M49" i="153"/>
  <c r="M33" i="153"/>
  <c r="J20" i="141"/>
  <c r="L20" i="141" s="1"/>
  <c r="K20" i="141"/>
  <c r="M26" i="153" l="1"/>
  <c r="O33" i="153"/>
  <c r="P49" i="155"/>
  <c r="Q49" i="155"/>
  <c r="M47" i="153"/>
  <c r="O47" i="153" s="1"/>
  <c r="O49" i="153"/>
  <c r="Q20" i="153"/>
  <c r="R20" i="153"/>
  <c r="N63" i="155"/>
  <c r="N21" i="155" s="1"/>
  <c r="O26" i="153"/>
  <c r="P28" i="155"/>
  <c r="Q28" i="155"/>
  <c r="R47" i="153" l="1"/>
  <c r="Q47" i="153"/>
  <c r="M61" i="153"/>
  <c r="Q26" i="153"/>
  <c r="R26" i="153"/>
  <c r="O61" i="153"/>
  <c r="Q63" i="155"/>
  <c r="P63" i="155"/>
  <c r="Q61" i="153" l="1"/>
  <c r="R61" i="153"/>
  <c r="H156" i="38" a="1"/>
  <c r="H156" i="38" s="1"/>
  <c r="G346" i="64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<sst xmlns="http://schemas.openxmlformats.org/spreadsheetml/2006/main" count="22538" uniqueCount="3369">
  <si>
    <t>Fondo Patrimonial de las Empresas Reformadas</t>
  </si>
  <si>
    <t>Año 2023</t>
  </si>
  <si>
    <t>Presupuesto P/Aprobacion Consejo</t>
  </si>
  <si>
    <t>En RD$</t>
  </si>
  <si>
    <t>No. Cta.</t>
  </si>
  <si>
    <t>Concepto de Cuenta</t>
  </si>
  <si>
    <t>Presupuestado</t>
  </si>
  <si>
    <t>Modificado</t>
  </si>
  <si>
    <t>1.6.1.1.01</t>
  </si>
  <si>
    <t>Fondo Patrimonial de Empresas Reformadas (Fonper)</t>
  </si>
  <si>
    <t>1.6.1.2.02</t>
  </si>
  <si>
    <t>Intereses por colocación de inversiones financieras del mercado interno</t>
  </si>
  <si>
    <t>1.6.4.1.05</t>
  </si>
  <si>
    <t>Fianzas diversas</t>
  </si>
  <si>
    <t>Total Ingresos</t>
  </si>
  <si>
    <t>Total Gastos</t>
  </si>
  <si>
    <t>2.1</t>
  </si>
  <si>
    <t>Remuneraciones y Contribuciones</t>
  </si>
  <si>
    <t>2.1.1</t>
  </si>
  <si>
    <t>Remuneraciones</t>
  </si>
  <si>
    <t>2.1.1.1.01</t>
  </si>
  <si>
    <t>Sueldos fijos</t>
  </si>
  <si>
    <t>2.1.1.2.03</t>
  </si>
  <si>
    <t>Suplencias</t>
  </si>
  <si>
    <t>2.1.1.2.04</t>
  </si>
  <si>
    <t>Sueldos al personal por servicios especiales</t>
  </si>
  <si>
    <t>2.1.1.2.05</t>
  </si>
  <si>
    <t>Sueldo al personal nominal en período probatorio</t>
  </si>
  <si>
    <t>2.1.1.2.06</t>
  </si>
  <si>
    <t>Jornales</t>
  </si>
  <si>
    <t>2.1.1.2.09</t>
  </si>
  <si>
    <t>Personal con Carácter Eventual</t>
  </si>
  <si>
    <t>2.1.1.2.11</t>
  </si>
  <si>
    <t xml:space="preserve">Sueldo temporal a personal fijo en cargos de carrera </t>
  </si>
  <si>
    <t>2.1.1.3.01</t>
  </si>
  <si>
    <t xml:space="preserve">Sueldo al personal fijo en trámites de pensión </t>
  </si>
  <si>
    <t>2.1.1.4.01</t>
  </si>
  <si>
    <t>Sueldo Anual No. 13</t>
  </si>
  <si>
    <t>2.1.1.5.01</t>
  </si>
  <si>
    <t>Prestaciones Económicas</t>
  </si>
  <si>
    <t>2.1.1.5.02</t>
  </si>
  <si>
    <t>Pago porcentaje por desvinculación de cargo</t>
  </si>
  <si>
    <t>2.1.1.5.03</t>
  </si>
  <si>
    <t>Prestación laboral por desvinculación</t>
  </si>
  <si>
    <t>2.1.1.5.04</t>
  </si>
  <si>
    <t>Proporción de vacaciones no disfrutadas</t>
  </si>
  <si>
    <t>2.1.1.6.01</t>
  </si>
  <si>
    <t>Vacaciones</t>
  </si>
  <si>
    <t>2.1.2</t>
  </si>
  <si>
    <t>Sobresueldos</t>
  </si>
  <si>
    <t>2.1.2.2.01</t>
  </si>
  <si>
    <t>Compensación por gastos de alimentación</t>
  </si>
  <si>
    <t>2.1.2.2.02</t>
  </si>
  <si>
    <t>Compensación por horas extraordinarias</t>
  </si>
  <si>
    <t>2.1.2.2.03</t>
  </si>
  <si>
    <t>Pago de horas extraordianrias</t>
  </si>
  <si>
    <t>2.1.2.2.04</t>
  </si>
  <si>
    <t>Prima de transporte</t>
  </si>
  <si>
    <t>2.1.2.2.05</t>
  </si>
  <si>
    <t>Compensación servicios de seguridad</t>
  </si>
  <si>
    <t>2.1.2.2.06</t>
  </si>
  <si>
    <t xml:space="preserve">Incentivo por Rendimiento Individual </t>
  </si>
  <si>
    <t>2.1.2.2.08</t>
  </si>
  <si>
    <t>Compensaciones especiales</t>
  </si>
  <si>
    <t>2.1.2.2.09</t>
  </si>
  <si>
    <t>Bono por Desempeño</t>
  </si>
  <si>
    <t>2.1.2.2.10</t>
  </si>
  <si>
    <t>Compensación por cumplimiento de indicadores del MAP</t>
  </si>
  <si>
    <t>2.1.2.2.14</t>
  </si>
  <si>
    <t>Compensación especial personal Militar</t>
  </si>
  <si>
    <t>2.1.2.2.15</t>
  </si>
  <si>
    <t>Compensación extraordinaria anual</t>
  </si>
  <si>
    <t>2.1.2.3.01</t>
  </si>
  <si>
    <t>Especialismos</t>
  </si>
  <si>
    <t>2.1.3</t>
  </si>
  <si>
    <t xml:space="preserve">Dietas y Gastos de Representación </t>
  </si>
  <si>
    <t>2.1.3.1.01</t>
  </si>
  <si>
    <t>Dietas en el Pais</t>
  </si>
  <si>
    <t>2.1.3.1.02</t>
  </si>
  <si>
    <t>Dietas en el exterior</t>
  </si>
  <si>
    <t>2.1.3.2.01</t>
  </si>
  <si>
    <t>Gastos de representación en el país</t>
  </si>
  <si>
    <t>2.1.3.2.02</t>
  </si>
  <si>
    <t>Gastos de representación en el exterior</t>
  </si>
  <si>
    <t>2.1.4</t>
  </si>
  <si>
    <t>Gratificaciones y Bonificaciones</t>
  </si>
  <si>
    <t>2.1.4.1.01</t>
  </si>
  <si>
    <t>Bonificaciones</t>
  </si>
  <si>
    <t>2.1.4.2.01</t>
  </si>
  <si>
    <t>Bono escolar</t>
  </si>
  <si>
    <t>2.1.4.2.03</t>
  </si>
  <si>
    <t>Gratificaciones por aniversario de la institucion</t>
  </si>
  <si>
    <t>2.1.4.2.04</t>
  </si>
  <si>
    <t xml:space="preserve">Otras Gratificaciones </t>
  </si>
  <si>
    <t>2.1.5</t>
  </si>
  <si>
    <t>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</si>
  <si>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</si>
  <si>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</si>
  <si>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</si>
  <si>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</si>
  <si>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</si>
  <si>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</si>
  <si>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</t>
  </si>
  <si>
    <t>Contratación de Servicios</t>
  </si>
  <si>
    <t>2.2.1</t>
  </si>
  <si>
    <t>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</si>
  <si>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</si>
  <si>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</si>
  <si>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</si>
  <si>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</si>
  <si>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</si>
  <si>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</si>
  <si>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</si>
  <si>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</si>
  <si>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</si>
  <si>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</si>
  <si>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</si>
  <si>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</si>
  <si>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</si>
  <si>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 sólidos</t>
  </si>
  <si>
    <t>2.2.2</t>
  </si>
  <si>
    <t>Publicidad, Impresión y Encuadernación</t>
  </si>
  <si>
    <t>2.2.2.1.01</t>
  </si>
  <si>
    <t>Publicidad y propaganda</t>
  </si>
  <si>
    <t>2.2.2.2.01</t>
  </si>
  <si>
    <t>Impresión y encuadernación</t>
  </si>
  <si>
    <t>2.2.3</t>
  </si>
  <si>
    <t>Viáticos fuera del país</t>
  </si>
  <si>
    <t>2.2.3.1.01</t>
  </si>
  <si>
    <t>Viáticos dentro del país</t>
  </si>
  <si>
    <t>2.2.3.2.01</t>
  </si>
  <si>
    <t>2.2.4</t>
  </si>
  <si>
    <t>Transporte y Almacenaje</t>
  </si>
  <si>
    <t>2.2.4.1.01</t>
  </si>
  <si>
    <t>Pasajes</t>
  </si>
  <si>
    <t>2.2.4.2.01</t>
  </si>
  <si>
    <t>Fletes</t>
  </si>
  <si>
    <t>2.2.4.3.01</t>
  </si>
  <si>
    <t>Almacenaje</t>
  </si>
  <si>
    <t>2.2.4.4.01</t>
  </si>
  <si>
    <t>Peaje</t>
  </si>
  <si>
    <t>2.2.5</t>
  </si>
  <si>
    <t>Alquileres</t>
  </si>
  <si>
    <t>2.2.5.1.01</t>
  </si>
  <si>
    <t>Alquilleres y rentas de edificios y locales</t>
  </si>
  <si>
    <t>2.2.5.2.01</t>
  </si>
  <si>
    <t>Alquiler de Equipos de Producción</t>
  </si>
  <si>
    <t>2.2.5.3.01</t>
  </si>
  <si>
    <t>Alquiler de Equipo Educacional</t>
  </si>
  <si>
    <t>2.2.5.3.03</t>
  </si>
  <si>
    <t>Alquiler de Equipos de Comunicación</t>
  </si>
  <si>
    <t>2.2.5.4.01</t>
  </si>
  <si>
    <t>Alquiler de Equipo de Trasnporte, Tracción y Elevación</t>
  </si>
  <si>
    <t>2.2.5.8.01</t>
  </si>
  <si>
    <t>Otros alquileres y Arrendamientos por derechos de usos</t>
  </si>
  <si>
    <t>2.2.5.9.01</t>
  </si>
  <si>
    <t>Licencias Informáticas</t>
  </si>
  <si>
    <t>2.2.6</t>
  </si>
  <si>
    <t>Seguros</t>
  </si>
  <si>
    <t>2.2.6.1.01</t>
  </si>
  <si>
    <t>Seguros de bienes Inmuebles e Infraestructura</t>
  </si>
  <si>
    <t>2.2.6.2.01</t>
  </si>
  <si>
    <t>Seguro de bienes muebles</t>
  </si>
  <si>
    <t>2.2.6.3.01</t>
  </si>
  <si>
    <t>Seguros de personas</t>
  </si>
  <si>
    <t>2.2.6.5.01</t>
  </si>
  <si>
    <t>Seguros sobre Infraestructura</t>
  </si>
  <si>
    <t>2.2.6.9.01</t>
  </si>
  <si>
    <t>Otros Seguros</t>
  </si>
  <si>
    <t>2.2.7</t>
  </si>
  <si>
    <t>Reparaciones e instalaciones</t>
  </si>
  <si>
    <t>2.2.7.1.01</t>
  </si>
  <si>
    <t>Obras menores en edificaciones</t>
  </si>
  <si>
    <t>2.2.7.1.02</t>
  </si>
  <si>
    <t xml:space="preserve">Servicios especiales de mantenimiento y reparación </t>
  </si>
  <si>
    <t>2.2.7.1.04</t>
  </si>
  <si>
    <t>Mantenimiento y reparación de obras civiles en instalaciones varias</t>
  </si>
  <si>
    <t>2.2.7.1.06</t>
  </si>
  <si>
    <t>Mantenimiento y reparación de Instalaciones eléctricas</t>
  </si>
  <si>
    <t>2.2.7.1.07</t>
  </si>
  <si>
    <t>Servicios de pintura y derivados con fines de higiene y embellecimiento</t>
  </si>
  <si>
    <t>2.2.7.2.01</t>
  </si>
  <si>
    <t>Mantenimiento y reparación de muebles y equipo de oficina</t>
  </si>
  <si>
    <t>2.2.7.2.02</t>
  </si>
  <si>
    <t>Mantenimiento y reparación de equipo de tecnologia e informacion</t>
  </si>
  <si>
    <t>2.2.7.2.03</t>
  </si>
  <si>
    <t>Mantenimiento y reparación de equipo educacional</t>
  </si>
  <si>
    <t>2.2.7.2.04</t>
  </si>
  <si>
    <t>Mantenimiento y reparación de equipos sanitarios y de laboratorio</t>
  </si>
  <si>
    <t>2.2.7.2.05</t>
  </si>
  <si>
    <t>Mantenimiento y reparación de equipos de comunicación</t>
  </si>
  <si>
    <t>2.2.7.2.06</t>
  </si>
  <si>
    <t>Mantenimiento y reparación de equipos de transporte, tracción y elevación</t>
  </si>
  <si>
    <t>2.2.7.2.08</t>
  </si>
  <si>
    <t>Servicios de mantenimiento, reparación, desmonte e instalación</t>
  </si>
  <si>
    <t>2.2.7.2.09</t>
  </si>
  <si>
    <t>Otros Servicios de Mantenimiento y Reparacion de Maq. Y Equ. Nip</t>
  </si>
  <si>
    <t>2.2.8</t>
  </si>
  <si>
    <t>Otros servicios</t>
  </si>
  <si>
    <t>2.2.8.1.01</t>
  </si>
  <si>
    <t>Gastos judiciales</t>
  </si>
  <si>
    <t>2.2.8.2.01</t>
  </si>
  <si>
    <t>Comisiones y gastos bancarios</t>
  </si>
  <si>
    <t>2.2.8.4.01</t>
  </si>
  <si>
    <t>Servicios funerarios y gastos conexos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</si>
  <si>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</si>
  <si>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</si>
  <si>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</si>
  <si>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</si>
  <si>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</si>
  <si>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</si>
  <si>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</si>
  <si>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</si>
  <si>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</si>
  <si>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</si>
  <si>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2.2.8.7.01</t>
  </si>
  <si>
    <t>Servicios Tecnicos y Profesionales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</si>
  <si>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</si>
  <si>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</si>
  <si>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</si>
  <si>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</si>
  <si>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</si>
  <si>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</si>
  <si>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</si>
  <si>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</si>
  <si>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</si>
  <si>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</si>
  <si>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</si>
  <si>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</si>
  <si>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2.2.8.8.02</t>
  </si>
  <si>
    <t>Derechos</t>
  </si>
  <si>
    <t>2.2.8.8.03</t>
  </si>
  <si>
    <t>Tasas</t>
  </si>
  <si>
    <t>2.2.9</t>
  </si>
  <si>
    <t xml:space="preserve">Otras contrataciones de servicios </t>
  </si>
  <si>
    <t>2.2.9.1.01</t>
  </si>
  <si>
    <t>Servicios de alimentación</t>
  </si>
  <si>
    <t>2.2.9.2.01</t>
  </si>
  <si>
    <t>2.3</t>
  </si>
  <si>
    <t>Materiales y Suministros</t>
  </si>
  <si>
    <t>2.3.1</t>
  </si>
  <si>
    <t>Alimentos y bebidas para personas</t>
  </si>
  <si>
    <t>2.3.1.1.01</t>
  </si>
  <si>
    <t>2.3.1.3.03</t>
  </si>
  <si>
    <t>Productos forestales</t>
  </si>
  <si>
    <t>2.3.2</t>
  </si>
  <si>
    <t>Textiles y Vestuarios</t>
  </si>
  <si>
    <t>2.3.2.2.01</t>
  </si>
  <si>
    <t>Acabados textiles</t>
  </si>
  <si>
    <t>2.3.2.3.01</t>
  </si>
  <si>
    <t>Prendas de vestir</t>
  </si>
  <si>
    <t>2.3.2.4.01</t>
  </si>
  <si>
    <t>Calzados</t>
  </si>
  <si>
    <t>2.3.3</t>
  </si>
  <si>
    <t>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</si>
  <si>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</si>
  <si>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</si>
  <si>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</si>
  <si>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</si>
  <si>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</si>
  <si>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</si>
  <si>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</si>
  <si>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</si>
  <si>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</si>
  <si>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</si>
  <si>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2.3.3.6.01</t>
  </si>
  <si>
    <t>Especies Timbrados y valoradas</t>
  </si>
  <si>
    <t>2.3.4</t>
  </si>
  <si>
    <t>Productos Farmaceúticos</t>
  </si>
  <si>
    <t>2.3.4.1.01</t>
  </si>
  <si>
    <t>Productos medicinales para uso humano</t>
  </si>
  <si>
    <t>2.3.5</t>
  </si>
  <si>
    <t>Productos de Cuero, Caucho y Plástico</t>
  </si>
  <si>
    <t>2.3.5.3.01</t>
  </si>
  <si>
    <t>Llantas y neumáticos</t>
  </si>
  <si>
    <t>2.3.5.4.01</t>
  </si>
  <si>
    <t>Cauchos</t>
  </si>
  <si>
    <t>2.3.5.5.01</t>
  </si>
  <si>
    <t>Artículos de plástico</t>
  </si>
  <si>
    <t>2.3.6</t>
  </si>
  <si>
    <t>Productos Minerales, Metálicos y no Metálicos</t>
  </si>
  <si>
    <t>2.3.6.2.01</t>
  </si>
  <si>
    <t>Productos de Vidrio</t>
  </si>
  <si>
    <t>2.3.6.2.02</t>
  </si>
  <si>
    <t>Productos de loza</t>
  </si>
  <si>
    <t>2.3.6.3.01</t>
  </si>
  <si>
    <t>Productos ferrosos</t>
  </si>
  <si>
    <t>2.3.6.3.02</t>
  </si>
  <si>
    <t>Productos no ferrosos</t>
  </si>
  <si>
    <t>2.3.6.3.03</t>
  </si>
  <si>
    <t>Estructuras metálicas acabadas</t>
  </si>
  <si>
    <t>2.3.6.3.04</t>
  </si>
  <si>
    <t>Herramientas menores</t>
  </si>
  <si>
    <t>2.3.6.3.06</t>
  </si>
  <si>
    <t>Accesorios de metal</t>
  </si>
  <si>
    <t>2.3.7</t>
  </si>
  <si>
    <t>Combustibles y Lubricantes</t>
  </si>
  <si>
    <t>2.3.7.1.01</t>
  </si>
  <si>
    <t>Gasolina</t>
  </si>
  <si>
    <t>2.3.7.1.02</t>
  </si>
  <si>
    <t>Gasoil</t>
  </si>
  <si>
    <t>2.3.7.1.04</t>
  </si>
  <si>
    <t xml:space="preserve">Gas GLP </t>
  </si>
  <si>
    <t>2.3.7.1.06</t>
  </si>
  <si>
    <t>Lubricantes</t>
  </si>
  <si>
    <t>2.3.7.2.03</t>
  </si>
  <si>
    <t>Productos químicos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</si>
  <si>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</si>
  <si>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</si>
  <si>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</si>
  <si>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</si>
  <si>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</si>
  <si>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</si>
  <si>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</si>
  <si>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Utiles Varios</t>
  </si>
  <si>
    <t>2.3.9.1.01</t>
  </si>
  <si>
    <t>Utiles y Materiales de Limpieza e Higiene</t>
  </si>
  <si>
    <t>2.3.9.2.01</t>
  </si>
  <si>
    <t>Utiles de escritorio, oficina informática y de enseñanza</t>
  </si>
  <si>
    <t>2.3.9.3.01</t>
  </si>
  <si>
    <t>Utiles médico quirúrgicos</t>
  </si>
  <si>
    <t>2.3.9.4.01</t>
  </si>
  <si>
    <t>Utiles destinados a actividades deportivas y recreativas</t>
  </si>
  <si>
    <t>2.3.9.5.01</t>
  </si>
  <si>
    <t>Utiles de cocina y comedor</t>
  </si>
  <si>
    <t>2.3.9.6.01</t>
  </si>
  <si>
    <t>Productos eléctricos y afines</t>
  </si>
  <si>
    <t>2.3.9.8.01</t>
  </si>
  <si>
    <t>Otros repuestos y accesorios menores</t>
  </si>
  <si>
    <t>2.3.9.9.01</t>
  </si>
  <si>
    <t>Productos y Utiles Varios  n.i.p</t>
  </si>
  <si>
    <t>2.3.9.9.02</t>
  </si>
  <si>
    <t>Bonos para útiles diversos</t>
  </si>
  <si>
    <t>2.3.9.9.04</t>
  </si>
  <si>
    <t xml:space="preserve">Productos y útiles de defensa y seguridad </t>
  </si>
  <si>
    <t>2.4</t>
  </si>
  <si>
    <t>Transferencias corrientes</t>
  </si>
  <si>
    <t>2.4.1</t>
  </si>
  <si>
    <t>Transferencias corrientes al Sector Privado</t>
  </si>
  <si>
    <t>2.4.1.1.03</t>
  </si>
  <si>
    <t>Indemnización laboral</t>
  </si>
  <si>
    <t>2.4.1.2.01</t>
  </si>
  <si>
    <t>Ayudas y donaciones programadas a hogares y personas</t>
  </si>
  <si>
    <t>2.4.1.3.01</t>
  </si>
  <si>
    <t>Premios literarios, deportivos y culturales</t>
  </si>
  <si>
    <t>2.4.1.4.01</t>
  </si>
  <si>
    <t>Becas nacionales</t>
  </si>
  <si>
    <t>2.4.1.4.02</t>
  </si>
  <si>
    <t>Becas extranjeras</t>
  </si>
  <si>
    <t>2.4.1.6.01</t>
  </si>
  <si>
    <t>Transferencias corrientes a asociaciones sin fines de lucro</t>
  </si>
  <si>
    <t>2.5</t>
  </si>
  <si>
    <t>Transferencias de Capital</t>
  </si>
  <si>
    <t>2.5.2.1.02</t>
  </si>
  <si>
    <t>Aportaciones de Capital al Poder Ejecutivo</t>
  </si>
  <si>
    <t>2.6</t>
  </si>
  <si>
    <t>Bienes muebles, inmuebles e intangibles</t>
  </si>
  <si>
    <t>2.6.1</t>
  </si>
  <si>
    <t>Mobiliario y Equipo</t>
  </si>
  <si>
    <t>2.6.1.1.01</t>
  </si>
  <si>
    <t>Muebles de oficina y estantería</t>
  </si>
  <si>
    <t>2.6.1.2.01</t>
  </si>
  <si>
    <t>Muebles de alojamiento, excepto de oficina y estantería</t>
  </si>
  <si>
    <t>2.6.1.3.01</t>
  </si>
  <si>
    <t>Equipo Computacional</t>
  </si>
  <si>
    <t>2.6.1.4.01</t>
  </si>
  <si>
    <t>Electrodomésticos</t>
  </si>
  <si>
    <t>2.6.1.9.01</t>
  </si>
  <si>
    <t>Otros Mobiliarios y Equipos no Identificados Precedentemente</t>
  </si>
  <si>
    <t>2.6.2</t>
  </si>
  <si>
    <t>Mobiliario y Equipo educacional y recreativo</t>
  </si>
  <si>
    <t>2.6.2.1.01</t>
  </si>
  <si>
    <t>Equipos y Aparatos Audiovisuales</t>
  </si>
  <si>
    <t>2.6.2.3.01</t>
  </si>
  <si>
    <t>Camaras fotográficas y de video</t>
  </si>
  <si>
    <t>2.6.2.4.01</t>
  </si>
  <si>
    <t>Otros mobiliario y equipo educacional y recreativo</t>
  </si>
  <si>
    <t>2.6.3</t>
  </si>
  <si>
    <t>Equipo e instrumental, científico y laboratorio</t>
  </si>
  <si>
    <t>2.6.3.2.01</t>
  </si>
  <si>
    <t>Instrumental médico y de laboratorio</t>
  </si>
  <si>
    <t>2.6.4</t>
  </si>
  <si>
    <t>Vehículos y Equipos de Transporte, Tracción y Elevación</t>
  </si>
  <si>
    <t>2.6.4.1.01</t>
  </si>
  <si>
    <t>Automóviles y Camiones</t>
  </si>
  <si>
    <t>2.6.4.7.01</t>
  </si>
  <si>
    <t>Equipos de Elevación</t>
  </si>
  <si>
    <t>2.6.5</t>
  </si>
  <si>
    <t>Maquinaria y otros Equipos</t>
  </si>
  <si>
    <t>2.6.5.2.01</t>
  </si>
  <si>
    <t>Maquinaria y Equipo Industrial</t>
  </si>
  <si>
    <t>2.6.5.3.01</t>
  </si>
  <si>
    <t>Maquinaria y Equipo de Construcción</t>
  </si>
  <si>
    <t>2.6.5.4.01</t>
  </si>
  <si>
    <t xml:space="preserve">Sistemas y Equipos de Climatizacion </t>
  </si>
  <si>
    <t>2.6.5.5.01</t>
  </si>
  <si>
    <t>Equipo de comunicación, telecomunicaciones y señalamiento</t>
  </si>
  <si>
    <t>2.6.5.6.01</t>
  </si>
  <si>
    <t>Equipo de generación eléctrica, aparatos y accesorios eléctricos</t>
  </si>
  <si>
    <t>2.6.5.7.01</t>
  </si>
  <si>
    <t>Herramientas y Máquinas</t>
  </si>
  <si>
    <t>2.6.5.8.01</t>
  </si>
  <si>
    <t>Otros Equipos</t>
  </si>
  <si>
    <t>2.6.6</t>
  </si>
  <si>
    <t>Equipos de defensa y seguridad</t>
  </si>
  <si>
    <t>2.6.6.1.01</t>
  </si>
  <si>
    <t>Equipos de Defenza</t>
  </si>
  <si>
    <t>2.6.8</t>
  </si>
  <si>
    <t>Bienes Intangibles</t>
  </si>
  <si>
    <t>2.6.8.3.01</t>
  </si>
  <si>
    <t>Programas de informática</t>
  </si>
  <si>
    <t>2.6.8.8.01</t>
  </si>
  <si>
    <t>Licencias informáticas</t>
  </si>
  <si>
    <t>2.6.9</t>
  </si>
  <si>
    <t xml:space="preserve">Edificios, estructuras, tierras, terrenos y objetos de valor </t>
  </si>
  <si>
    <t>2.6.9.6.01</t>
  </si>
  <si>
    <t xml:space="preserve">Accesorios para edificaciones residenciales y no residenciales </t>
  </si>
  <si>
    <t>2.7</t>
  </si>
  <si>
    <t>Obras</t>
  </si>
  <si>
    <t>2.7.1</t>
  </si>
  <si>
    <t>Obras en edificaciones</t>
  </si>
  <si>
    <t>2.7.1.1.01</t>
  </si>
  <si>
    <t xml:space="preserve">Obras para edificación residencial </t>
  </si>
  <si>
    <t>2.7.1.2.02</t>
  </si>
  <si>
    <t xml:space="preserve">Obras para edificación no residencial </t>
  </si>
  <si>
    <t>2.7.1.5.01</t>
  </si>
  <si>
    <t>Supervisión e Inspección de Obras</t>
  </si>
  <si>
    <t xml:space="preserve">                   Elaborado por: </t>
  </si>
  <si>
    <t xml:space="preserve">                 Revisado por:</t>
  </si>
  <si>
    <t xml:space="preserve">      _______________________________</t>
  </si>
  <si>
    <t>_______________________________</t>
  </si>
  <si>
    <t xml:space="preserve">                                         Claudio Marte</t>
  </si>
  <si>
    <t xml:space="preserve">               Marleny Medrano</t>
  </si>
  <si>
    <t xml:space="preserve">             Encargado de Presupuesto</t>
  </si>
  <si>
    <t>Directora Administrativa Financiera</t>
  </si>
  <si>
    <t xml:space="preserve">                                                                    Aprobado por: </t>
  </si>
  <si>
    <t xml:space="preserve">                                              __________________________________</t>
  </si>
  <si>
    <t xml:space="preserve">                                                                 José E. Florentino</t>
  </si>
  <si>
    <t xml:space="preserve">                                                                     Presidente</t>
  </si>
  <si>
    <t>Reporte de Ejecución Presupuestaria del 1 al 31 de Julio</t>
  </si>
  <si>
    <t>Prespuesto Apob.</t>
  </si>
  <si>
    <t>Presupuesto Modificado</t>
  </si>
  <si>
    <t>Julio</t>
  </si>
  <si>
    <t>2.</t>
  </si>
  <si>
    <t>Gastos</t>
  </si>
  <si>
    <t>2.1.1.2.01</t>
  </si>
  <si>
    <t>Sueldos al personal contratado e igualado</t>
  </si>
  <si>
    <t xml:space="preserve">Sueldo al personal fijo en tramites de pension </t>
  </si>
  <si>
    <t>Prestaciones Economicas</t>
  </si>
  <si>
    <t>Pago pórcentaje por desvinculacion de cargo</t>
  </si>
  <si>
    <t>Prestacion laboral por desvinculacion</t>
  </si>
  <si>
    <t>Proporcion de vacaciones no disfrutadas</t>
  </si>
  <si>
    <t>Bono Vacacional</t>
  </si>
  <si>
    <t>Alimentacion Personal Fijo</t>
  </si>
  <si>
    <t>Alimentacion Personal Militar</t>
  </si>
  <si>
    <t>Ver Cheque</t>
  </si>
  <si>
    <t>Compensacion especial personal Militar</t>
  </si>
  <si>
    <t xml:space="preserve">Dietas y Gastos de Representacion </t>
  </si>
  <si>
    <t>Contratacion de Servicios</t>
  </si>
  <si>
    <t>Servicios Basicos</t>
  </si>
  <si>
    <t>Pagado por Trasnferencia</t>
  </si>
  <si>
    <t>Edesur/Pago de Energia Electrica</t>
  </si>
  <si>
    <t>Caasd/Mayo</t>
  </si>
  <si>
    <t xml:space="preserve">ADN/Pago de recogida mes </t>
  </si>
  <si>
    <t>Publicidad, Impresión y Encuadernacion</t>
  </si>
  <si>
    <t xml:space="preserve">Viaticos </t>
  </si>
  <si>
    <t>Viaticos dentro del Pais/Juan Santana</t>
  </si>
  <si>
    <t>Viaticos dentro del Pais/Omar Cohen</t>
  </si>
  <si>
    <t>Viaticos dentro del Pais/Samuel Junior</t>
  </si>
  <si>
    <t>Viaticos dentro del Pais/Maritza Ortiz</t>
  </si>
  <si>
    <t>Viaticos dentro del Pais/Jorge Luis Mateo</t>
  </si>
  <si>
    <t>Viaticos dentro del Pais/Edwin Jimenez</t>
  </si>
  <si>
    <t>Viaticos dentro del Pais/Miguel de la Rosa</t>
  </si>
  <si>
    <t>Viaticos dentro del Pais/Alvin Baez</t>
  </si>
  <si>
    <t>Viaticos dentro del Pais/Silvio Perez</t>
  </si>
  <si>
    <t>Viaticos dentro del Pais/Jose Manuel Valdez</t>
  </si>
  <si>
    <t>Viaticos dentro del Pais/Oliver Soriano</t>
  </si>
  <si>
    <t>Viaticos dentro del Pais/Yisell Julissa Ramirez</t>
  </si>
  <si>
    <t>Viaticos dentro del Pais/Estaury Alvarez</t>
  </si>
  <si>
    <t>Viaticos dentro del Pais/Lewis Medrano</t>
  </si>
  <si>
    <t>Viaticos dentro del Pais/Manuel Valdez</t>
  </si>
  <si>
    <t>Viaticos dentro del Pais/Framcis Bussi</t>
  </si>
  <si>
    <t>Nomina Consejo</t>
  </si>
  <si>
    <t>Viaticos fuera del país</t>
  </si>
  <si>
    <t>Caja Chica</t>
  </si>
  <si>
    <t>Otros alquileres</t>
  </si>
  <si>
    <t>Mafre/Pago de Poliza Seguro de Personas</t>
  </si>
  <si>
    <t xml:space="preserve">Pago de Poliza </t>
  </si>
  <si>
    <t>Pago de Poliza Seguro de Personas</t>
  </si>
  <si>
    <t xml:space="preserve">                                                                                                                                                                    </t>
  </si>
  <si>
    <t xml:space="preserve">Servicios especiales de mantenimiento y reparacion </t>
  </si>
  <si>
    <t>Mantenimiento y reparacion de Instalaciones eléctricas</t>
  </si>
  <si>
    <t>Mantenimiento y reparacion servicios de pintura y sus derivados</t>
  </si>
  <si>
    <t>Mantenimiento y reparación de equipo para computación</t>
  </si>
  <si>
    <t>2.2.7.2.07</t>
  </si>
  <si>
    <t>Mantenimiento y reparación de equipos industriales y produccion</t>
  </si>
  <si>
    <t>Servicios de mantenimiento, reparacion, desmonte e instalacion</t>
  </si>
  <si>
    <t>Lavanderia</t>
  </si>
  <si>
    <t>Soluciones Integrales Caf/Limpieza Pozo</t>
  </si>
  <si>
    <t>Caja Chica/Limpieza</t>
  </si>
  <si>
    <t>Servicios Tecnicos Profesionales</t>
  </si>
  <si>
    <t>Fernando Raposo/Notificacion</t>
  </si>
  <si>
    <t>Andres de los Santos/Notificacion</t>
  </si>
  <si>
    <t>H.R.A &amp; F/Asesoria Juridica</t>
  </si>
  <si>
    <t>Instituto de Auditores Internos/Capacitacion</t>
  </si>
  <si>
    <t>Servicios de informatica y sistemas computarizados</t>
  </si>
  <si>
    <t>GP Software Consulting/Soporte Abril</t>
  </si>
  <si>
    <t>Cesar Andres Pichardo/Tabacalera Consultoria Consejo</t>
  </si>
  <si>
    <t>Mantenimiento de Unidades de Aires /Soelca/Aires Reparacion</t>
  </si>
  <si>
    <t>Mario Manuel Davalos/Asesoria en Comunicación</t>
  </si>
  <si>
    <t>Maria Eugenia K/Honorarios por Asesoria de Auditoria y Contabilidad</t>
  </si>
  <si>
    <t>Otras contrataciones de servicios</t>
  </si>
  <si>
    <t>La Placita/Varios</t>
  </si>
  <si>
    <t>119.98</t>
  </si>
  <si>
    <t>Induban/Compra Café</t>
  </si>
  <si>
    <t>Hermanos Villar/Agua</t>
  </si>
  <si>
    <t>El Chef/Almuerzo</t>
  </si>
  <si>
    <t>La Placita/Hielo</t>
  </si>
  <si>
    <t>Supermercado Nacionla/Alimentos</t>
  </si>
  <si>
    <t>La Placita/Alimentos y Bebidas</t>
  </si>
  <si>
    <t>La Locanda/Almuerzo</t>
  </si>
  <si>
    <t>La Sirena/Alimentos y Bebidas</t>
  </si>
  <si>
    <t>PriceMart/Alimentos</t>
  </si>
  <si>
    <t>La Dolcerie/Alimentos</t>
  </si>
  <si>
    <t>Pastelitos Valerio/Refrigerio Charlas y Cursos</t>
  </si>
  <si>
    <t>Hnos Villar/Compra de Agua</t>
  </si>
  <si>
    <t>Del Casa /Alimentos</t>
  </si>
  <si>
    <t>Restaurant Borbones</t>
  </si>
  <si>
    <t>Dqueson/Almuerzo</t>
  </si>
  <si>
    <t>Ontario Coffe/</t>
  </si>
  <si>
    <t>Supermercados Bravo/Alimentos</t>
  </si>
  <si>
    <t>Supermercados Nacional/Alimentos</t>
  </si>
  <si>
    <t>Ron Depot/Agua</t>
  </si>
  <si>
    <t>Logo/Almuerzo</t>
  </si>
  <si>
    <t>Hermaons Villar</t>
  </si>
  <si>
    <t>Compra de cremora/La Sirena</t>
  </si>
  <si>
    <t>Agua/Hnos Villar</t>
  </si>
  <si>
    <t>Gastos de Representacion/Almuerzo</t>
  </si>
  <si>
    <t>Gastos de Representacion</t>
  </si>
  <si>
    <t>Compra Bizcochos</t>
  </si>
  <si>
    <t>Varios</t>
  </si>
  <si>
    <t>Alimentos y Bebidas/Nacional</t>
  </si>
  <si>
    <t>Price Mart/Celebraciones</t>
  </si>
  <si>
    <t>Café/Ontario Coffe</t>
  </si>
  <si>
    <t>Varios/La Placita</t>
  </si>
  <si>
    <t>Alimentos Y Bebidas</t>
  </si>
  <si>
    <t>Laurel Food/Alimentos y Bebidas</t>
  </si>
  <si>
    <t>Operadora de Bares/Alimentos y Bebidas</t>
  </si>
  <si>
    <t>El Chef/Alimentos y Bebidas</t>
  </si>
  <si>
    <t>Industrias Banilejas</t>
  </si>
  <si>
    <t>Pollos Victorina/Allimentos y Bebidas</t>
  </si>
  <si>
    <t>Hermanos Villar/Alimentos y Bebidas</t>
  </si>
  <si>
    <t>Fresco del Horno /Bizcochos Cumpleanos</t>
  </si>
  <si>
    <t>Sirena Market/Alimentos y Bebidas</t>
  </si>
  <si>
    <t>Centro Comercial El Detallista/Alim}</t>
  </si>
  <si>
    <t>Elysee/Alimentos y Bebidas</t>
  </si>
  <si>
    <t>Caja Chica/Anthuriana matas decorativas</t>
  </si>
  <si>
    <t>Productos de Papel, Carton e Impresos</t>
  </si>
  <si>
    <t>Productos Farmaceuticos</t>
  </si>
  <si>
    <t>Farmacia Carol/Medicinas</t>
  </si>
  <si>
    <t>Productos de Cuero, Caucho y Plastico</t>
  </si>
  <si>
    <t>Articulos de plástico</t>
  </si>
  <si>
    <t>Productos Minerales, Metalicos y no Metalicos</t>
  </si>
  <si>
    <t>2.3.7..1.04</t>
  </si>
  <si>
    <t>Otros productos quimicos y conexos</t>
  </si>
  <si>
    <t>Material para limpieza</t>
  </si>
  <si>
    <t>E&amp;C Multiservice</t>
  </si>
  <si>
    <t>GTG Industrial</t>
  </si>
  <si>
    <t>Utiles medico quirurgicos</t>
  </si>
  <si>
    <t>Caja Chica/Nc Automatizacion/Compra de Breakers</t>
  </si>
  <si>
    <t>Comercial Yaellis/Productos ferreteros</t>
  </si>
  <si>
    <t>Sinergy/Productos de seguridad</t>
  </si>
  <si>
    <t>Caja Chica/Moffie Tech covers</t>
  </si>
  <si>
    <t>Caja ChicaAuto Llaves Castillo</t>
  </si>
  <si>
    <t>Caja Chica Punto Mac/Accesorios Computadoras</t>
  </si>
  <si>
    <t>Caja Chica/Supermercado Nacional /Productos Varios</t>
  </si>
  <si>
    <t>Caja Chica/Repuestos Aires</t>
  </si>
  <si>
    <t>Caja Chica/Nuvo Deco/Articulos Decorativos</t>
  </si>
  <si>
    <t xml:space="preserve">Productos y utiles de defensa y seguridad </t>
  </si>
  <si>
    <t>2.3.9.9.05</t>
  </si>
  <si>
    <t>Productos y Utiles Diversos</t>
  </si>
  <si>
    <t>Indemnizacion laboral</t>
  </si>
  <si>
    <t>2.4.2</t>
  </si>
  <si>
    <t>Transferencias corrientes a Gobierno General</t>
  </si>
  <si>
    <t>2.4.7</t>
  </si>
  <si>
    <t>Transferencias corrientes al Sector Externo</t>
  </si>
  <si>
    <t>2.4.7.2.01</t>
  </si>
  <si>
    <t>Transferencias corrientes a Organismos Internacionales</t>
  </si>
  <si>
    <t>2.4.7.3.01</t>
  </si>
  <si>
    <t>Transferencias corrientes al sector privado externo</t>
  </si>
  <si>
    <t>Equipo computacional</t>
  </si>
  <si>
    <t>Camaras fotograficas y de video</t>
  </si>
  <si>
    <t>Equipo e instrumental, cientifico y laboratorio</t>
  </si>
  <si>
    <t>Vehiculos y Equipos de Transporte, Traccion y Elevacion</t>
  </si>
  <si>
    <t>Automoviles y Camiones</t>
  </si>
  <si>
    <t>Maquinaria y equipo industrial</t>
  </si>
  <si>
    <t>Maquinaria y equipo de construcción</t>
  </si>
  <si>
    <t>Equipo de comunicaciom, telecomunicaciones y señalamiento</t>
  </si>
  <si>
    <t>Equipo de aire acondicionado, calefacción y refrigeranción industrial</t>
  </si>
  <si>
    <t>Herramientas y máquinas</t>
  </si>
  <si>
    <t>2.6.6.2.01</t>
  </si>
  <si>
    <t>equipos de seguridad</t>
  </si>
  <si>
    <t xml:space="preserve">Obras para edificacion residencial </t>
  </si>
  <si>
    <t xml:space="preserve">Obras para edificacion no residencial </t>
  </si>
  <si>
    <t>Ing. Carrasco Guerrero/Supervision de Obras</t>
  </si>
  <si>
    <t xml:space="preserve">                       Claudio Marte</t>
  </si>
  <si>
    <t>Marleny Medrano</t>
  </si>
  <si>
    <t xml:space="preserve">                Encargado Presupuesto</t>
  </si>
  <si>
    <t xml:space="preserve">     Directora Administrativa Financiera </t>
  </si>
  <si>
    <t xml:space="preserve">                                                                     José E. Florentino</t>
  </si>
  <si>
    <t xml:space="preserve">             Presidente</t>
  </si>
  <si>
    <t>Fondo Patrimonial de la Empresa Reformada</t>
  </si>
  <si>
    <t>Año 2022</t>
  </si>
  <si>
    <t>Soporte</t>
  </si>
  <si>
    <t>Num.</t>
  </si>
  <si>
    <t>Marzo</t>
  </si>
  <si>
    <t>Total</t>
  </si>
  <si>
    <t xml:space="preserve">2 </t>
  </si>
  <si>
    <t>Cks</t>
  </si>
  <si>
    <t>38418</t>
  </si>
  <si>
    <t>Miosotis Mateo</t>
  </si>
  <si>
    <t>Trs</t>
  </si>
  <si>
    <t>38426</t>
  </si>
  <si>
    <t>Carlos Montilla</t>
  </si>
  <si>
    <t>38427</t>
  </si>
  <si>
    <t>Alce Caceres</t>
  </si>
  <si>
    <t>Txt</t>
  </si>
  <si>
    <t>Direccion General/Gastos de Representacion</t>
  </si>
  <si>
    <t>38419</t>
  </si>
  <si>
    <t>Edward Aquino/Nacimiento Hijo</t>
  </si>
  <si>
    <t>Trans</t>
  </si>
  <si>
    <t>Transf</t>
  </si>
  <si>
    <t>004-2022</t>
  </si>
  <si>
    <t>006-2022</t>
  </si>
  <si>
    <t>38440</t>
  </si>
  <si>
    <t>Caasd/Ferero</t>
  </si>
  <si>
    <t>38354</t>
  </si>
  <si>
    <t>38411</t>
  </si>
  <si>
    <t>38472</t>
  </si>
  <si>
    <t>38471</t>
  </si>
  <si>
    <t>Viaticos dentro del Pais/Tomas Mendoza</t>
  </si>
  <si>
    <t>38467</t>
  </si>
  <si>
    <t>38466</t>
  </si>
  <si>
    <t>38465</t>
  </si>
  <si>
    <t>Viaticos dentro del Pais/Dionicio Guerrero</t>
  </si>
  <si>
    <t>38421</t>
  </si>
  <si>
    <t>38422</t>
  </si>
  <si>
    <t>38424</t>
  </si>
  <si>
    <t>38436</t>
  </si>
  <si>
    <t>38437</t>
  </si>
  <si>
    <t>38438</t>
  </si>
  <si>
    <t>38462</t>
  </si>
  <si>
    <t>38461</t>
  </si>
  <si>
    <t>38459</t>
  </si>
  <si>
    <t>38458</t>
  </si>
  <si>
    <t>38457</t>
  </si>
  <si>
    <t>38456</t>
  </si>
  <si>
    <t>38455</t>
  </si>
  <si>
    <t>38454</t>
  </si>
  <si>
    <t>38453</t>
  </si>
  <si>
    <t>38452</t>
  </si>
  <si>
    <t>38451</t>
  </si>
  <si>
    <t>38405</t>
  </si>
  <si>
    <t>38410</t>
  </si>
  <si>
    <t>38412</t>
  </si>
  <si>
    <t>38381</t>
  </si>
  <si>
    <t>Viaticos dentro del pais/Jorge Luis Mateo</t>
  </si>
  <si>
    <t>38382</t>
  </si>
  <si>
    <t>Viaticos dentro del Pais/Alce Caceres</t>
  </si>
  <si>
    <t>38387</t>
  </si>
  <si>
    <t>Viaticos dentro del pais/Carlos Montilla</t>
  </si>
  <si>
    <t>38392</t>
  </si>
  <si>
    <t>38393</t>
  </si>
  <si>
    <t>Viaticos dentro del Pais/Mayrubi Lazaro</t>
  </si>
  <si>
    <t>38396</t>
  </si>
  <si>
    <t>38397</t>
  </si>
  <si>
    <t>38398</t>
  </si>
  <si>
    <t>38406</t>
  </si>
  <si>
    <t>38407</t>
  </si>
  <si>
    <t>38474</t>
  </si>
  <si>
    <t>Viaticos dentro del pais/Sabrina Perez</t>
  </si>
  <si>
    <t>Caja chica</t>
  </si>
  <si>
    <t>Licencias Informaticas</t>
  </si>
  <si>
    <t>38423</t>
  </si>
  <si>
    <t>Humano/Pago de Poliza Seguro de Personas</t>
  </si>
  <si>
    <t>38434</t>
  </si>
  <si>
    <t>Pago de Poliza Prestige Mes enero</t>
  </si>
  <si>
    <t>38435</t>
  </si>
  <si>
    <t>38460</t>
  </si>
  <si>
    <t>Remesa/Reparacion Vehiculos</t>
  </si>
  <si>
    <t>Nc</t>
  </si>
  <si>
    <t xml:space="preserve">International Jakson/Fumigacion </t>
  </si>
  <si>
    <t>Estudios de ingeniería, arquitectura, investigaciones y análisis de factibilidad</t>
  </si>
  <si>
    <t>38425</t>
  </si>
  <si>
    <t>Berquis Moreno/Servicios Juridicos</t>
  </si>
  <si>
    <t>38464</t>
  </si>
  <si>
    <t>Marcos Troncoso Mejia</t>
  </si>
  <si>
    <t>38429</t>
  </si>
  <si>
    <t>38428</t>
  </si>
  <si>
    <t>Gp/Software/</t>
  </si>
  <si>
    <t>38432</t>
  </si>
  <si>
    <t>Mantenimiento de Unidades de Aires /Soelca/Enero</t>
  </si>
  <si>
    <t>38439</t>
  </si>
  <si>
    <t>38431</t>
  </si>
  <si>
    <t>Soelca</t>
  </si>
  <si>
    <t>Mantenimiento de Extintores /Maxx Extintores</t>
  </si>
  <si>
    <t>38415</t>
  </si>
  <si>
    <t>Silver Security/Monitoreo Ciber Seguridad/</t>
  </si>
  <si>
    <t>38481</t>
  </si>
  <si>
    <t>Silver Security/Monitoreo Ciber Seguridad/Enero</t>
  </si>
  <si>
    <t>Anny Sabrina Peres</t>
  </si>
  <si>
    <t>cks</t>
  </si>
  <si>
    <t>38463</t>
  </si>
  <si>
    <t>38470</t>
  </si>
  <si>
    <t>Editora Listin Diario/Renovacion Periodicos</t>
  </si>
  <si>
    <t>Estructura metálicas acabadas</t>
  </si>
  <si>
    <t>Tessuti/Papel/Cortinas</t>
  </si>
  <si>
    <t>38473</t>
  </si>
  <si>
    <t>Tessuti/Papel Decorativo</t>
  </si>
  <si>
    <t>Tessuti/Alfonbra</t>
  </si>
  <si>
    <t>Bonos para utiles diversos</t>
  </si>
  <si>
    <t>38430</t>
  </si>
  <si>
    <t>Wisnet/compra de Swich computadoras</t>
  </si>
  <si>
    <t>38475</t>
  </si>
  <si>
    <t>Wisnet/Cpmpra de Central telefonica</t>
  </si>
  <si>
    <t>38480</t>
  </si>
  <si>
    <t>Victor Garcia Aire Acondicionado/Compra Unidades</t>
  </si>
  <si>
    <t>38417</t>
  </si>
  <si>
    <t>Constructora Sosanma/Construccion de Viviendas</t>
  </si>
  <si>
    <t>38468</t>
  </si>
  <si>
    <t>Ing. Caroline Lopez/Construccion de Viviendas</t>
  </si>
  <si>
    <t>38446</t>
  </si>
  <si>
    <t>Loblacon/Centro de Confeccion Textil</t>
  </si>
  <si>
    <t>38479</t>
  </si>
  <si>
    <t>Bexel Engeneering/Pago Cubicacion No. 2 Construccion Panaderia y Reposteria San Juan</t>
  </si>
  <si>
    <r>
      <rPr>
        <b/>
        <i/>
        <sz val="12"/>
        <rFont val="Arial"/>
        <family val="2"/>
      </rPr>
      <t xml:space="preserve">Revisado por: </t>
    </r>
    <r>
      <rPr>
        <b/>
        <sz val="12"/>
        <rFont val="Arial"/>
        <family val="2"/>
      </rPr>
      <t xml:space="preserve"> </t>
    </r>
  </si>
  <si>
    <t>Reporte de Ejecución Presupuestado Vs Ejecutado</t>
  </si>
  <si>
    <t>Ejecutado</t>
  </si>
  <si>
    <t>Porcentaje Ejec</t>
  </si>
  <si>
    <t>Pendiente</t>
  </si>
  <si>
    <t>Alquiler de Equipos de Produccion</t>
  </si>
  <si>
    <t>Alquiler de Equipo de Trasnporte, Traccion y Elevacion</t>
  </si>
  <si>
    <t>Seguros de Inmuebles e Infraestructura</t>
  </si>
  <si>
    <t>2.5.2</t>
  </si>
  <si>
    <t>Transferencias de Capital Gobierno</t>
  </si>
  <si>
    <t>Equipos de elevacion</t>
  </si>
  <si>
    <t>Supervicion e Inspeccion de Obras</t>
  </si>
  <si>
    <t xml:space="preserve">Elaborado por: </t>
  </si>
  <si>
    <t>Revisado por:</t>
  </si>
  <si>
    <t xml:space="preserve">      _________________________________________</t>
  </si>
  <si>
    <t>______________________________________</t>
  </si>
  <si>
    <t>Claudio Marte</t>
  </si>
  <si>
    <t>Encargado de Presupuesto</t>
  </si>
  <si>
    <t xml:space="preserve">                                                                           Aprobado por: </t>
  </si>
  <si>
    <t>_______________________________________</t>
  </si>
  <si>
    <t>José E. Florentino</t>
  </si>
  <si>
    <t>Presidente</t>
  </si>
  <si>
    <t>Propuesta</t>
  </si>
  <si>
    <t>Notas</t>
  </si>
  <si>
    <t>TOTAL DE LAS MODIFICACIONES 3</t>
  </si>
  <si>
    <t>1 DE REEDISTRIBUCION</t>
  </si>
  <si>
    <t>2 DE ASIGNACION DE APROPIACION</t>
  </si>
  <si>
    <t>Aquí se incluye lo consumido en Alimentos y bebidas si lleva el componente de de alquileres de mesas y manteles y mozos</t>
  </si>
  <si>
    <t>Aquí solo le puse los 30 millones mensuales que le faltan a la Ders, no se si tenemos algo mas pendiente de Alianzas Publico Privada, ademas de las apetencias del Gobierno Central</t>
  </si>
  <si>
    <t>Aquí es distribuir los 100 que pusimos a edificacion no residencial y ponerle a Obras residenciales</t>
  </si>
  <si>
    <t>Ingresos por dividendos</t>
  </si>
  <si>
    <t>Disponibilidad inicial</t>
  </si>
  <si>
    <t>Dietas en el País</t>
  </si>
  <si>
    <t>Mantenimiento y reparación de equipo de tecnología e información</t>
  </si>
  <si>
    <t>Servicios Técnicos y Profesionales</t>
  </si>
  <si>
    <t>Productos y Útiles Varios</t>
  </si>
  <si>
    <t>Útiles y Materiales de Limpieza e Higiene</t>
  </si>
  <si>
    <t>Útiles de escritorio, oficina informática y de enseñanza</t>
  </si>
  <si>
    <t>Útiles de cocina y comedor</t>
  </si>
  <si>
    <t>Productos y Útiles Varios  n.i.p</t>
  </si>
  <si>
    <t>Cámaras fotográficas y de video</t>
  </si>
  <si>
    <t xml:space="preserve">Sistemas y Equipos de Climatización </t>
  </si>
  <si>
    <t>Equipos de Defensa</t>
  </si>
  <si>
    <t>Razones de ahorros en las subejecuciones de partidas presupuestarias</t>
  </si>
  <si>
    <t>Prestaciones</t>
  </si>
  <si>
    <t>Reserva para eventual liquidacion personal</t>
  </si>
  <si>
    <t>Dietas</t>
  </si>
  <si>
    <t>Personal Eventual y Contratado / Prima de Transporte</t>
  </si>
  <si>
    <t>Remodelacion</t>
  </si>
  <si>
    <t>Comedor /Ascensor/ Garita/ Techado</t>
  </si>
  <si>
    <t>Publicidad</t>
  </si>
  <si>
    <t>Fiestas</t>
  </si>
  <si>
    <t>Valor Reservado Edes** Confirmar</t>
  </si>
  <si>
    <t>Utiles de Oficina</t>
  </si>
  <si>
    <t>Muebles</t>
  </si>
  <si>
    <t>Sotware</t>
  </si>
  <si>
    <t>Vehiculos</t>
  </si>
  <si>
    <t>Presupuesto Aprobado</t>
  </si>
  <si>
    <t>Partida C/Suficiente Apropiacion</t>
  </si>
  <si>
    <t>Equipos de elevación</t>
  </si>
  <si>
    <t>Equipo de aire acondicionado, calefacción y refrigeración industrial</t>
  </si>
  <si>
    <t>Equipos de seguridad</t>
  </si>
  <si>
    <t>Reporte de Ejecución Presupuestaria del 1 al 31 de Enero</t>
  </si>
  <si>
    <t>Presupuesto Aprob.</t>
  </si>
  <si>
    <t>Presup. Modificado</t>
  </si>
  <si>
    <t>Enero</t>
  </si>
  <si>
    <t>Comentarios</t>
  </si>
  <si>
    <t>2</t>
  </si>
  <si>
    <t>ok</t>
  </si>
  <si>
    <t>Fabian Febrillet/Nomina</t>
  </si>
  <si>
    <t>Indennizacion Economica/Ninoska Reyes</t>
  </si>
  <si>
    <t>=A31:A462.1.2.2.01</t>
  </si>
  <si>
    <t>Alimentacion Militares</t>
  </si>
  <si>
    <t>Corregido</t>
  </si>
  <si>
    <t>Revizado</t>
  </si>
  <si>
    <t>Caasd/Enero</t>
  </si>
  <si>
    <t>Viaticos dentro del pais/Oliver Soriano</t>
  </si>
  <si>
    <t>Viaticos dentro del pais/Yisell Moncion</t>
  </si>
  <si>
    <t>Viaticos dentro del pais/Eduin Jimenez</t>
  </si>
  <si>
    <t>Viaticos dentro del pais/Alce Caceres</t>
  </si>
  <si>
    <t>Viaticos dentro del pais/Alexis Rosario</t>
  </si>
  <si>
    <t>Viaticos dentro del pais/Jose Manuel Valdez</t>
  </si>
  <si>
    <t>Viaticos dentro del pais/Silvio Jose Lopez</t>
  </si>
  <si>
    <t>Viaticos dentro del pais/Lewis Medrano</t>
  </si>
  <si>
    <t xml:space="preserve">Viaticos dentro del pais/Judith Lopez </t>
  </si>
  <si>
    <t>Viaticos dentro del pais/Estaury Alvarez</t>
  </si>
  <si>
    <t>Servicios de Notarizacion/Lourdes Inmaculada De Oleo</t>
  </si>
  <si>
    <t>Servicios de Notarizacion</t>
  </si>
  <si>
    <t>Roberto Despradel/Tabacalera Consultoria Consejo</t>
  </si>
  <si>
    <t>Cesar Andres Pichardo/Tabacalera Consultoria Consejo/Dic</t>
  </si>
  <si>
    <t>Gp/Software/Enero</t>
  </si>
  <si>
    <t>Mantenimiento de Unidades de Aires /Soelca/Dic</t>
  </si>
  <si>
    <t>Silver Security/Monitoreo Ciber Seguridad</t>
  </si>
  <si>
    <t>Anny Sabrina Perez</t>
  </si>
  <si>
    <t>Transferencia de Capital</t>
  </si>
  <si>
    <t>Transferencia a Gobierno Central</t>
  </si>
  <si>
    <t>Verificado es el monto sin impuestos</t>
  </si>
  <si>
    <t>Itcorp Gongloss/Software</t>
  </si>
  <si>
    <t>mover a equipos de cómputos</t>
  </si>
  <si>
    <t xml:space="preserve">La factura dice que son Licensias y Carlos me confirmo que lo tiene en Licensias </t>
  </si>
  <si>
    <t>Pago Cubicacion No. 8  Construccion 150 Viviendas San Juan</t>
  </si>
  <si>
    <t>Pago Cubicacion No. 6 Construccion Play de Baseball Cien Fuegos Santiago</t>
  </si>
  <si>
    <t>Pago Cubicacion 1/Manuel Antonio Mercedes/Panaderia Matas de Farfan</t>
  </si>
  <si>
    <t xml:space="preserve">  Encargado Presupuesto</t>
  </si>
  <si>
    <t>Revisar es 350,600</t>
  </si>
  <si>
    <t>2.1.2.</t>
  </si>
  <si>
    <t xml:space="preserve">Viáticos </t>
  </si>
  <si>
    <t>Nomina del Consejo</t>
  </si>
  <si>
    <t>Productos Farmacéuticos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</si>
  <si>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</si>
  <si>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Equipo e instrumental, cientÍfico y laboratorio</t>
  </si>
  <si>
    <t>Vehículos y Equipos de Transp, Tracción y Elevación</t>
  </si>
  <si>
    <t>Jose Florentino</t>
  </si>
  <si>
    <t>Reporte de Ejecución Detallada Presupuestaria del 1 al 28 de Febrero</t>
  </si>
  <si>
    <t>Febrero</t>
  </si>
  <si>
    <r>
      <rPr>
        <b/>
        <i/>
        <sz val="9"/>
        <rFont val="Arial"/>
        <family val="2"/>
      </rPr>
      <t xml:space="preserve">Preparado por: </t>
    </r>
    <r>
      <rPr>
        <b/>
        <sz val="9"/>
        <rFont val="Arial"/>
        <family val="2"/>
      </rPr>
      <t xml:space="preserve"> </t>
    </r>
  </si>
  <si>
    <t>Reporte de Ejecución Detallada Presupuestaria del 1 al 30 de Enero</t>
  </si>
  <si>
    <t xml:space="preserve">    </t>
  </si>
  <si>
    <t xml:space="preserve"> -   </t>
  </si>
  <si>
    <t>Fabian Febrillet/Nómina</t>
  </si>
  <si>
    <t>Bono Vacaciones Pendientes</t>
  </si>
  <si>
    <t>Bono Vacaciones  Enero</t>
  </si>
  <si>
    <t>Alimentación Personal Fijo Dic.</t>
  </si>
  <si>
    <t>Alimentacion Personal Eventual</t>
  </si>
  <si>
    <t>Alimentación Militares</t>
  </si>
  <si>
    <t>Imp. Alimmentos</t>
  </si>
  <si>
    <t>Pago de horas extraordinarias</t>
  </si>
  <si>
    <t>Pago de horas extraordinarias Diciembre</t>
  </si>
  <si>
    <t>Prima de transporte Enero</t>
  </si>
  <si>
    <t>Servicios de Seguridad</t>
  </si>
  <si>
    <t>Gratificaciones por aniversario de la institución</t>
  </si>
  <si>
    <t>38925</t>
  </si>
  <si>
    <t>Bono Nacimiento Hijo</t>
  </si>
  <si>
    <t>38937</t>
  </si>
  <si>
    <t>Bono por Matrimonio</t>
  </si>
  <si>
    <t>38938</t>
  </si>
  <si>
    <t>38939</t>
  </si>
  <si>
    <t>Viaticos Proyectos no Terminados</t>
  </si>
  <si>
    <t>Nómina Consejo</t>
  </si>
  <si>
    <t>38929</t>
  </si>
  <si>
    <t>Icu/Soluciones Empresariales</t>
  </si>
  <si>
    <t>TOTAL MATERIALES Y SUMINISTROS</t>
  </si>
  <si>
    <t>TRANSFERENCIAS Y DONACIONES:</t>
  </si>
  <si>
    <t>BECAS Y VIAJES DE ESTUDIOS</t>
  </si>
  <si>
    <t>38936</t>
  </si>
  <si>
    <t>Pago de Póliza Seguro de Personas</t>
  </si>
  <si>
    <t>TRANSFERENCIAS CORRIENTES INSTIT. S/FINES DE LUCRO</t>
  </si>
  <si>
    <t>38926</t>
  </si>
  <si>
    <t>Seguro Nacional de Salud</t>
  </si>
  <si>
    <t>TRANSFERENCIAS DE CAPITAL A INSTITUCIONES DESCENT</t>
  </si>
  <si>
    <t>38935</t>
  </si>
  <si>
    <t>Mafre/Pago de Póliza Seguro de Personas</t>
  </si>
  <si>
    <t>CONTRATISTA DE OBRAS</t>
  </si>
  <si>
    <t>38934</t>
  </si>
  <si>
    <t>Humano Seguro/Seguro Medico Poliza</t>
  </si>
  <si>
    <t>VIÁTICOS Y DIETA PARA SUPERVISAR OBRAS</t>
  </si>
  <si>
    <t>-----------------------------------------------------------------------------------------------------------------------------------</t>
  </si>
  <si>
    <t>TOTAL TRANSFERENCIAS Y DONACIONES</t>
  </si>
  <si>
    <t>GASTOS FINANCIEROS:</t>
  </si>
  <si>
    <t>TOTAL GASTOS FINANCIEROS</t>
  </si>
  <si>
    <t>PÉRDIDAS EN OPERACIONES FINANCIERAS</t>
  </si>
  <si>
    <t>TOTAL PÉRDIDAS OPERACIONES FINANCIERAS</t>
  </si>
  <si>
    <t>38948</t>
  </si>
  <si>
    <t xml:space="preserve">Tecnas/Mantenimiento ascensor </t>
  </si>
  <si>
    <t>38890</t>
  </si>
  <si>
    <t>Servicios de Notarización/Lourdes Inmaculada De Oleo</t>
  </si>
  <si>
    <t>Servicios de Notarización</t>
  </si>
  <si>
    <t>Comisiones Bancarias</t>
  </si>
  <si>
    <t>38945</t>
  </si>
  <si>
    <t>E &amp; R Fumiplag/Control de Plagas</t>
  </si>
  <si>
    <t>38928</t>
  </si>
  <si>
    <t>38888</t>
  </si>
  <si>
    <t>Isabel Paulino/Notarizacion</t>
  </si>
  <si>
    <t>004</t>
  </si>
  <si>
    <t>HBL/Auditores y Consultores</t>
  </si>
  <si>
    <t>3</t>
  </si>
  <si>
    <t>Roberto Despradel/Tabacalera Consultoría Consejo</t>
  </si>
  <si>
    <t>César Andres Pichardo/Tabacalera Consultoría Consejo/Dic</t>
  </si>
  <si>
    <t>38949</t>
  </si>
  <si>
    <t>38906</t>
  </si>
  <si>
    <t>Gp/Software/Dic</t>
  </si>
  <si>
    <t>38920</t>
  </si>
  <si>
    <t xml:space="preserve">Sofimac/Mantenimiento de Unidades de Aires </t>
  </si>
  <si>
    <t>38921</t>
  </si>
  <si>
    <t>Sofimac/Mantenimiento de Unidades de Aires Dic</t>
  </si>
  <si>
    <t>38891</t>
  </si>
  <si>
    <t>Sofimac/Mantenimiento de Unidades de Aires Nov</t>
  </si>
  <si>
    <t>Impuestos Cobrados en Estado Bancario CKS</t>
  </si>
  <si>
    <t>38953</t>
  </si>
  <si>
    <t>Ramirez y Mojica/Adquision cajas plastico</t>
  </si>
  <si>
    <t>Asignacion de Combustible Enero</t>
  </si>
  <si>
    <t>38952</t>
  </si>
  <si>
    <t>Yona Yonel/Gasoil Planta Electrica</t>
  </si>
  <si>
    <t>Útiles y Materiales de escritorio, oficina informática y de enseñanza</t>
  </si>
  <si>
    <t>38944</t>
  </si>
  <si>
    <t>Soluciones Comerciales Jimenez/Material de Oficina</t>
  </si>
  <si>
    <t>Útiles médico quirúrgicos</t>
  </si>
  <si>
    <t>Útiles destinados a actividades deportivas y recreativas</t>
  </si>
  <si>
    <t>38943</t>
  </si>
  <si>
    <t>Suministro Guipak/Materiales de Cocina</t>
  </si>
  <si>
    <t>Caja Chica Utiles de Cocina</t>
  </si>
  <si>
    <t>Caja Chica Productos Varios</t>
  </si>
  <si>
    <t>38927</t>
  </si>
  <si>
    <t>PCMM/Acuerdo Institucional</t>
  </si>
  <si>
    <t>2.5.1</t>
  </si>
  <si>
    <t>2.5.1.2.01</t>
  </si>
  <si>
    <t>Transferencias de Capital a Asociaciones Privadas SFL</t>
  </si>
  <si>
    <t>38940</t>
  </si>
  <si>
    <t>Nonspill/Proyectos No Terminadas/Mobiliario</t>
  </si>
  <si>
    <t>Aportaciones de Capital a Instituciones de Gobierno Central</t>
  </si>
  <si>
    <t>38924</t>
  </si>
  <si>
    <t>RC Tecnology/Equipos de computacion y accesorios</t>
  </si>
  <si>
    <t>38950</t>
  </si>
  <si>
    <t>Radio Y Tecnica</t>
  </si>
  <si>
    <t>38951</t>
  </si>
  <si>
    <t>Bexel Engeneiring and Contractor/Addenda Construccion de Viviendas</t>
  </si>
  <si>
    <t>38854</t>
  </si>
  <si>
    <t>Ivoonel Cruz/Viviendas Economicas/San Juan</t>
  </si>
  <si>
    <t>Reporte de Ejecución Presupuestaria del 1 al 28 de Febrero</t>
  </si>
  <si>
    <t>Viaticos dentro del pais/Roque Orlando Moreta</t>
  </si>
  <si>
    <t>Viaticos dentro del Pais/Judith Lopez</t>
  </si>
  <si>
    <t>Viaticos dentro del Pais/Caja Chica</t>
  </si>
  <si>
    <t xml:space="preserve">Viaticos dentro del Pais/Yissel Moncion </t>
  </si>
  <si>
    <t>Viaticos dentro del Pais/Lewis</t>
  </si>
  <si>
    <t>Vehículos y Equipos de Transp. Tracción y Elevación</t>
  </si>
  <si>
    <t>2.7.1.2</t>
  </si>
  <si>
    <t>Reporte de Ejecución Detallada Presupuestaria del 1 al 28 Febrero</t>
  </si>
  <si>
    <t>Prestacion laboral por desvinculación</t>
  </si>
  <si>
    <t>Alimentación Personal Fijo Enero</t>
  </si>
  <si>
    <t>Pago de horas extraordinarias Enero</t>
  </si>
  <si>
    <t>027</t>
  </si>
  <si>
    <t>Militares</t>
  </si>
  <si>
    <t>020</t>
  </si>
  <si>
    <t>Servicios de seguridad</t>
  </si>
  <si>
    <t>COMPENSACIÓN POR HORAS EXTRAORDINARIAS</t>
  </si>
  <si>
    <t>Bono Vacaciones Feb</t>
  </si>
  <si>
    <t>005-2022</t>
  </si>
  <si>
    <t>ADN/Pago de recogida mes de Febrero</t>
  </si>
  <si>
    <t>38995</t>
  </si>
  <si>
    <t>Ulloa Publicidad/Tshirts Congreso</t>
  </si>
  <si>
    <t>016</t>
  </si>
  <si>
    <t>Viaticos Proyectos no Terminados del 16 al 31 Enero</t>
  </si>
  <si>
    <t>Viaticos Proyectos no Terminados del 01 al 15 Febrero</t>
  </si>
  <si>
    <t>019</t>
  </si>
  <si>
    <t xml:space="preserve">Viaticos Proyectos no Terminados </t>
  </si>
  <si>
    <t>38987</t>
  </si>
  <si>
    <t>Transporte Espinal / Envio Documentos</t>
  </si>
  <si>
    <t>38955</t>
  </si>
  <si>
    <t>Recarga Paso Rapido</t>
  </si>
  <si>
    <t>2.2.5.3.05</t>
  </si>
  <si>
    <t>Alquiler de Equipos Medicos y Sanitarios</t>
  </si>
  <si>
    <t>38954</t>
  </si>
  <si>
    <t>Nextword Tecnology/Desinfección y Purificacion Aire</t>
  </si>
  <si>
    <t>38969</t>
  </si>
  <si>
    <t>Icu Soluciones Empresariales/Alquiler de Multifuncionales</t>
  </si>
  <si>
    <t>38977</t>
  </si>
  <si>
    <t>Pago de Póliza Mapfre Seguro de Personas</t>
  </si>
  <si>
    <t>38978</t>
  </si>
  <si>
    <t>38976</t>
  </si>
  <si>
    <t>Pago de Póliza Humano/ Seguro de Personas</t>
  </si>
  <si>
    <t>38970</t>
  </si>
  <si>
    <t>38961</t>
  </si>
  <si>
    <t>Remesa Mantenimiento de Vehículos</t>
  </si>
  <si>
    <t>2.2.8.3.01</t>
  </si>
  <si>
    <t>Servicios Sanitarios Medicos</t>
  </si>
  <si>
    <t xml:space="preserve">  </t>
  </si>
  <si>
    <t>38963</t>
  </si>
  <si>
    <t>Optimax/Operativo oftalmologico</t>
  </si>
  <si>
    <t>38964</t>
  </si>
  <si>
    <t>Vivamax/Operativo oftalmologico</t>
  </si>
  <si>
    <t>38986</t>
  </si>
  <si>
    <t>E &amp; R Fumilaag/Servicios de control de plagas</t>
  </si>
  <si>
    <t>Asogadon/Limpieza Vehículos</t>
  </si>
  <si>
    <t>Lavanderia/Lavado de Mantelería</t>
  </si>
  <si>
    <t>V Energy/Limpieza Vehículos</t>
  </si>
  <si>
    <t>Axxon Bella Vista/Limpieza Vehículos</t>
  </si>
  <si>
    <t>Estudios de ingeniería, arquitectura, investigac. y análisis factibilidad</t>
  </si>
  <si>
    <t>38958</t>
  </si>
  <si>
    <t>Lourdes Inmaculada de Oleo/Servicios Juridicos</t>
  </si>
  <si>
    <t>38979</t>
  </si>
  <si>
    <t>Berquis Moreno/Servicios de Notarizacion</t>
  </si>
  <si>
    <t>38957</t>
  </si>
  <si>
    <t>Marcos Juan Troncoso/Auditoria EgeHaina</t>
  </si>
  <si>
    <t>38371</t>
  </si>
  <si>
    <t>César Andres Pichardo/Tabacalera Consultoria Consejo/Dic</t>
  </si>
  <si>
    <t>38974</t>
  </si>
  <si>
    <t>Roberto Despradel/Asesoria Tabacalera Se-Dic</t>
  </si>
  <si>
    <t>38991</t>
  </si>
  <si>
    <t>Gp/Software/Feb</t>
  </si>
  <si>
    <t>38967</t>
  </si>
  <si>
    <t>Maria Eugenia Kelner/Honorarios por Comisaria de cuenta Tabacalera/Enero</t>
  </si>
  <si>
    <t>38960</t>
  </si>
  <si>
    <t>Olivo Industrial/Reparaciones Electricas</t>
  </si>
  <si>
    <t>38972</t>
  </si>
  <si>
    <t>Mixfaciliity ARL/Instalacion y Suministro unidad de aire</t>
  </si>
  <si>
    <t>38959</t>
  </si>
  <si>
    <t>Sofimac/Instalaciones de Aires Acondicionados Mantenimiento</t>
  </si>
  <si>
    <t>38988</t>
  </si>
  <si>
    <t>Flash Pack/Servicios de Trituracion</t>
  </si>
  <si>
    <t>Impuestos 15% Cheques Estado Bancario</t>
  </si>
  <si>
    <t>2.2.9.2.03</t>
  </si>
  <si>
    <t>Servicios de Catering</t>
  </si>
  <si>
    <t>Caoma SRL/Catering</t>
  </si>
  <si>
    <t>Comprob.</t>
  </si>
  <si>
    <t>11488</t>
  </si>
  <si>
    <t xml:space="preserve">El Chef/Almuerzo </t>
  </si>
  <si>
    <t>11489</t>
  </si>
  <si>
    <t>DBL/Alimentos</t>
  </si>
  <si>
    <t>Hermanos Villar/Botellones de Agua</t>
  </si>
  <si>
    <t>La Sirena/Alimentos</t>
  </si>
  <si>
    <t>Pain Sucre/Alimentos</t>
  </si>
  <si>
    <t>Sirena Market/Alimentos</t>
  </si>
  <si>
    <t>Pastelitos Valerio/Actividad Recursos H.</t>
  </si>
  <si>
    <t>Pricesmart</t>
  </si>
  <si>
    <t>Hnos Villar/Agua</t>
  </si>
  <si>
    <t>La Placita/Alimentos</t>
  </si>
  <si>
    <t>Ontario Coffe/Cafe</t>
  </si>
  <si>
    <t>Supermercado Nacional/Alimentos</t>
  </si>
  <si>
    <t>DBL/Refrigerio</t>
  </si>
  <si>
    <t>Ramirez &amp; Mojica/Compra Cajas Plasticas</t>
  </si>
  <si>
    <t>38966</t>
  </si>
  <si>
    <t>Genius Print/Podium</t>
  </si>
  <si>
    <t>Yona Yonel Diesel/Combustible Planta</t>
  </si>
  <si>
    <t>38973</t>
  </si>
  <si>
    <t>Jaquez Morel/Productos de Limpieza</t>
  </si>
  <si>
    <t>38989</t>
  </si>
  <si>
    <t>Maxibodegas EOP/Material de Oficina</t>
  </si>
  <si>
    <t>Aviron/Sellos Material de Oficina</t>
  </si>
  <si>
    <t>Copicentro Dial/Impresiones</t>
  </si>
  <si>
    <t>Cuesta/Compra de Utiles de Cocina</t>
  </si>
  <si>
    <t>38965</t>
  </si>
  <si>
    <t>Olivo Industrial/Baterias Planta Electrica</t>
  </si>
  <si>
    <t>Mundo Electrico/Reparaciones Mat. Elect</t>
  </si>
  <si>
    <t>Almacenes Unidos/Utiles</t>
  </si>
  <si>
    <t>Ferreteria Cuesta/Llavines</t>
  </si>
  <si>
    <t>Leo Llaves/Copia Llaves</t>
  </si>
  <si>
    <t>Ferreteria Sinai/Mangueras</t>
  </si>
  <si>
    <t>Dcolor Auto Paint/Pinturas</t>
  </si>
  <si>
    <t>Innova Centro</t>
  </si>
  <si>
    <t>Dume Papeleria</t>
  </si>
  <si>
    <t>38992</t>
  </si>
  <si>
    <t>Flow/Proyectos No Terminadas/Mobiliario</t>
  </si>
  <si>
    <t>38968</t>
  </si>
  <si>
    <t>Garcia y Llerandy/Compra de Bomba de Agua</t>
  </si>
  <si>
    <t>38982</t>
  </si>
  <si>
    <t>Victor Garcia Aire SRL/Instalacion  Unidad de Aire Acond</t>
  </si>
  <si>
    <t>38975</t>
  </si>
  <si>
    <t>Mario Israel Valerio/Viviendas SJM</t>
  </si>
  <si>
    <t>38997</t>
  </si>
  <si>
    <t>Raul Moreta Castillo/Viviendas San Juan</t>
  </si>
  <si>
    <t>38980</t>
  </si>
  <si>
    <t>Junior David Moreta/Viviendas en San Juan</t>
  </si>
  <si>
    <t>38971</t>
  </si>
  <si>
    <t>Bexel Engineering/Centro de Confección Textil</t>
  </si>
  <si>
    <t>38981</t>
  </si>
  <si>
    <t>Loblacon/Pago Supervicion Panaderias</t>
  </si>
  <si>
    <t>38956</t>
  </si>
  <si>
    <t>Manuel Antonio Escoto/Panaderia y Reosteria Matas de Farfan</t>
  </si>
  <si>
    <t>38996</t>
  </si>
  <si>
    <t>Symtechsolar/Play Mambuiche Santiago</t>
  </si>
  <si>
    <r>
      <rPr>
        <b/>
        <i/>
        <sz val="12"/>
        <rFont val="Arial"/>
        <family val="2"/>
      </rPr>
      <t xml:space="preserve">Preparado por: </t>
    </r>
    <r>
      <rPr>
        <b/>
        <sz val="12"/>
        <rFont val="Arial"/>
        <family val="2"/>
      </rPr>
      <t xml:space="preserve"> </t>
    </r>
  </si>
  <si>
    <t>Reporte de Ejecución Presupuestaria del 1 al 31 de Marzo</t>
  </si>
  <si>
    <t>Reporte de Ejecución Detallada Presupuestaria del 1 al 31 Marzo</t>
  </si>
  <si>
    <t>39048</t>
  </si>
  <si>
    <t>Maritza Ortiz/Indennizacion</t>
  </si>
  <si>
    <t>39004</t>
  </si>
  <si>
    <t>Leybi Laura Flores</t>
  </si>
  <si>
    <t>Alimentación Personal Fijo Febrero</t>
  </si>
  <si>
    <t>041</t>
  </si>
  <si>
    <t>Servicios de seguridad Feb</t>
  </si>
  <si>
    <t>Dietas por Sesion Consejo de Directores</t>
  </si>
  <si>
    <t>Bono Vacacional Febrero</t>
  </si>
  <si>
    <t>39008</t>
  </si>
  <si>
    <t>Inncentivo Graduacion /Alvin Baez</t>
  </si>
  <si>
    <t>006-202</t>
  </si>
  <si>
    <t>Edesur/Pago de Energía Electrica Feb.</t>
  </si>
  <si>
    <t>Edesur/Pago de Energía Electrica Marzo</t>
  </si>
  <si>
    <t>38998</t>
  </si>
  <si>
    <t>036</t>
  </si>
  <si>
    <t>Viaticos Proyectos no Terminados del 01 al 15 Marzo</t>
  </si>
  <si>
    <t>028</t>
  </si>
  <si>
    <t>Viaticos Proyectos no Terminados 16 al 28 Febrero</t>
  </si>
  <si>
    <t>39005</t>
  </si>
  <si>
    <t>Transporte Caribe Tours / Envio Documentos</t>
  </si>
  <si>
    <t>39009</t>
  </si>
  <si>
    <t>Nextword/Allquiler equipos desifeccion aires</t>
  </si>
  <si>
    <t>39020</t>
  </si>
  <si>
    <t>Icu/Alquiler de Impresoras</t>
  </si>
  <si>
    <t>39023</t>
  </si>
  <si>
    <t>39022</t>
  </si>
  <si>
    <t>39025</t>
  </si>
  <si>
    <t>Seguro Mapfre</t>
  </si>
  <si>
    <t>39012</t>
  </si>
  <si>
    <t>Seguro Nacional de Saluud</t>
  </si>
  <si>
    <t>39040</t>
  </si>
  <si>
    <t>Tecnas /Mantenimiento de Ascensor Marzo</t>
  </si>
  <si>
    <t>39001</t>
  </si>
  <si>
    <t>Tecnas /Mantenimiento de Ascensor Febero</t>
  </si>
  <si>
    <t>39052</t>
  </si>
  <si>
    <t>39017</t>
  </si>
  <si>
    <t>39049</t>
  </si>
  <si>
    <t>39047</t>
  </si>
  <si>
    <t>Auto Cleaner/Limpieza Vehículos</t>
  </si>
  <si>
    <t>39042</t>
  </si>
  <si>
    <t>Dima Service/Limpieza Alfonbras</t>
  </si>
  <si>
    <t>39038</t>
  </si>
  <si>
    <t>39021</t>
  </si>
  <si>
    <t>Isabel Paulino/Servicios de Notarizacion</t>
  </si>
  <si>
    <t>39000</t>
  </si>
  <si>
    <t>38999</t>
  </si>
  <si>
    <t>Rafael Caceres R/Servicios Notarizacion</t>
  </si>
  <si>
    <t>Notarizacion de Documentos/Frank Ramirez</t>
  </si>
  <si>
    <t>39019</t>
  </si>
  <si>
    <t>39037</t>
  </si>
  <si>
    <t>Stamina/Capacitacion Personal</t>
  </si>
  <si>
    <t>39046</t>
  </si>
  <si>
    <t>Gp/Software/Marzo</t>
  </si>
  <si>
    <t>39029</t>
  </si>
  <si>
    <t>Maria Eugenia Kelner/Comisaria de Cuentas de la Tabacalera</t>
  </si>
  <si>
    <t>39006</t>
  </si>
  <si>
    <t>11568</t>
  </si>
  <si>
    <t>DGII/Impuestos</t>
  </si>
  <si>
    <t>39043</t>
  </si>
  <si>
    <t>Gtg Industrial/Compra Varios</t>
  </si>
  <si>
    <t>La Locanda/Alimentos</t>
  </si>
  <si>
    <t>Nacional/Varios</t>
  </si>
  <si>
    <t>Catlin and Kichen</t>
  </si>
  <si>
    <t>Inversiones Mix/Alimentos</t>
  </si>
  <si>
    <t>39010</t>
  </si>
  <si>
    <t>Tropigas/Gas Cocina</t>
  </si>
  <si>
    <t>39044</t>
  </si>
  <si>
    <t>Gtg Industrial/Productos de Limpieza</t>
  </si>
  <si>
    <t>39050</t>
  </si>
  <si>
    <t>39036</t>
  </si>
  <si>
    <t>39057</t>
  </si>
  <si>
    <t>Ofisol/Productos varios</t>
  </si>
  <si>
    <t>Sirena Market/Utiles de Cocina</t>
  </si>
  <si>
    <t>Compr</t>
  </si>
  <si>
    <t>Interflora Quisqueyana/Plantas ornamentales</t>
  </si>
  <si>
    <t>Cuesta/Varios</t>
  </si>
  <si>
    <t>Ferreteria Cuesta/Varios</t>
  </si>
  <si>
    <t>Ferreteria Sinai/Varios</t>
  </si>
  <si>
    <t>TD/Merceria</t>
  </si>
  <si>
    <t>Autokit/Compra cover autos</t>
  </si>
  <si>
    <t>39014</t>
  </si>
  <si>
    <t>Inversiones Saldivar/Sistemas de Seguridad e Incendios</t>
  </si>
  <si>
    <t>2.4.2.2.02</t>
  </si>
  <si>
    <t>Otras transferencias corrientes a inst. Desen. Autonomas no Financ.</t>
  </si>
  <si>
    <t>39053</t>
  </si>
  <si>
    <t>Olivo Industrial/Equipamientos Proyectos no Terminados</t>
  </si>
  <si>
    <t>39039</t>
  </si>
  <si>
    <t>Inversiones Koralia/Equipamentos Proyectos no Terminados</t>
  </si>
  <si>
    <t>39027</t>
  </si>
  <si>
    <t>Actualidades VD/Equipammientos Proyectos no Terminados</t>
  </si>
  <si>
    <t>39026</t>
  </si>
  <si>
    <t>Comercial Yaelis/Equipamiiento de Proyectos no Terminados</t>
  </si>
  <si>
    <t>39028</t>
  </si>
  <si>
    <t>Sketchprom SRL/Equipamientos Proyectos no Terminados</t>
  </si>
  <si>
    <t>39056</t>
  </si>
  <si>
    <t>A.V Blandino/Equipamiento Proyectos no Terminados Funerarias</t>
  </si>
  <si>
    <t>39059</t>
  </si>
  <si>
    <t>B&amp;F Mercantil/Equipamientos Proyectos no Terminados</t>
  </si>
  <si>
    <t>39058</t>
  </si>
  <si>
    <t>Genius Print/Podium Proyectos no Terminados</t>
  </si>
  <si>
    <t>39015</t>
  </si>
  <si>
    <t>MixCorp/Equipamiento Proyectos no Terminados</t>
  </si>
  <si>
    <t>Transferencias al Gobierno Central</t>
  </si>
  <si>
    <t>Transferencia al Tesoro</t>
  </si>
  <si>
    <t>39041</t>
  </si>
  <si>
    <t>Flow/Estaciones modulares para oficina</t>
  </si>
  <si>
    <t>39013</t>
  </si>
  <si>
    <t>RC Tecnology/Data Center</t>
  </si>
  <si>
    <t>39018</t>
  </si>
  <si>
    <t>Blue Box Solutions/Laptops</t>
  </si>
  <si>
    <t>39034</t>
  </si>
  <si>
    <t>Simbel/Compra de Electrodomesticos</t>
  </si>
  <si>
    <t>39045</t>
  </si>
  <si>
    <t>Massulia/Equipo de Sonido</t>
  </si>
  <si>
    <t>39011</t>
  </si>
  <si>
    <t>Eusebio Trejo Reyes/Construccion Viviendas Econ.SJM</t>
  </si>
  <si>
    <t>38990</t>
  </si>
  <si>
    <t>Polanco Calderon Calcano/Const. Viviedas SJM</t>
  </si>
  <si>
    <t>39016</t>
  </si>
  <si>
    <t>Jharlem Matos Mendez/Cubicacion Centro Textil</t>
  </si>
  <si>
    <t>Reporte de Ejecución Detallada Presupuestaria del 1 al 31 Abril</t>
  </si>
  <si>
    <t>Abril</t>
  </si>
  <si>
    <t>Sueldos fijos Abril</t>
  </si>
  <si>
    <t>Alvin Baez/Indemnizacion</t>
  </si>
  <si>
    <t>Alimentación Personal Fijo Marzo</t>
  </si>
  <si>
    <t>Alimentación Militares del 01-15 Abril</t>
  </si>
  <si>
    <t>047</t>
  </si>
  <si>
    <t>Del 10-31 Marzo</t>
  </si>
  <si>
    <t>Correspondiente a Marzo pagado en Abril</t>
  </si>
  <si>
    <t>052</t>
  </si>
  <si>
    <t xml:space="preserve">Periondo del 01-15 Abil </t>
  </si>
  <si>
    <t xml:space="preserve">Periondo del 16-31 Marzo </t>
  </si>
  <si>
    <t>Pago de horas extraordinarias Marzo</t>
  </si>
  <si>
    <t xml:space="preserve">Prima de transporte </t>
  </si>
  <si>
    <t>39063</t>
  </si>
  <si>
    <t>Alvin Baez Olivares</t>
  </si>
  <si>
    <t>39064</t>
  </si>
  <si>
    <t>Isbel Castilo</t>
  </si>
  <si>
    <t>39062</t>
  </si>
  <si>
    <t>Maritza Ortiz</t>
  </si>
  <si>
    <t>39061</t>
  </si>
  <si>
    <t>Leybi Flores</t>
  </si>
  <si>
    <t>39068</t>
  </si>
  <si>
    <t>Mae/Gastos de Representacion</t>
  </si>
  <si>
    <t>Bono Secretaria</t>
  </si>
  <si>
    <t>Vacaciones (Maximo y Michel)</t>
  </si>
  <si>
    <t>39095</t>
  </si>
  <si>
    <t>Personal Fijo</t>
  </si>
  <si>
    <t>39093</t>
  </si>
  <si>
    <t>Personal Pension</t>
  </si>
  <si>
    <t xml:space="preserve">Edesur/Pago de Energía Electrica </t>
  </si>
  <si>
    <t>39070</t>
  </si>
  <si>
    <t>Caasd/Abril</t>
  </si>
  <si>
    <t>39073</t>
  </si>
  <si>
    <t>39066</t>
  </si>
  <si>
    <t>Proyectos no Terminados/Alvin Ollivares</t>
  </si>
  <si>
    <t>Viaticos Proyectos no Terminados del 01 al 15 Abril</t>
  </si>
  <si>
    <t>058</t>
  </si>
  <si>
    <t>Viaticos Proyectos no Terminados del 25 al 28 Abril</t>
  </si>
  <si>
    <t>Viaticos Proyectos no Terminados 16 al 31 Marzo</t>
  </si>
  <si>
    <t>Fideicomiso RD Vial/Peaje</t>
  </si>
  <si>
    <t>39085</t>
  </si>
  <si>
    <t>Fideicomiso RD Vial</t>
  </si>
  <si>
    <t>39060</t>
  </si>
  <si>
    <t>39092</t>
  </si>
  <si>
    <t>Nextword/Allquiler equipos desifeccion aires Abril</t>
  </si>
  <si>
    <t>39072</t>
  </si>
  <si>
    <t>39074</t>
  </si>
  <si>
    <t>39079</t>
  </si>
  <si>
    <t>39076</t>
  </si>
  <si>
    <t>39075</t>
  </si>
  <si>
    <t>39099</t>
  </si>
  <si>
    <t>Tecnas /Mantenimiento de Ascensor Abril</t>
  </si>
  <si>
    <t>Andres de los Santos/Notarizacion</t>
  </si>
  <si>
    <t>39091</t>
  </si>
  <si>
    <t>E 6 R/Servicio de Fumigacion/Abril</t>
  </si>
  <si>
    <t>V J Auto Cleaner/Limpieza Vehículos</t>
  </si>
  <si>
    <t>39080</t>
  </si>
  <si>
    <t>39071</t>
  </si>
  <si>
    <t>39098</t>
  </si>
  <si>
    <t>Marcos Juan Troncoso/Auditoria EgeHaina/Abril</t>
  </si>
  <si>
    <t>39086</t>
  </si>
  <si>
    <t>Gp/Software/Abril</t>
  </si>
  <si>
    <t>39081</t>
  </si>
  <si>
    <t>Maria Eugenia Kelner/Comisaria de Cuentas de la Tabacalera/Marzo</t>
  </si>
  <si>
    <t>39069</t>
  </si>
  <si>
    <t>39088</t>
  </si>
  <si>
    <t>Motyka/Reestruccturacion Sistema Electrico 20 % Avance</t>
  </si>
  <si>
    <t>39089</t>
  </si>
  <si>
    <t>Motyka/Reestruccturacion Fachada Edif. 20 % Avance</t>
  </si>
  <si>
    <t>Hotel Intercontinental/Almuerzo</t>
  </si>
  <si>
    <t>DBL Vegan/Snaks</t>
  </si>
  <si>
    <t>Supermercados Nacional/Café</t>
  </si>
  <si>
    <t>Industrias Banilejas/Café</t>
  </si>
  <si>
    <t>Fifi Postres/Pastel</t>
  </si>
  <si>
    <t>Drinks/Hielo</t>
  </si>
  <si>
    <t>Okazu/Alimentos</t>
  </si>
  <si>
    <t>Pain de Sucre/Snakks</t>
  </si>
  <si>
    <t>Trattoria Angiolino/Almuezo</t>
  </si>
  <si>
    <t>39097</t>
  </si>
  <si>
    <t>Grupo Eikova/Llantas flotilla Fonper</t>
  </si>
  <si>
    <t>39096</t>
  </si>
  <si>
    <t>Inversiones Sanfra/Productos de Limpieza</t>
  </si>
  <si>
    <t>Aviron/Sellos de Oficina</t>
  </si>
  <si>
    <t>Papeleria CCC/Material de Oficina</t>
  </si>
  <si>
    <t>Nacional/Compra de Utiles de Cocina</t>
  </si>
  <si>
    <t>39087</t>
  </si>
  <si>
    <t>Obelca SRL/Reuestos Varios</t>
  </si>
  <si>
    <t>Ferreteria Cuesta/Penrtrante</t>
  </si>
  <si>
    <t>Vivero y Plantas/Plantas Ornamentales</t>
  </si>
  <si>
    <t>Ausbert Multi service</t>
  </si>
  <si>
    <t>39100</t>
  </si>
  <si>
    <t>Pcmm/Accuerdo</t>
  </si>
  <si>
    <t>39078</t>
  </si>
  <si>
    <t>Compuofice/Equipamientos Proyectos no Terminados</t>
  </si>
  <si>
    <t>39067</t>
  </si>
  <si>
    <t>Gavalsa SRL/Equipamientos Proyectos no Terminados</t>
  </si>
  <si>
    <t>39101</t>
  </si>
  <si>
    <t>Roman Paredes Industrial/Herramientas</t>
  </si>
  <si>
    <t>Galvasa SRL/Sustitucion de Ventanas</t>
  </si>
  <si>
    <t>39082</t>
  </si>
  <si>
    <t>Carlos Castro/Cubicacion Play de Beisball Cien Fuegos Santiago</t>
  </si>
  <si>
    <t>39077</t>
  </si>
  <si>
    <t>Jose Luis Taveras de los Santos/Centro Textil</t>
  </si>
  <si>
    <t>Reporte de Ejecución Presupuestaria del 1 al 30 de Abril</t>
  </si>
  <si>
    <t>Edif. Estructuras Tierras Terrenos Obj Valor</t>
  </si>
  <si>
    <t>|</t>
  </si>
  <si>
    <t>Reporte de Ejecución Presupuestaria del 1 al 31 de Mayo</t>
  </si>
  <si>
    <t>Mayo</t>
  </si>
  <si>
    <t>Fondo Patrimonial de las Empresas Reformada</t>
  </si>
  <si>
    <t>Lisbeth Perdomo/Indemnizacion</t>
  </si>
  <si>
    <t>Alimentación Personal Fijo</t>
  </si>
  <si>
    <t xml:space="preserve"> </t>
  </si>
  <si>
    <t>Alimentacion Personal Fijo Mayo</t>
  </si>
  <si>
    <t>Alimentacion Personal Fijo Abril</t>
  </si>
  <si>
    <t>Alimentación Personal Militar 16-30 Abril</t>
  </si>
  <si>
    <t>Alimentacion Militar Mes Abril</t>
  </si>
  <si>
    <t>Compensacion Militar 16-30 Abril</t>
  </si>
  <si>
    <t>073</t>
  </si>
  <si>
    <t>Compensacion 01-15 Abril</t>
  </si>
  <si>
    <t>079</t>
  </si>
  <si>
    <t>Almuerzo Personal Militar /Mayo Compensac. Fines de semana y dias feriados</t>
  </si>
  <si>
    <t>071</t>
  </si>
  <si>
    <t>Pago de horas extraordianrias Mayo</t>
  </si>
  <si>
    <t>077</t>
  </si>
  <si>
    <t>Vigilancia de Propiedades 16-31 Mayo</t>
  </si>
  <si>
    <t>39132</t>
  </si>
  <si>
    <t>Mae/Gastos Reuniones</t>
  </si>
  <si>
    <t>39115</t>
  </si>
  <si>
    <t>Maria del Carmen/Gratific. Fallecimiento Familiar</t>
  </si>
  <si>
    <t>39122</t>
  </si>
  <si>
    <t>Nivia Quezasa/Gratif.Fallecimiento Familiiar</t>
  </si>
  <si>
    <t>39116</t>
  </si>
  <si>
    <t>Angelina Bautista/Gratif. Fallecimiento Familiar</t>
  </si>
  <si>
    <t>074</t>
  </si>
  <si>
    <t>Gratificacion dia de las Madres Personal Fijo</t>
  </si>
  <si>
    <t>075</t>
  </si>
  <si>
    <t>Gratificacion dia de las Madres Personal Militar</t>
  </si>
  <si>
    <t>Bono Vacaciones</t>
  </si>
  <si>
    <t>Trd</t>
  </si>
  <si>
    <t>Pagado por Trasnferencia/Flota Abril</t>
  </si>
  <si>
    <t>39108</t>
  </si>
  <si>
    <t>Viáticos dentro del País/</t>
  </si>
  <si>
    <t>076</t>
  </si>
  <si>
    <t>Viáticos dentro del País/16-30 Abril</t>
  </si>
  <si>
    <t>Tranf</t>
  </si>
  <si>
    <t>39136</t>
  </si>
  <si>
    <t>Transporte Espinal /Envio Documentos</t>
  </si>
  <si>
    <t>RD/Vial/Peaje</t>
  </si>
  <si>
    <t>39121</t>
  </si>
  <si>
    <t>Icu Soluciones</t>
  </si>
  <si>
    <t>39105</t>
  </si>
  <si>
    <t>Silver Security/Licencias Monitoreo y Serv. Seguridad</t>
  </si>
  <si>
    <t>39113</t>
  </si>
  <si>
    <t>39112</t>
  </si>
  <si>
    <t xml:space="preserve">Humano/Pago de Póliza </t>
  </si>
  <si>
    <t>39114</t>
  </si>
  <si>
    <t>39111</t>
  </si>
  <si>
    <t>39142</t>
  </si>
  <si>
    <t>Olivo Industrial/Mantenimiento Extintores</t>
  </si>
  <si>
    <t>Mantenimiento y reparación servicios de pintura y sus derivados</t>
  </si>
  <si>
    <t>Mantenimiento y reparación de equipos industriales y producción</t>
  </si>
  <si>
    <t>39109</t>
  </si>
  <si>
    <t>Remesa/Servicios de Mantenimiento y Reparacion</t>
  </si>
  <si>
    <t>39154</t>
  </si>
  <si>
    <t>39110</t>
  </si>
  <si>
    <t>Grupo Ramos/Lavado y Planchado Servilletas</t>
  </si>
  <si>
    <t>Servicios Técnicos Profesionales</t>
  </si>
  <si>
    <t>Instituto de Auditores Internos/Capacitación</t>
  </si>
  <si>
    <t>39150</t>
  </si>
  <si>
    <t>GP Software Consulting/Soporte Mayo</t>
  </si>
  <si>
    <t>39127</t>
  </si>
  <si>
    <t>Servcios Trituracion</t>
  </si>
  <si>
    <t>o</t>
  </si>
  <si>
    <t>39155</t>
  </si>
  <si>
    <t>39117</t>
  </si>
  <si>
    <t>Maria Eugenia K/Comisaria de Cuentas de la Tabacalera</t>
  </si>
  <si>
    <t>Cargos bancarios</t>
  </si>
  <si>
    <t>Impuestos Ingresos Egehaina</t>
  </si>
  <si>
    <t>39119</t>
  </si>
  <si>
    <t>A Fuego Lento/Catering Reunion Consejo / Dia de las Secretarias</t>
  </si>
  <si>
    <t>Industrias Banileja/Compra Café</t>
  </si>
  <si>
    <t>Inversiones Mix/Almuerzo Comité de Compra</t>
  </si>
  <si>
    <t>Ontorio Coffe/Alimentos y Bebidas</t>
  </si>
  <si>
    <t>Trattoria Angiolino</t>
  </si>
  <si>
    <t>DBL Vegan/Compra Varias</t>
  </si>
  <si>
    <t>Business Solution/Varios</t>
  </si>
  <si>
    <t>39102</t>
  </si>
  <si>
    <t>Khalico/Herramientas</t>
  </si>
  <si>
    <t>Útiles medico quirúrgicos</t>
  </si>
  <si>
    <t>39138</t>
  </si>
  <si>
    <t>Jaquez Morel/Productos de Cocina</t>
  </si>
  <si>
    <t>39103</t>
  </si>
  <si>
    <t>Ramirez Mojica/Bateria Recargable</t>
  </si>
  <si>
    <t>Bath and Body/Regalos dia Secretaria</t>
  </si>
  <si>
    <t>KB/Regalos dia de las Secretaria</t>
  </si>
  <si>
    <t>39104</t>
  </si>
  <si>
    <t>Climaster/Accesorios Aires</t>
  </si>
  <si>
    <t>39137</t>
  </si>
  <si>
    <t>Olivo Industrial/Automatizacion Puertas</t>
  </si>
  <si>
    <t>39129</t>
  </si>
  <si>
    <t>Inversiones Conques/Varios</t>
  </si>
  <si>
    <t>38550</t>
  </si>
  <si>
    <t>Productos y Útiles Diversos</t>
  </si>
  <si>
    <t>Otras tranferencias a instituciones desentralizadas y Autónomas</t>
  </si>
  <si>
    <t>39106</t>
  </si>
  <si>
    <t>Sketchprom/Equipamientos Proyectos no Terminados</t>
  </si>
  <si>
    <t>11696</t>
  </si>
  <si>
    <t>Talleres Leonel/Proyectos no Terminados</t>
  </si>
  <si>
    <t>39134</t>
  </si>
  <si>
    <t>Electrocontrucont</t>
  </si>
  <si>
    <t>39133</t>
  </si>
  <si>
    <t>Electrocontrucont/Tanques de Combustiibles</t>
  </si>
  <si>
    <t>39131</t>
  </si>
  <si>
    <t>39141</t>
  </si>
  <si>
    <t>Nonspill Corporation/Equipamientos Pryectos no Termiinados</t>
  </si>
  <si>
    <t>39143</t>
  </si>
  <si>
    <t>Broxton Dominicana/Equipamientos Proyectos</t>
  </si>
  <si>
    <t>39151</t>
  </si>
  <si>
    <t>Sivinox/Equipamiento Proyectos no Terminados</t>
  </si>
  <si>
    <t>39146</t>
  </si>
  <si>
    <t>CS Caribean/Proyectos no Terminados</t>
  </si>
  <si>
    <t>39152</t>
  </si>
  <si>
    <t>Transolution/Proyectos no Terminados/Tanques</t>
  </si>
  <si>
    <t>39153</t>
  </si>
  <si>
    <t>Inversiones Inogar/Proyectos no Terminados Equipos</t>
  </si>
  <si>
    <t>39139</t>
  </si>
  <si>
    <t>Transolution/Proyectos no Terminados/Equipoos</t>
  </si>
  <si>
    <t>39135</t>
  </si>
  <si>
    <t>Rc/Technology Data Center</t>
  </si>
  <si>
    <t>39126</t>
  </si>
  <si>
    <t>Tecno Fijaciones/Herramientas</t>
  </si>
  <si>
    <t>Olivo Industrial/Compra extintores</t>
  </si>
  <si>
    <t>Servicios de Monitoreo y Ciberseguridad</t>
  </si>
  <si>
    <t>39140</t>
  </si>
  <si>
    <t>Raul Alberto Moreta/Viviendas San Juan</t>
  </si>
  <si>
    <t>39128</t>
  </si>
  <si>
    <t>Tatiana Puello Mmedina/Play Mambuiche Gurabo</t>
  </si>
  <si>
    <t>39147</t>
  </si>
  <si>
    <t xml:space="preserve">Manuel Escott/Panaderia y Reposteria  Centro de Madre </t>
  </si>
  <si>
    <t>Reporte de Ejecución Presupuestaria del 1 al 30 de Junio</t>
  </si>
  <si>
    <t>Junio</t>
  </si>
  <si>
    <t>078</t>
  </si>
  <si>
    <t>Alimentación Personal Fijo Mayo</t>
  </si>
  <si>
    <t>Alimentación Personal Eventual</t>
  </si>
  <si>
    <t>Alimentación Personal Militar/Mayo</t>
  </si>
  <si>
    <t>Compensacion 16-31 de Mayo</t>
  </si>
  <si>
    <t>081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</si>
  <si>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</si>
  <si>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090</t>
  </si>
  <si>
    <t>Compensacion Complementaria Mayo</t>
  </si>
  <si>
    <t>093</t>
  </si>
  <si>
    <t>Compensacion Complementaria del 01-15</t>
  </si>
  <si>
    <t>101</t>
  </si>
  <si>
    <t>Alimentacion Militar</t>
  </si>
  <si>
    <t>099</t>
  </si>
  <si>
    <t>Seguridad Dias Feriados 16-30</t>
  </si>
  <si>
    <t>091</t>
  </si>
  <si>
    <t>Seguridad Dias Feriados 01-15</t>
  </si>
  <si>
    <t>080</t>
  </si>
  <si>
    <t>Nomina HE/Mayo</t>
  </si>
  <si>
    <t>089</t>
  </si>
  <si>
    <t>087</t>
  </si>
  <si>
    <t>Nomina Militares/Junio</t>
  </si>
  <si>
    <t>Bono Aniversario Militares</t>
  </si>
  <si>
    <t>083</t>
  </si>
  <si>
    <t>Incentivo por Rendimiento Individual pendientes</t>
  </si>
  <si>
    <t>Dieta Consejo</t>
  </si>
  <si>
    <t>Bono Anivers. Pers Fijo</t>
  </si>
  <si>
    <t>Bono Aniversario/Consejo</t>
  </si>
  <si>
    <t>096</t>
  </si>
  <si>
    <t>Bono Aniversario/Pension</t>
  </si>
  <si>
    <t>100</t>
  </si>
  <si>
    <t>Bono Vacaciones Junio</t>
  </si>
  <si>
    <t>Edesur/Pago de Energia Eléctrica</t>
  </si>
  <si>
    <t>39166</t>
  </si>
  <si>
    <t>Caasd/Junio</t>
  </si>
  <si>
    <t>Copicentro Dial/Copias</t>
  </si>
  <si>
    <t>Transf.</t>
  </si>
  <si>
    <t>Viaticos Proyectos</t>
  </si>
  <si>
    <t>082</t>
  </si>
  <si>
    <t>Viaticos/Proyectos</t>
  </si>
  <si>
    <t>094</t>
  </si>
  <si>
    <t>102</t>
  </si>
  <si>
    <t>088</t>
  </si>
  <si>
    <t>39182</t>
  </si>
  <si>
    <t>11822</t>
  </si>
  <si>
    <t>Grupo Carol/Recarga Paso Rapido</t>
  </si>
  <si>
    <t>11839</t>
  </si>
  <si>
    <t>Transporte Espinal/Envio de Documentos</t>
  </si>
  <si>
    <t>11765</t>
  </si>
  <si>
    <t>39195</t>
  </si>
  <si>
    <t>Nextword Tecnology/Alquileres equipos de purificación Junio</t>
  </si>
  <si>
    <t>39156</t>
  </si>
  <si>
    <t>Nextword Tecnology/Alquileres equipos de purificación</t>
  </si>
  <si>
    <t>39187</t>
  </si>
  <si>
    <t>Icu/Soluciones Empresariales/Alquiler de Copiadoras</t>
  </si>
  <si>
    <t>39171</t>
  </si>
  <si>
    <t>39169</t>
  </si>
  <si>
    <t>39170</t>
  </si>
  <si>
    <t>39172</t>
  </si>
  <si>
    <t>Seguro Nacionlal de Salud</t>
  </si>
  <si>
    <t>2.2.7.1.99</t>
  </si>
  <si>
    <t>Otros Mantenimientos y Reparaciones y sus derivados</t>
  </si>
  <si>
    <t>Olivo Industrial/Mantnim. Extintores</t>
  </si>
  <si>
    <t>39158</t>
  </si>
  <si>
    <t>Constructora Viasasn/Pintura Avance</t>
  </si>
  <si>
    <t>39160</t>
  </si>
  <si>
    <t>Tecnas/Mantenimiento de Ascensor/Mayo</t>
  </si>
  <si>
    <t>39196</t>
  </si>
  <si>
    <t>Tecnas/Mantenimiento de Ascensor/Junio</t>
  </si>
  <si>
    <t>Remesa/Rep Flotillla</t>
  </si>
  <si>
    <t>Servicios de mantenimiento, reparacion, desmonte e instalación</t>
  </si>
  <si>
    <t>39188</t>
  </si>
  <si>
    <t>E&amp;R Fumiplag/Servicios de control de plagas</t>
  </si>
  <si>
    <t>39157</t>
  </si>
  <si>
    <t>11782</t>
  </si>
  <si>
    <t>VG Auto Cleaner/Limpiieza Veh</t>
  </si>
  <si>
    <t>11761</t>
  </si>
  <si>
    <t>Notarizacion Documentos</t>
  </si>
  <si>
    <t>39178</t>
  </si>
  <si>
    <t>Rafael Caceres/Notarizacion</t>
  </si>
  <si>
    <t>39177</t>
  </si>
  <si>
    <t>Lourdes Inmaculada de Oleo/Notarizacion</t>
  </si>
  <si>
    <t>39184</t>
  </si>
  <si>
    <t>Instituto de Auditores Internos/Congreso</t>
  </si>
  <si>
    <t>39191</t>
  </si>
  <si>
    <t>Marleny Medrano/Charla Camara Americana de Comercio</t>
  </si>
  <si>
    <t>39186</t>
  </si>
  <si>
    <t>GP Software Consulting/Soporte Junio</t>
  </si>
  <si>
    <t>Sofimac/Aires Mant.</t>
  </si>
  <si>
    <t>39179</t>
  </si>
  <si>
    <t>Roberto Despradel/Asesoría Técnica Especializada EneroAbril 2023</t>
  </si>
  <si>
    <t>39165</t>
  </si>
  <si>
    <t>Marcos Troncoso/Comité de Auditoria EgeHaina</t>
  </si>
  <si>
    <t>39167</t>
  </si>
  <si>
    <t>Maria Eugenia Kelner</t>
  </si>
  <si>
    <t>Banco del Reservas Impuestos a CKS</t>
  </si>
  <si>
    <t>39168</t>
  </si>
  <si>
    <t>A Fuego Lento/Servicio Catering</t>
  </si>
  <si>
    <t>Pastelitos Valerio/Act.</t>
  </si>
  <si>
    <t>The Corporate Lunch/Alimentos</t>
  </si>
  <si>
    <t>Bravo/Varios</t>
  </si>
  <si>
    <t>Del Jardin/Alimentos</t>
  </si>
  <si>
    <t>Nacional/Alimentos</t>
  </si>
  <si>
    <t>Pricemart/Alimentos</t>
  </si>
  <si>
    <t>Colmado Piantini/Hielo</t>
  </si>
  <si>
    <t>Lils Cloud/Bizcocho</t>
  </si>
  <si>
    <t>Pastelitos Valerio/Alimentos</t>
  </si>
  <si>
    <t>Tratoria Angolino/Almuerzo</t>
  </si>
  <si>
    <t>39164</t>
  </si>
  <si>
    <t>GTG Industrial/Insumos Cocina</t>
  </si>
  <si>
    <t>Okazu/Alimentos Reuniones</t>
  </si>
  <si>
    <t>Larimar/Almuerzo</t>
  </si>
  <si>
    <t>Pana Visa/Refrigerio reunion Consejo</t>
  </si>
  <si>
    <t>Plazita/Hielo</t>
  </si>
  <si>
    <t>Inversiones Mix/Alimentos/Reuniones</t>
  </si>
  <si>
    <t>Sirena/Alimentos Operativo</t>
  </si>
  <si>
    <t xml:space="preserve">Lailai/Almuerzo </t>
  </si>
  <si>
    <t xml:space="preserve">Colmado Piantini/Hielo </t>
  </si>
  <si>
    <t>39176</t>
  </si>
  <si>
    <t>Roman Paredes Industrial/Compra de Herramientas</t>
  </si>
  <si>
    <t>39207</t>
  </si>
  <si>
    <t>Tropigas Dominicana/Gas concinas Fonper</t>
  </si>
  <si>
    <t>Caja Chica/Copicentro Dial</t>
  </si>
  <si>
    <t>11789</t>
  </si>
  <si>
    <t>11807</t>
  </si>
  <si>
    <t>Avoron Materiales de Oficina</t>
  </si>
  <si>
    <t>39185</t>
  </si>
  <si>
    <t>Ferro Electro Industrial/Productos Varios</t>
  </si>
  <si>
    <t>Plaza Lama/Varios</t>
  </si>
  <si>
    <t>Almacenes Unidos/Varios</t>
  </si>
  <si>
    <t xml:space="preserve">TD/Merceria/Varios </t>
  </si>
  <si>
    <t>Lolitas/Articulos Decoracion</t>
  </si>
  <si>
    <t>Importadora Sanjo/Maceteros</t>
  </si>
  <si>
    <t>Picky Plants/Comppra de Plantas</t>
  </si>
  <si>
    <t>Ferreteria Cuesta/Jardin</t>
  </si>
  <si>
    <t>Yves Roocher/Varios Celb. Dia Madres</t>
  </si>
  <si>
    <t>Miniso/Varios Celb. Dia de Madres</t>
  </si>
  <si>
    <t>TD/Merceria/Varios Celb. Dia Madres</t>
  </si>
  <si>
    <t>Steelove/Varios Celb.Dias Madres</t>
  </si>
  <si>
    <t>Importes T&amp;E/Presentes Dia de las Madres</t>
  </si>
  <si>
    <t>Decoland/Articulos de Decoracion</t>
  </si>
  <si>
    <t>Grupo Ramos/Articullos Decoracion</t>
  </si>
  <si>
    <t>Sirena/Varios</t>
  </si>
  <si>
    <t>Kid Party/Varios</t>
  </si>
  <si>
    <t>Jardin Constanza/Varios</t>
  </si>
  <si>
    <t>39161</t>
  </si>
  <si>
    <t>39159</t>
  </si>
  <si>
    <t>Electrocontrucont/Equipos Electricos/Proyectos no Terminados</t>
  </si>
  <si>
    <t>Inversiones Inogar/Equpos Proyectos no Terminados</t>
  </si>
  <si>
    <t>Sivinox/Equipos Proyectos no Terminados</t>
  </si>
  <si>
    <t>Transolutions/Equipamiento Proyectos no Terminados</t>
  </si>
  <si>
    <t>CS Caribean Service/Equipamientos Proyectos no Terminados</t>
  </si>
  <si>
    <t>39175</t>
  </si>
  <si>
    <t>Provesol/Equipamientos Proyectos no Termminados</t>
  </si>
  <si>
    <t>39192</t>
  </si>
  <si>
    <t>Flow/Equipamientos Proyectos No Terminados</t>
  </si>
  <si>
    <t>Vehiculos y Equipos de Transporte, Tracción y Elevación</t>
  </si>
  <si>
    <t>39148</t>
  </si>
  <si>
    <t>Never Off Tecnology/Licencias</t>
  </si>
  <si>
    <t>Galvasa /Sustitucion de Ventanas Edif. Corporativo Fonper</t>
  </si>
  <si>
    <t>39181</t>
  </si>
  <si>
    <t>Edwin Arturo Severino/Viviendas Economicas San Juan</t>
  </si>
  <si>
    <t>Raull Moreta/Construccion de Viviendas San Juan</t>
  </si>
  <si>
    <t>39189</t>
  </si>
  <si>
    <t>Caroline Manuela Lopez/Viviendas Sectores Santiago</t>
  </si>
  <si>
    <t>39180</t>
  </si>
  <si>
    <t>Ing. Carrasco/Suervicion Play La Emboscada</t>
  </si>
  <si>
    <r>
      <rPr>
        <b/>
        <i/>
        <sz val="12"/>
        <rFont val="Arial"/>
        <family val="2"/>
      </rPr>
      <t xml:space="preserve">Preparado y Revisado por: </t>
    </r>
    <r>
      <rPr>
        <b/>
        <sz val="12"/>
        <rFont val="Arial"/>
        <family val="2"/>
      </rPr>
      <t xml:space="preserve"> </t>
    </r>
  </si>
  <si>
    <t>104</t>
  </si>
  <si>
    <t>Alimentación Personal Fijo Junio</t>
  </si>
  <si>
    <t>105</t>
  </si>
  <si>
    <t>Personal Militar Junio</t>
  </si>
  <si>
    <t>Personal Militar 16-30 Junio</t>
  </si>
  <si>
    <t>Alimentación Personal Ecentual</t>
  </si>
  <si>
    <t>Alimentacion Personal  Militar del 16-30 Junio</t>
  </si>
  <si>
    <t>106</t>
  </si>
  <si>
    <t>Alimentación Personal Militar del 01-15 Julio</t>
  </si>
  <si>
    <t>Alimentación Personal Militar del 16-31 Julio</t>
  </si>
  <si>
    <t>116</t>
  </si>
  <si>
    <t>Alimentación Personal Militar del 01-15 Julio  Fines de Sem. Y Dias Feriados</t>
  </si>
  <si>
    <t>119-23</t>
  </si>
  <si>
    <t>Alimentacion Personal  Militar del 16-31 Julio</t>
  </si>
  <si>
    <t>103</t>
  </si>
  <si>
    <t>TXT HE Junio</t>
  </si>
  <si>
    <t>111</t>
  </si>
  <si>
    <t>Personal Militar Julio</t>
  </si>
  <si>
    <t>Día de los Padres Fijo</t>
  </si>
  <si>
    <t>Bono Aniversario/Impuestos asumidos por la Inst.</t>
  </si>
  <si>
    <t>bono Vacacional</t>
  </si>
  <si>
    <t>Celebracion dia  de los Padres Pers. Fijo</t>
  </si>
  <si>
    <t>113</t>
  </si>
  <si>
    <t>Celebracion dia  de los Padres Pers. Militar</t>
  </si>
  <si>
    <t>Celebracion dia de los Padres Pers. Proceso Pension</t>
  </si>
  <si>
    <t>39208</t>
  </si>
  <si>
    <t>Caasd/Julio</t>
  </si>
  <si>
    <t>Viáticos dentro del País</t>
  </si>
  <si>
    <t>115</t>
  </si>
  <si>
    <t>Viaticos Proy. No Terminados</t>
  </si>
  <si>
    <t>117</t>
  </si>
  <si>
    <t>39218</t>
  </si>
  <si>
    <t>11898</t>
  </si>
  <si>
    <t>Caja Chica/Recargas Paso Rapido</t>
  </si>
  <si>
    <t>39201</t>
  </si>
  <si>
    <t>39219</t>
  </si>
  <si>
    <t>39211</t>
  </si>
  <si>
    <t>39202</t>
  </si>
  <si>
    <t>39223</t>
  </si>
  <si>
    <t>Motyka/Trabajos remodelacion fachada Edif Emil Kase Acta Cede Fonper</t>
  </si>
  <si>
    <t>39209</t>
  </si>
  <si>
    <t>Tecnas/Mantenimiento Ascensor Julio</t>
  </si>
  <si>
    <t>39225</t>
  </si>
  <si>
    <t>E&amp;R Fumiplag/Servicio Control de Plagas</t>
  </si>
  <si>
    <t>39197</t>
  </si>
  <si>
    <t>VG Auto/Cleaner</t>
  </si>
  <si>
    <t>39199</t>
  </si>
  <si>
    <t>Valumonics/Asesoria Tabacalera</t>
  </si>
  <si>
    <t>39205</t>
  </si>
  <si>
    <t>39220</t>
  </si>
  <si>
    <t>Lourdes Inmaculada/Servicios Juridicos</t>
  </si>
  <si>
    <t>11887</t>
  </si>
  <si>
    <t>Fix Galery/Reparacion Computadoras</t>
  </si>
  <si>
    <t>39222</t>
  </si>
  <si>
    <t>Maria Eugenia Kelner/Comisaria de Cuenta</t>
  </si>
  <si>
    <t>39200</t>
  </si>
  <si>
    <t>Marcos Troncoso Mejia/Comité de Auditoria EgeHaina</t>
  </si>
  <si>
    <t>Impuestos Bancarios/Estados Bancarios</t>
  </si>
  <si>
    <t xml:space="preserve">Caja Chica </t>
  </si>
  <si>
    <t xml:space="preserve">Gren Bowl/Almuerrzo </t>
  </si>
  <si>
    <t>Amigo/Hielo</t>
  </si>
  <si>
    <t>Ricordi/Café</t>
  </si>
  <si>
    <t>Fifi Postres/Bizcocho Cumpleanos Instituc.</t>
  </si>
  <si>
    <t>Licort Mart/Alimentos y Bebidas</t>
  </si>
  <si>
    <t>Supermercado Nacional/Varios</t>
  </si>
  <si>
    <t>Lil Clouuds/Bizcocho</t>
  </si>
  <si>
    <t>Pizza Hut/Almuerzo</t>
  </si>
  <si>
    <t>Mix/Allmuerzo</t>
  </si>
  <si>
    <t>La Esquina del Chicharon/Alimentos</t>
  </si>
  <si>
    <t>DBL/Varios</t>
  </si>
  <si>
    <t>Okazu/Almuerzo Institucional</t>
  </si>
  <si>
    <t>2.3.1.1.02</t>
  </si>
  <si>
    <t>Alimentacion Escolar</t>
  </si>
  <si>
    <t>2.3.4.1</t>
  </si>
  <si>
    <t>2.3.5.5</t>
  </si>
  <si>
    <t>Tropigas/Consumo Institucional</t>
  </si>
  <si>
    <t>39217</t>
  </si>
  <si>
    <t>Provesol/Producto para limpeza</t>
  </si>
  <si>
    <t>Cuesta /Articulos de Cocina</t>
  </si>
  <si>
    <t>Conforstar/Refrigerante</t>
  </si>
  <si>
    <t>Dume/Papeleria</t>
  </si>
  <si>
    <t>Dume Papeleria/Art. Decoracion</t>
  </si>
  <si>
    <t>TD Merceria/Art. Decorativos</t>
  </si>
  <si>
    <t>Aromelia/Articulos Decorativos</t>
  </si>
  <si>
    <t>CKS</t>
  </si>
  <si>
    <t>Jardin Constansa/Varios</t>
  </si>
  <si>
    <t>Hooli/Mouse</t>
  </si>
  <si>
    <t>Punto Mac/Accesorios</t>
  </si>
  <si>
    <t>Auto Llaves Castillo/Accesorios Vehiculos</t>
  </si>
  <si>
    <t>39203</t>
  </si>
  <si>
    <t>Licet Ivana Beltre/Ayuda gastos medicos</t>
  </si>
  <si>
    <t>Otras tranferencias a instituciones desentralizadas y Autonomas</t>
  </si>
  <si>
    <t>Transf ASFL</t>
  </si>
  <si>
    <t>Ministerio de Hacienda/Tesoreria Nacional</t>
  </si>
  <si>
    <t>2.5.2.2.01</t>
  </si>
  <si>
    <t>Transferencias de Capital para Instituciones Desentralizadas</t>
  </si>
  <si>
    <t>39198</t>
  </si>
  <si>
    <t>Minist. De Energia y Minas/Transf. Capital Inst. Desentralizadas</t>
  </si>
  <si>
    <t>39216</t>
  </si>
  <si>
    <t>Ambiente Modulares/Muebles Oficina</t>
  </si>
  <si>
    <t>39204</t>
  </si>
  <si>
    <t>Ivonnel Cruz Azor/Viviendas San Juan</t>
  </si>
  <si>
    <t>39206</t>
  </si>
  <si>
    <t>Fabiola Haydee Reyes/Panaderia y Reposteria la Cumbre</t>
  </si>
  <si>
    <t xml:space="preserve">                                                                                                  </t>
  </si>
  <si>
    <t xml:space="preserve"> FONDO PATRIMONIAL DE LAS EMPRESAS REFORMADAS</t>
  </si>
  <si>
    <t xml:space="preserve"> Ejecución de Ingresos y Gastos y Aplicaciones Financieras </t>
  </si>
  <si>
    <t xml:space="preserve">Detalle </t>
  </si>
  <si>
    <t>Presupesto Aprobado</t>
  </si>
  <si>
    <t xml:space="preserve">Enero </t>
  </si>
  <si>
    <t>1 - INGRESOS:</t>
  </si>
  <si>
    <t>1.6.1 Renta de la Propiedad</t>
  </si>
  <si>
    <t>1.6.1.1- Dividendos</t>
  </si>
  <si>
    <t>1.6.1.2- Intereses</t>
  </si>
  <si>
    <t>1.6.4 Otros Ingresos</t>
  </si>
  <si>
    <t>1.6.4.1- Otros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</si>
  <si>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</si>
  <si>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</si>
  <si>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</si>
  <si>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</si>
  <si>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</si>
  <si>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</si>
  <si>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</si>
  <si>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</si>
  <si>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</si>
  <si>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</si>
  <si>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</si>
  <si>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</si>
  <si>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</si>
  <si>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</si>
  <si>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</si>
  <si>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</si>
  <si>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incluídos en conceptos anteriores</t>
  </si>
  <si>
    <t>2.2.9 - Otras Contrataciones de Servicios</t>
  </si>
  <si>
    <t>2.3 - MATERIALES Y SUMINISTROS</t>
  </si>
  <si>
    <t>2.3.1 - Alimentos y Bebidas para Personas</t>
  </si>
  <si>
    <t>2.3.2 - Textiles y Vestuarios</t>
  </si>
  <si>
    <t>2.3.3 - Productos de Papel, Cartón e Impresos</t>
  </si>
  <si>
    <t>2.3.4 - Productos Farmacéuticos</t>
  </si>
  <si>
    <t>2.3.5 - Productos de Caucho, Cuero y Plástico</t>
  </si>
  <si>
    <t>2.3.6 - Productos Minerales</t>
  </si>
  <si>
    <t>2.3.7 - Combutibles, Lubricantes y Productos Químicos</t>
  </si>
  <si>
    <t>2.3.9 - Productos y Útiles Varios</t>
  </si>
  <si>
    <t>2.4 - TRANSFERENCIAS CORRIENTES</t>
  </si>
  <si>
    <t>2.4.1 - Transferencias Corrientes S. Privado</t>
  </si>
  <si>
    <t>2.5 - TRANSFERENCIAS DE CAPITAL</t>
  </si>
  <si>
    <t>2.5.1 - Transferencias de Capital ASFL</t>
  </si>
  <si>
    <t>2.5.2 - Transferencias de Capital al Gobierno</t>
  </si>
  <si>
    <t>2.6 - BIENES MUEBLES, INMUEBLES E INTANGIBLES</t>
  </si>
  <si>
    <t>2.6.1 - Mobiliario y Equipo</t>
  </si>
  <si>
    <t>2.6.2 - Mobiliario y Equipo Educacional y Educativo</t>
  </si>
  <si>
    <t>2.6.4 - Vehículos y Equipos de Transporte</t>
  </si>
  <si>
    <t>2.6.5 - Maquinarias y Otros Equipos</t>
  </si>
  <si>
    <t>2.6.6 - Equipos de Defensa y Seguridad</t>
  </si>
  <si>
    <t>2.6.8 - Bienes Intangibles</t>
  </si>
  <si>
    <t>2.6.9 - Edif. Estructuras Obj. Valor</t>
  </si>
  <si>
    <t>2.7 - OBRAS</t>
  </si>
  <si>
    <t>2.7.1 - Obras en Edificaciones</t>
  </si>
  <si>
    <t>2.7.1.2 - Obras P/Edif. no Residencial</t>
  </si>
  <si>
    <t xml:space="preserve">                         Claudio Marte</t>
  </si>
  <si>
    <t xml:space="preserve">                                                                           Marleny Medrano</t>
  </si>
  <si>
    <t xml:space="preserve">                   Encargado División Presupuesto</t>
  </si>
  <si>
    <t xml:space="preserve">                          Directora Administrativa y Financiera</t>
  </si>
  <si>
    <t>Agosto</t>
  </si>
  <si>
    <t>2.1.1.2.08</t>
  </si>
  <si>
    <t>Yisell Moncion Ramirez</t>
  </si>
  <si>
    <t>Estaury Alvarez</t>
  </si>
  <si>
    <t>39236</t>
  </si>
  <si>
    <t>Laura Amelia de los Santos</t>
  </si>
  <si>
    <t>Del 16-31 Julio Dias Feriados Fines de Sem.</t>
  </si>
  <si>
    <t>119</t>
  </si>
  <si>
    <t>Del 08-31Agosto</t>
  </si>
  <si>
    <t>137</t>
  </si>
  <si>
    <t>Compensacion Gastos Alimentacion Servicios Seguridad</t>
  </si>
  <si>
    <t>127</t>
  </si>
  <si>
    <t>Del 01 al 15 Agosto</t>
  </si>
  <si>
    <t>136</t>
  </si>
  <si>
    <t>Fines de Semana y Dias feriados del 01-15 Agosto</t>
  </si>
  <si>
    <t>122</t>
  </si>
  <si>
    <t>Horas Extras Mes de Julio</t>
  </si>
  <si>
    <t>132</t>
  </si>
  <si>
    <t>Nomina Militares/ Agosto</t>
  </si>
  <si>
    <t>131</t>
  </si>
  <si>
    <t>Compensacion Servicios Militares</t>
  </si>
  <si>
    <t>134</t>
  </si>
  <si>
    <t>Ayuda Escolar Complementaria Pers. Militar</t>
  </si>
  <si>
    <t>Ayuda Escolar Fijo</t>
  </si>
  <si>
    <t>Ayuda Escolar Militar</t>
  </si>
  <si>
    <t>39266</t>
  </si>
  <si>
    <t>Angelina Bautista/Incentivo Interno Casamiento</t>
  </si>
  <si>
    <t>138</t>
  </si>
  <si>
    <t>Bono Vacacional Agosto</t>
  </si>
  <si>
    <t>118</t>
  </si>
  <si>
    <t>Bono Vacacional Julio</t>
  </si>
  <si>
    <t>Trf</t>
  </si>
  <si>
    <t>Edesur/Pago de Energia Eléctrica del 01/06 al 01/07</t>
  </si>
  <si>
    <t>Edesur/Pago de Energia Eléctrica del 01/07al 01/08</t>
  </si>
  <si>
    <t>39234</t>
  </si>
  <si>
    <t>Caasd/</t>
  </si>
  <si>
    <t>ADN/Pago de recogida mes Agosto</t>
  </si>
  <si>
    <t>39233</t>
  </si>
  <si>
    <t>11966</t>
  </si>
  <si>
    <t>11967</t>
  </si>
  <si>
    <t>125</t>
  </si>
  <si>
    <t>Proyectos No Terminados</t>
  </si>
  <si>
    <t>126</t>
  </si>
  <si>
    <t>135</t>
  </si>
  <si>
    <t>Viaticos Proyectosd no Terminados</t>
  </si>
  <si>
    <t>Transporte Espinal/Envio de documentos</t>
  </si>
  <si>
    <t>39227</t>
  </si>
  <si>
    <t xml:space="preserve">Dominicus Shiping/Transporte bienes </t>
  </si>
  <si>
    <t>Fideicomiso Red Vial/Peaje</t>
  </si>
  <si>
    <t>39242</t>
  </si>
  <si>
    <t>Icu Soluciones/Renta de Impresoras</t>
  </si>
  <si>
    <t>39231</t>
  </si>
  <si>
    <t>Nextworld/Equipos de Desinfeccion</t>
  </si>
  <si>
    <t>39252</t>
  </si>
  <si>
    <t>Hispaniola Tccnology/Mesa ayuda Jira</t>
  </si>
  <si>
    <t>39250</t>
  </si>
  <si>
    <t>Mapfre/Pago de Póliza Seguro de Personas Plan Prestige</t>
  </si>
  <si>
    <t>39256</t>
  </si>
  <si>
    <t>39249</t>
  </si>
  <si>
    <t>39248</t>
  </si>
  <si>
    <t>Humano/Pago de Seguro</t>
  </si>
  <si>
    <t>39255</t>
  </si>
  <si>
    <t>2.2.7.1.08</t>
  </si>
  <si>
    <t>Mantenimiento y reparacion NIP</t>
  </si>
  <si>
    <t>39258</t>
  </si>
  <si>
    <t>Connstructora Viasan/Pintura Edif. Emil Kasse Acta Sede Principal</t>
  </si>
  <si>
    <t>39263</t>
  </si>
  <si>
    <t>Centro Automootriz Remesa/Reparacion Vehiuculos Flotilla Institucional</t>
  </si>
  <si>
    <t>39232</t>
  </si>
  <si>
    <t>Marcos Troncoso/Comité Auditoría Egehaina</t>
  </si>
  <si>
    <t>39241</t>
  </si>
  <si>
    <t>Berquis Dolores Moreno/Notarizacion</t>
  </si>
  <si>
    <t>39253</t>
  </si>
  <si>
    <t>Isabel Paulino/Notarización de Documentos</t>
  </si>
  <si>
    <t>39282</t>
  </si>
  <si>
    <t>Cesi International/Capacitacion Congreso</t>
  </si>
  <si>
    <t>39257</t>
  </si>
  <si>
    <t>Escuela Europea de Gerencia/Capacitacion</t>
  </si>
  <si>
    <t>39279</t>
  </si>
  <si>
    <t>GP Sofware Consulting/Sigaf</t>
  </si>
  <si>
    <t>39244</t>
  </si>
  <si>
    <t>GP Sofware Consulting/Sigaf/Julio</t>
  </si>
  <si>
    <t>Otros Servicios Técnicos Profesionales</t>
  </si>
  <si>
    <t>39247</t>
  </si>
  <si>
    <t>Maria Eugenia Kelner/Comisaria de Cuentas Tabacalera</t>
  </si>
  <si>
    <t>Retencion Impuestos Molinos</t>
  </si>
  <si>
    <t>Inversiones Mix/Almuerzo</t>
  </si>
  <si>
    <t>Bravo/Alimentos</t>
  </si>
  <si>
    <t>Nacional/Compras Varias</t>
  </si>
  <si>
    <t>Pastelitos Valerio/Jugos</t>
  </si>
  <si>
    <t>Centro Cuesta Nacional/Celb. Dia Padre</t>
  </si>
  <si>
    <t>Supermercado Nacional/Café</t>
  </si>
  <si>
    <t>Market/La Sirena /Agua</t>
  </si>
  <si>
    <t>39251</t>
  </si>
  <si>
    <t>FR/Multiservicios/Talonarios de Factura</t>
  </si>
  <si>
    <t>11949</t>
  </si>
  <si>
    <t>Combustibles Planta Proyecto</t>
  </si>
  <si>
    <t>11950</t>
  </si>
  <si>
    <t>11941</t>
  </si>
  <si>
    <t>CCC/Materiales de Oficina/Caja Chica</t>
  </si>
  <si>
    <t>39246</t>
  </si>
  <si>
    <t>Offitec/Utiles de Oficina Pizarra</t>
  </si>
  <si>
    <t>Útiles médicos quirúrgicos</t>
  </si>
  <si>
    <t>Miniso/Regalos Varios dia del Padre</t>
  </si>
  <si>
    <t>Importes T&amp;E</t>
  </si>
  <si>
    <t>Latliv/Accesorios</t>
  </si>
  <si>
    <t>Kids Party/Accesorios</t>
  </si>
  <si>
    <t>Jenys Auto Adornos/Vehiculo</t>
  </si>
  <si>
    <t>Casa Luam/Varios</t>
  </si>
  <si>
    <t>Copicentro Dial/Tarjetas</t>
  </si>
  <si>
    <t>Importes T&amp;E/Varios</t>
  </si>
  <si>
    <t>Jumbo/Varios</t>
  </si>
  <si>
    <t xml:space="preserve">Productos y Útiles de defensa y seguridad </t>
  </si>
  <si>
    <t>39261</t>
  </si>
  <si>
    <t>Licet Beltre/Ayuda proceso Medico</t>
  </si>
  <si>
    <t>39262</t>
  </si>
  <si>
    <t>39239</t>
  </si>
  <si>
    <t>Equipan/Equipos Proyectos</t>
  </si>
  <si>
    <t>39264</t>
  </si>
  <si>
    <t>Carol Diaz/Cambio de CKS Imprevistos terminacion proyectos</t>
  </si>
  <si>
    <t>2.5.2.2</t>
  </si>
  <si>
    <t>Transferencias de Capital a Instituciones Desentralizadas y Autonm.</t>
  </si>
  <si>
    <t>Transf. Capital a IDA  para Proyectos de Inversion</t>
  </si>
  <si>
    <t>39265</t>
  </si>
  <si>
    <t>Ministerio de Energia y Minas</t>
  </si>
  <si>
    <t>39269</t>
  </si>
  <si>
    <t>Carlos Montero Montero/Viviendas</t>
  </si>
  <si>
    <t>39254</t>
  </si>
  <si>
    <t>Raul Albertto Moreta/Viviendas</t>
  </si>
  <si>
    <t>Reporte de Ejecución Presupuestaria del 1 al 31 de Agosto</t>
  </si>
  <si>
    <t>Contribuciones a la Seguridad Social</t>
  </si>
  <si>
    <t>Reparaciones e Instalaciones</t>
  </si>
  <si>
    <t>Otros Servicios</t>
  </si>
  <si>
    <t>Reporte de Ejecución Presupuestaria del 1 al 30 de Septiembre</t>
  </si>
  <si>
    <t>Septiembre</t>
  </si>
  <si>
    <t>Movimientos Relevantes de la Ejecucion Presupuestaria</t>
  </si>
  <si>
    <t>Periodo</t>
  </si>
  <si>
    <t>Cuenta Presupuestaria</t>
  </si>
  <si>
    <t>Monto</t>
  </si>
  <si>
    <t>Observacion</t>
  </si>
  <si>
    <t>Transferencia al Gobierno Central</t>
  </si>
  <si>
    <t>Primera transferencia del Año</t>
  </si>
  <si>
    <t>Si la transferencia es a la tesoria nacional</t>
  </si>
  <si>
    <t xml:space="preserve">se carga a la 2.5 si es a una institucion </t>
  </si>
  <si>
    <t xml:space="preserve">publica es a la 2.4 aunque ambas van al </t>
  </si>
  <si>
    <t>gobierno central</t>
  </si>
  <si>
    <t>39294</t>
  </si>
  <si>
    <t>39318</t>
  </si>
  <si>
    <t>Bono Vacacional/Mes Sept</t>
  </si>
  <si>
    <t>ADN/Pago de recogida mes Septiembre</t>
  </si>
  <si>
    <t>Transporte Espinal/Envio Documentos</t>
  </si>
  <si>
    <t>Transporte Espinal</t>
  </si>
  <si>
    <t>2.2.5.1.02</t>
  </si>
  <si>
    <t>Hospedaje</t>
  </si>
  <si>
    <t>39302</t>
  </si>
  <si>
    <t>Icu Soluciones/Alquiler de Imprentas</t>
  </si>
  <si>
    <t>39290</t>
  </si>
  <si>
    <t>Humano/Pago de Póliza Seguro de Personas</t>
  </si>
  <si>
    <t>39307</t>
  </si>
  <si>
    <t>39289</t>
  </si>
  <si>
    <t>39308</t>
  </si>
  <si>
    <t>39313</t>
  </si>
  <si>
    <t>Jose Florentino/Word Wide Seguros</t>
  </si>
  <si>
    <t>Mantenimiento y reparación NIP</t>
  </si>
  <si>
    <t>Tecnas/Mantenimiento Ascensor</t>
  </si>
  <si>
    <t>39291</t>
  </si>
  <si>
    <t>E &amp; R fumiplag/Control de Plagas/Agosto</t>
  </si>
  <si>
    <t>E &amp; R fumiplag/Control de Plagas</t>
  </si>
  <si>
    <t>39923</t>
  </si>
  <si>
    <t>V J Auto cleaner</t>
  </si>
  <si>
    <t>Asogadom/Lavado Veh.</t>
  </si>
  <si>
    <t>11983</t>
  </si>
  <si>
    <t>Limpieza e Higiene/VG/Lavado de Veh.</t>
  </si>
  <si>
    <t>People Group/Actividad de Integracion</t>
  </si>
  <si>
    <t>39287</t>
  </si>
  <si>
    <t>Marcos Troncoso/Comité Auditoria Egehaina</t>
  </si>
  <si>
    <t>39297</t>
  </si>
  <si>
    <t>Lourdes Dleo/Notarizacion</t>
  </si>
  <si>
    <t>Rafael Caceres/Notarización</t>
  </si>
  <si>
    <t>39322</t>
  </si>
  <si>
    <t>Germaine Gazon Rosario/Capacitacion Master</t>
  </si>
  <si>
    <t>Otros Servicios Tecnicos Profesionales</t>
  </si>
  <si>
    <t>39284</t>
  </si>
  <si>
    <t>Valumonics/Asesoria Capitalizacion Tabacalera</t>
  </si>
  <si>
    <t>39299</t>
  </si>
  <si>
    <t>Cesar Andres Pichardo/Asesor Industria Tabaquera y Repres. Ante el Consejo de Adm.</t>
  </si>
  <si>
    <t>39306</t>
  </si>
  <si>
    <t>Maria Eugenia Kelner/Comisaria de Cuentas Tabacalera/Agosto</t>
  </si>
  <si>
    <t>39296</t>
  </si>
  <si>
    <t>A fuego Lento/Catering Actividad Jornada de Salud</t>
  </si>
  <si>
    <t>DBL Vegan/Alimentos y Bebidas Reuniones</t>
  </si>
  <si>
    <t>Grupo Ramos/Café</t>
  </si>
  <si>
    <t>Horespa/Café</t>
  </si>
  <si>
    <t>Bravo/Bebidas</t>
  </si>
  <si>
    <t>Ontorio Coffe/Capsulas de Café</t>
  </si>
  <si>
    <t>Mac Donalds/Desayuno</t>
  </si>
  <si>
    <t>Supermercados Nacional/Varios</t>
  </si>
  <si>
    <t>Almuerzo Acuartelamiento Militares</t>
  </si>
  <si>
    <t>Pasteleria Jardin/Bizcocho Cumpleanos</t>
  </si>
  <si>
    <t>Pastelitos Valerio/ Capacitaciones</t>
  </si>
  <si>
    <t>Pana Visa/Picaderas Reunion Consejo</t>
  </si>
  <si>
    <t>Trattoria Angolino/Almuerzo</t>
  </si>
  <si>
    <t>Textos de Ensenanza</t>
  </si>
  <si>
    <t>Utiles Menores Medicos</t>
  </si>
  <si>
    <t>39295</t>
  </si>
  <si>
    <t>Coranca/Productos y Materiales Diversos</t>
  </si>
  <si>
    <t>Comercial Cristal/Varios</t>
  </si>
  <si>
    <t>Casa Cuesta/Varios</t>
  </si>
  <si>
    <t>Sirena/Varios cocina</t>
  </si>
  <si>
    <t>Grupo LFA/Enmarcado</t>
  </si>
  <si>
    <t>Anthuriana/Varios</t>
  </si>
  <si>
    <t>39316</t>
  </si>
  <si>
    <t>39323</t>
  </si>
  <si>
    <t>Blandino/Corona Rosas/Relacionados</t>
  </si>
  <si>
    <t>Amadita/Pruebas Medicas colaboradores</t>
  </si>
  <si>
    <t>Supermecados Nacional/Varios cocina</t>
  </si>
  <si>
    <t>Casa Cuesta /Dispensador</t>
  </si>
  <si>
    <t>Leo  Llaves/Varios</t>
  </si>
  <si>
    <t>39314</t>
  </si>
  <si>
    <t>Soluciones Mecanicas/Botas</t>
  </si>
  <si>
    <t>Productos y útiles Diversos</t>
  </si>
  <si>
    <t>39317</t>
  </si>
  <si>
    <t>Electroconstrucont/Varios Articulos ferreteros</t>
  </si>
  <si>
    <t>39292</t>
  </si>
  <si>
    <t>Licet Ivana Beltre/Ayuda Medica</t>
  </si>
  <si>
    <t>39293</t>
  </si>
  <si>
    <t>39312</t>
  </si>
  <si>
    <t>Transferencias de Capital Sector Privado</t>
  </si>
  <si>
    <t>39303</t>
  </si>
  <si>
    <t>Inversiones Koralia/Equipamiento Proy. No Terminados</t>
  </si>
  <si>
    <t>39285</t>
  </si>
  <si>
    <t>Actualidades VD/Compra de Estufa</t>
  </si>
  <si>
    <t>Kbgpharma/Sillla</t>
  </si>
  <si>
    <t>39301</t>
  </si>
  <si>
    <t>Ingenieria Gonzalez Polanco/Viviendas Prov. San Juan Lote 9</t>
  </si>
  <si>
    <t>Reporte de Ejecución Presupuestaria del 1 al 31 de Octubre</t>
  </si>
  <si>
    <t>Clasificador por Uso y Concepto de Financiamiento</t>
  </si>
  <si>
    <t>Octubre</t>
  </si>
  <si>
    <t>4.</t>
  </si>
  <si>
    <t>Aplicaciones Financieras</t>
  </si>
  <si>
    <t>4.1</t>
  </si>
  <si>
    <t>Incremento de Activos Financieros</t>
  </si>
  <si>
    <t>4.1.2</t>
  </si>
  <si>
    <t>Incremento de Activos Financieros no Corrientes</t>
  </si>
  <si>
    <t>Caasd/Servicio Agua</t>
  </si>
  <si>
    <t>38783</t>
  </si>
  <si>
    <t>Ontario Coffe/Compra de Café</t>
  </si>
  <si>
    <t>La Locanda/Almuerzo Presidencia</t>
  </si>
  <si>
    <t>Greek House/Almuerzo Presidencia</t>
  </si>
  <si>
    <t>Punto Dominicano/Snaks</t>
  </si>
  <si>
    <t>Almuerzo/Presidencia</t>
  </si>
  <si>
    <t xml:space="preserve">Pollos Victorina/Almuerzo </t>
  </si>
  <si>
    <t>Capsulas de  Café</t>
  </si>
  <si>
    <t>La Locanda/Almuerzo Reuniones</t>
  </si>
  <si>
    <t>Caja Chica/Sirena/Productos de Limpieza</t>
  </si>
  <si>
    <t>Productos y útiles Varios  n.i.p</t>
  </si>
  <si>
    <t>Pricesmart/Compra de Baterias</t>
  </si>
  <si>
    <t>Renovacion Pricesmart</t>
  </si>
  <si>
    <t>Electronica Baez/</t>
  </si>
  <si>
    <t>Lap Ingenieros</t>
  </si>
  <si>
    <t>Anthuriana/Decoracion</t>
  </si>
  <si>
    <t>CCN/Compra Mat. Diversos</t>
  </si>
  <si>
    <t>Ferreteria Max/Acc. Bomba Agua</t>
  </si>
  <si>
    <t>Dume/Compra Mat. Diversos</t>
  </si>
  <si>
    <t>La Sirena/Varios</t>
  </si>
  <si>
    <t>Transferencia de Capital Sector Privado</t>
  </si>
  <si>
    <t>Electroconstrucont/Equipamientos Obras no Terminadas</t>
  </si>
  <si>
    <t>Noviembre</t>
  </si>
  <si>
    <t>Horas Extraordinarias correspondientes a Octubre</t>
  </si>
  <si>
    <t>Claro/Servicio Internet</t>
  </si>
  <si>
    <t>Humano/Pago de Póliza Seguro de Personas Nov</t>
  </si>
  <si>
    <t>Berquis Moreno/Notarización</t>
  </si>
  <si>
    <t>Servicios de catering</t>
  </si>
  <si>
    <t>Cooperativa Harina/Varios prueba Panaderia Tabaara Arriba</t>
  </si>
  <si>
    <t>La Sirena/Snack Presidencia</t>
  </si>
  <si>
    <t>DBL/Vegan/Varios</t>
  </si>
  <si>
    <t>Asian Market/Reuniones</t>
  </si>
  <si>
    <t>Estacion HR/Combustible Proyectos Panaderia</t>
  </si>
  <si>
    <t>Envasadora de Gas/Combustibles Proyectos</t>
  </si>
  <si>
    <t>Capillas Memoriales Dominicanas/Compra de Coronas</t>
  </si>
  <si>
    <t>Rotulpack/Senalizacion</t>
  </si>
  <si>
    <t>Dume/Utiles varios</t>
  </si>
  <si>
    <t>La Innovacion/Varios Acond. Proyectos</t>
  </si>
  <si>
    <t>Almacenes Unidos/Varios Acond. Proyectos</t>
  </si>
  <si>
    <t>Compras Varias/Utiles varios Acond. Proyectos</t>
  </si>
  <si>
    <t>Interflora/Varios Acond.Proyectos</t>
  </si>
  <si>
    <t>Ferreteria Altagracia/Varios Acond. Proyectos</t>
  </si>
  <si>
    <t>TD/Varios Acond. Proyectos</t>
  </si>
  <si>
    <t>Varios Acond. Proyectos</t>
  </si>
  <si>
    <t>Anthuranna/Decoracion</t>
  </si>
  <si>
    <t>Interflora/Decoracion</t>
  </si>
  <si>
    <t>JM Electrica</t>
  </si>
  <si>
    <t>Tobasa/Varios</t>
  </si>
  <si>
    <t>Reid Cia/Gomas</t>
  </si>
  <si>
    <t>Secuencia de Cks Enero</t>
  </si>
  <si>
    <t>SEGUROS  BANRESERVAS, S.A</t>
  </si>
  <si>
    <t>CAROL DIAZ MELO (CAJERA/Caja Chica)</t>
  </si>
  <si>
    <t>HUMANO SEGUROS, SA</t>
  </si>
  <si>
    <t>CESAR ANDRES PICHARDO FERMIN</t>
  </si>
  <si>
    <t>MASIEL TEJADA FERNANDEZ</t>
  </si>
  <si>
    <t>FRANCIS BUSSI</t>
  </si>
  <si>
    <t>EDWIN JIMENEZ MARTINEZ</t>
  </si>
  <si>
    <t>CAASD</t>
  </si>
  <si>
    <t>CARLOS MONTILLA PEREZ</t>
  </si>
  <si>
    <t>LEWIS ANTONIO MEDRANO</t>
  </si>
  <si>
    <t>JORGE LUIS MATEO CASTILLO</t>
  </si>
  <si>
    <t>ROQUE ORLANDO MORETA</t>
  </si>
  <si>
    <t>LEONARDO PEREZ</t>
  </si>
  <si>
    <t>RICARDO ESTEBAN MOTA LOPEZ</t>
  </si>
  <si>
    <t>SANDY CLARIBEL MORA REYNOSO</t>
  </si>
  <si>
    <t>LEONARDA ALTAGRACIA MENDOZA</t>
  </si>
  <si>
    <t>MARIA EUGENIA KELNER DE BENITO</t>
  </si>
  <si>
    <t>ANNY SABRINA PEREZ RODRIGUEZ</t>
  </si>
  <si>
    <t>NEZARCA CONSTRUCTORA, SRL</t>
  </si>
  <si>
    <t>SOELCA S.R.L</t>
  </si>
  <si>
    <t>OLIVER SORIANO OVIEDO</t>
  </si>
  <si>
    <t>JOSE MANUEL VALDEZ</t>
  </si>
  <si>
    <t>MAPFRE SALUD ARS, S.A.</t>
  </si>
  <si>
    <t>GP SOFTWARE &amp; CONSULTING, S.R.</t>
  </si>
  <si>
    <t>INTERNATIONAL JAKSON SERVIC, S</t>
  </si>
  <si>
    <t>COLECTOR DE IMPUESTOS INTERNOS</t>
  </si>
  <si>
    <t>HUMBERTO ELPIDIO ROA SENA</t>
  </si>
  <si>
    <t>CELIA MASSIEL CUEVAS JIMENEZ</t>
  </si>
  <si>
    <t>CENTRO AUTOMOTRIZ REMESA ,S.R.</t>
  </si>
  <si>
    <t>CAROL DIAZ MELO (CAJERA)</t>
  </si>
  <si>
    <t>NIVIA CLARIBEL QUEZADA</t>
  </si>
  <si>
    <t>TESORERIA DE LA SEGURIDAD SOCI</t>
  </si>
  <si>
    <t>H. R. A. &amp; F., SRL</t>
  </si>
  <si>
    <t>MARCOS JUAN TRONCOSO MEJIA</t>
  </si>
  <si>
    <t>SERVINSOL, SRL</t>
  </si>
  <si>
    <t>SANTO ALOMAR MARIA UREﾑA</t>
  </si>
  <si>
    <t>MANUEL ANTONIO MERCEDES ESCOTO</t>
  </si>
  <si>
    <t>DIR. GENERAL DE ALIANZAS PUBLI</t>
  </si>
  <si>
    <t>AGUA PLANETA AZUL S A</t>
  </si>
  <si>
    <t>2.7.1.2.01</t>
  </si>
  <si>
    <t>2.6..8.8.01</t>
  </si>
  <si>
    <t>No debe ser viaticos</t>
  </si>
  <si>
    <t>Secuencia de Cks Febrero</t>
  </si>
  <si>
    <t>No.</t>
  </si>
  <si>
    <t>Concepto</t>
  </si>
  <si>
    <t>Cuenta</t>
  </si>
  <si>
    <t>Estaury Alvarez (Viaticos)</t>
  </si>
  <si>
    <t>Carol Diaz Caja Chica</t>
  </si>
  <si>
    <t>JOSE LUIS TAVERAS DE LOS SANTOS</t>
  </si>
  <si>
    <t>Construccion Centro Textil la Cumbre Cubicacion 6</t>
  </si>
  <si>
    <t>LA CAJA ROSA</t>
  </si>
  <si>
    <t>Capacitacion Personal Charla</t>
  </si>
  <si>
    <t>H.R.A&amp;F SRL</t>
  </si>
  <si>
    <t>Asesoria Juridica Especializada</t>
  </si>
  <si>
    <t>International Jakson</t>
  </si>
  <si>
    <t>Servicios de Fumigacion</t>
  </si>
  <si>
    <t>Centro de Servicios Arquitectura y Agrim.</t>
  </si>
  <si>
    <t>Sevicios de Geolocalizacion</t>
  </si>
  <si>
    <t>Manuel Antonio Mercedes Escoto</t>
  </si>
  <si>
    <t>Proyecto de Construccion Panaderia y Reposteria</t>
  </si>
  <si>
    <t xml:space="preserve">Roberto Despradel Catrain </t>
  </si>
  <si>
    <t>Asesoria Economica y Financiera Especializada</t>
  </si>
  <si>
    <t>Proyectos Sociales del Fonper</t>
  </si>
  <si>
    <t>Producto</t>
  </si>
  <si>
    <t>Descripcion</t>
  </si>
  <si>
    <t>Precio</t>
  </si>
  <si>
    <t>Proveedor</t>
  </si>
  <si>
    <t>Fecha Adquisicion</t>
  </si>
  <si>
    <t>Empacadora Horizontal</t>
  </si>
  <si>
    <t>Panaderia</t>
  </si>
  <si>
    <t>Productos Oriental Sallita</t>
  </si>
  <si>
    <t>Maquina Galletera</t>
  </si>
  <si>
    <t>P/Panaderia</t>
  </si>
  <si>
    <t>Reporte de ingresos y Egresos al 31 de Junio</t>
  </si>
  <si>
    <t>Detalle</t>
  </si>
  <si>
    <t xml:space="preserve">Total </t>
  </si>
  <si>
    <t xml:space="preserve">Febrero </t>
  </si>
  <si>
    <t>1 - INGRESOS</t>
  </si>
  <si>
    <t>1.6.1   Renta de la Propiedad</t>
  </si>
  <si>
    <t>1.6.1.1 - Dividendos</t>
  </si>
  <si>
    <t>1.6.1.2 - Intereses</t>
  </si>
  <si>
    <t>1.6.4   Otros Ingresos</t>
  </si>
  <si>
    <t>1.6.4.1 - Otros Ingresos Diversos</t>
  </si>
  <si>
    <t>TOTAL  INGRESOS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</si>
  <si>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</si>
  <si>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</si>
  <si>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</si>
  <si>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</si>
  <si>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</si>
  <si>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</si>
  <si>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</si>
  <si>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</si>
  <si>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</si>
  <si>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</si>
  <si>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</si>
  <si>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</si>
  <si>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</si>
  <si>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</si>
  <si>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</si>
  <si>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</si>
  <si>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</si>
  <si>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</si>
  <si>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</si>
  <si>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</si>
  <si>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</si>
  <si>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</si>
  <si>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</si>
  <si>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</si>
  <si>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</si>
  <si>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</si>
  <si>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</si>
  <si>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</si>
  <si>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</si>
  <si>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</si>
  <si>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</si>
  <si>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</si>
  <si>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</si>
  <si>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</si>
  <si>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</si>
  <si>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</si>
  <si>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</si>
  <si>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</si>
  <si>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</si>
  <si>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</si>
  <si>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</si>
  <si>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</si>
  <si>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</si>
  <si>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</si>
  <si>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</si>
  <si>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</si>
  <si>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</si>
  <si>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</si>
  <si>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-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</si>
  <si>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</si>
  <si>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</si>
  <si>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</si>
  <si>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</si>
  <si>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</si>
  <si>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</si>
  <si>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</si>
  <si>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</si>
  <si>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</si>
  <si>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</si>
  <si>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</si>
  <si>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</si>
  <si>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</si>
  <si>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</si>
  <si>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TOTAL EGRESOS </t>
  </si>
  <si>
    <t>Fuente:  Ejecución presupuestaria institucional</t>
  </si>
  <si>
    <t>Fecha de registro: hasta el 31 de Mayo del 2022</t>
  </si>
  <si>
    <t>TOTAL ISR</t>
  </si>
  <si>
    <t xml:space="preserve">ISR 
INCENTIVO POR RENDIMIENTO INDIVIDUAL
</t>
  </si>
  <si>
    <t>NETO 
A PAGAR</t>
  </si>
  <si>
    <t xml:space="preserve">INCENTIVO POR RENDIMIENTO INDIVIDUAL CORRESPONDIENTE AL AÑO 2021 </t>
  </si>
  <si>
    <t>ABRIL AÑO 2022</t>
  </si>
  <si>
    <t>NOMBRE</t>
  </si>
  <si>
    <t>CÉDULA</t>
  </si>
  <si>
    <t>FECHA DE INGRESO</t>
  </si>
  <si>
    <t>CUENTA BANCO</t>
  </si>
  <si>
    <t>CARGO</t>
  </si>
  <si>
    <t>INGRESOS EMPLEADO FIJO</t>
  </si>
  <si>
    <t>JOSE E FLORENTINO RODRIGUEZ</t>
  </si>
  <si>
    <t>001-0088117-6</t>
  </si>
  <si>
    <t>100012400224255</t>
  </si>
  <si>
    <t>PRESIDENTE</t>
  </si>
  <si>
    <t>JOSEFINA MERCEDES VEGA BATLLE</t>
  </si>
  <si>
    <t>001-0088614-2</t>
  </si>
  <si>
    <t>200019603116337</t>
  </si>
  <si>
    <t>VICE-PRESIDENTE</t>
  </si>
  <si>
    <t xml:space="preserve">PAGO REALIZADO </t>
  </si>
  <si>
    <t xml:space="preserve">ISR DESCONTADO </t>
  </si>
  <si>
    <t xml:space="preserve">PAGO REAL </t>
  </si>
  <si>
    <t>ISR REAL</t>
  </si>
  <si>
    <t>DIFERENCIA MONTO</t>
  </si>
  <si>
    <t>TOTAL</t>
  </si>
  <si>
    <t>CARMEN JULIA PEREZ FERNANDEZ</t>
  </si>
  <si>
    <t>001-0493826-1</t>
  </si>
  <si>
    <t>200011670030371</t>
  </si>
  <si>
    <t>División de Servicios Generales</t>
  </si>
  <si>
    <t>Conserje</t>
  </si>
  <si>
    <t>FRANCISCA SANCHEZ DE LOS SANTOS</t>
  </si>
  <si>
    <t>109-0000646-0</t>
  </si>
  <si>
    <t>200011670088802</t>
  </si>
  <si>
    <t>LEWIS A MEDRANO MORLA</t>
  </si>
  <si>
    <t>026-0086583-2</t>
  </si>
  <si>
    <t>200010231302370</t>
  </si>
  <si>
    <t>Técnico Administrativo</t>
  </si>
  <si>
    <t>108-0009768-4</t>
  </si>
  <si>
    <t>200011620344779</t>
  </si>
  <si>
    <t xml:space="preserve">MARINO ACOSTA GUANTE </t>
  </si>
  <si>
    <t>001-1429953-0</t>
  </si>
  <si>
    <t>200015300381855</t>
  </si>
  <si>
    <t>Auxiliar</t>
  </si>
  <si>
    <t>Moto</t>
  </si>
  <si>
    <t>Nomina Militares Almuerzo</t>
  </si>
  <si>
    <t>INGRESOS PERSONAL MILITAR</t>
  </si>
  <si>
    <t>ISR SUELDO FIJO</t>
  </si>
  <si>
    <t>DÍAS TRABAJADOS</t>
  </si>
  <si>
    <t xml:space="preserve">MONTO DEL ALMUERZO </t>
  </si>
  <si>
    <t>COMPENSACIÓN 
DE ALMUERZO</t>
  </si>
  <si>
    <t>NÓMINA EJECUTIVA DEL CONSEJO</t>
  </si>
  <si>
    <t>ISR NÓMINA EJECUTIVA DEL CONSEJO</t>
  </si>
  <si>
    <t>BONO VACACIONAL</t>
  </si>
  <si>
    <t>ISR 
BONO VAC</t>
  </si>
  <si>
    <t>PRIMA DE TRANSPORTE</t>
  </si>
  <si>
    <t>ISR PRIMA DE TRANSPORTE</t>
  </si>
  <si>
    <t>COMPENSACIÓN HORAS EXTRAORDINARIAS</t>
  </si>
  <si>
    <t>ISR HORAS EXTRAORDINARIAS</t>
  </si>
  <si>
    <t xml:space="preserve">ARS </t>
  </si>
  <si>
    <t>AFP</t>
  </si>
  <si>
    <t xml:space="preserve">PER CÁPITA </t>
  </si>
  <si>
    <t>TOTAL DEDUCCIONES</t>
  </si>
  <si>
    <t>TOTAL DE ISR RETENIDO ANTES DE ALMUERZO</t>
  </si>
  <si>
    <t>BASE
IMPONIBLE</t>
  </si>
  <si>
    <t xml:space="preserve">ISR 
ALMUERZO
</t>
  </si>
  <si>
    <t>ANA CELIA VICIOSO QUEVEDO</t>
  </si>
  <si>
    <t>012-0005695-8</t>
  </si>
  <si>
    <t>200010330480853</t>
  </si>
  <si>
    <t>SEGURIDAD</t>
  </si>
  <si>
    <t>ANTONIO MIGUEL JOSE FLORIAN</t>
  </si>
  <si>
    <t>077-0007499-5</t>
  </si>
  <si>
    <t>200012320453505</t>
  </si>
  <si>
    <t>ARELIS A NUNEZ JIMENEZ DE A</t>
  </si>
  <si>
    <t>001-0533473-4</t>
  </si>
  <si>
    <t>200012320499828</t>
  </si>
  <si>
    <t>DOMINGO ALBERTO RODRIGUEZ</t>
  </si>
  <si>
    <t>001-1071664-4</t>
  </si>
  <si>
    <t>200019602820659</t>
  </si>
  <si>
    <t>ELADIO FARIAS BENITEZ</t>
  </si>
  <si>
    <t>049-0072954-4</t>
  </si>
  <si>
    <t>200010920237996</t>
  </si>
  <si>
    <t>ETNI EMANUEL JIMENEZ AYBAR</t>
  </si>
  <si>
    <t>402-2023548-1</t>
  </si>
  <si>
    <t>200012800278997</t>
  </si>
  <si>
    <t>FAUSTO JOEL ALMONTE ROBIOU</t>
  </si>
  <si>
    <t>402-2571711-1</t>
  </si>
  <si>
    <t>200012320659503</t>
  </si>
  <si>
    <t>FRANCI DICENT JIMENEZ</t>
  </si>
  <si>
    <t>016-0019877-2</t>
  </si>
  <si>
    <t>200012320501774</t>
  </si>
  <si>
    <t>FRANNY CARMONA LAUREANO</t>
  </si>
  <si>
    <t>228-0002402-2</t>
  </si>
  <si>
    <t>200012401812776</t>
  </si>
  <si>
    <t>HENRY GERMOSEN SANTOS</t>
  </si>
  <si>
    <t>001-1731042-5</t>
  </si>
  <si>
    <t>200012800167914</t>
  </si>
  <si>
    <t>HENRY MORENO BREA</t>
  </si>
  <si>
    <t>402-2379707-3</t>
  </si>
  <si>
    <t>200012320801775</t>
  </si>
  <si>
    <t>JHONNY MORAN</t>
  </si>
  <si>
    <t>001-1149598-2</t>
  </si>
  <si>
    <t>200012320443683</t>
  </si>
  <si>
    <t>JOHENNY MANON MOTA</t>
  </si>
  <si>
    <t>008-0034672-8</t>
  </si>
  <si>
    <t>200015800508858</t>
  </si>
  <si>
    <t>JOSE DOLORES GARCIA GARCIA</t>
  </si>
  <si>
    <t>001-1172757-4</t>
  </si>
  <si>
    <t>200010330223874</t>
  </si>
  <si>
    <t>KELVIN TAVERAS MEJIA</t>
  </si>
  <si>
    <t>001-1521084-1</t>
  </si>
  <si>
    <t>200012800163002</t>
  </si>
  <si>
    <t>LEONARDO TIBREY RODRIGUEZ</t>
  </si>
  <si>
    <t>002-0157592-5</t>
  </si>
  <si>
    <t>200012320394046</t>
  </si>
  <si>
    <t>MARIA BATISTA ROCHE</t>
  </si>
  <si>
    <t>001-1393412-9</t>
  </si>
  <si>
    <t>200012320375939</t>
  </si>
  <si>
    <t>MAURO VICIOSO MADE</t>
  </si>
  <si>
    <t>011-0025233-5</t>
  </si>
  <si>
    <t>200012401019689</t>
  </si>
  <si>
    <t>MIGUEL ANGEL TRINIDAD TORRES</t>
  </si>
  <si>
    <t>227-0001826-4</t>
  </si>
  <si>
    <t>200010330432717</t>
  </si>
  <si>
    <t>RAFAEL ANTONIO REYES CANDELARIO</t>
  </si>
  <si>
    <t>002-0137806-4</t>
  </si>
  <si>
    <t>200011670132127</t>
  </si>
  <si>
    <t>RAMON ANDRES PUELLO DISLA</t>
  </si>
  <si>
    <t>001-1269555-6</t>
  </si>
  <si>
    <t>200012320259806</t>
  </si>
  <si>
    <t>RAMONA GUZMAN</t>
  </si>
  <si>
    <t>110-0004998-8</t>
  </si>
  <si>
    <t>200010330278023</t>
  </si>
  <si>
    <t>SANTIAGO AYBAR CAMPOS</t>
  </si>
  <si>
    <t>087-0013007-6</t>
  </si>
  <si>
    <t>200010330243605</t>
  </si>
  <si>
    <t>ENCARGADO DE SEGURIDAD</t>
  </si>
  <si>
    <t>SANTO DE LOS SANTOS</t>
  </si>
  <si>
    <t>005-0051619-0</t>
  </si>
  <si>
    <t>200012320634191</t>
  </si>
  <si>
    <t>SILVIO D POLANCO ROSARIO</t>
  </si>
  <si>
    <t>059-0015523-4</t>
  </si>
  <si>
    <t>200012320294023</t>
  </si>
  <si>
    <t>VICTOR MIGUEL AQUINO MEJIA</t>
  </si>
  <si>
    <t>008-0030782-9</t>
  </si>
  <si>
    <t>200012800172608</t>
  </si>
  <si>
    <t>WILDIN ALEXANDER DIAZ MENDEZ</t>
  </si>
  <si>
    <t>224-0044590-8</t>
  </si>
  <si>
    <t>200012800287551</t>
  </si>
  <si>
    <t>WILLIAN DE LA CRUZ CASTRO</t>
  </si>
  <si>
    <t>005-0037347-7</t>
  </si>
  <si>
    <t>200010520160759</t>
  </si>
  <si>
    <t>WILSON LORENZO GARCIA</t>
  </si>
  <si>
    <t>104-0009661-5</t>
  </si>
  <si>
    <t>200013600053989</t>
  </si>
  <si>
    <t>YEFRY DELIO ACOSTA NUNEZ</t>
  </si>
  <si>
    <t>223-0122951-8</t>
  </si>
  <si>
    <t>200012320488088</t>
  </si>
  <si>
    <t>NOMBRE DEPTO</t>
  </si>
  <si>
    <t>NOMBRE PUESTO</t>
  </si>
  <si>
    <t xml:space="preserve">MONTO DE INCENTIVO </t>
  </si>
  <si>
    <t>ISR IMPUESTO SOBRE LA RENTA</t>
  </si>
  <si>
    <t xml:space="preserve">PERCAPITA </t>
  </si>
  <si>
    <t>ISR 
INCENTIVO</t>
  </si>
  <si>
    <t>NETO
A PAGAR</t>
  </si>
  <si>
    <t>EDILI D RAMIREZ RODRIGUEZ</t>
  </si>
  <si>
    <t>014-0019473-2</t>
  </si>
  <si>
    <t>200019603068885</t>
  </si>
  <si>
    <t>DIVISION DE CONTABILIDAD</t>
  </si>
  <si>
    <t>AUXILIAR ADMINISTRATIVO</t>
  </si>
  <si>
    <t>NICOLLE HARVEY PICHARDO</t>
  </si>
  <si>
    <t>402-2780308-3</t>
  </si>
  <si>
    <t>200019604117120</t>
  </si>
  <si>
    <t>DEPARTAMENTO DE COMUNICACIONES</t>
  </si>
  <si>
    <t>SECRETARIA</t>
  </si>
  <si>
    <t>LIBESTH SARAI REYNA PERDOMO</t>
  </si>
  <si>
    <t>402-2309295-4</t>
  </si>
  <si>
    <t>200011670176073</t>
  </si>
  <si>
    <t>DIVISIÓN DE SERVICIOS GENERALES</t>
  </si>
  <si>
    <t>RECEPCIONISTA</t>
  </si>
  <si>
    <t>NYSA MARÍA FERREIRA BALBI</t>
  </si>
  <si>
    <t>224-0052301-9</t>
  </si>
  <si>
    <t>200011670148072</t>
  </si>
  <si>
    <t>ROSSY LISVERY VÓLQUEZ PÉREZ</t>
  </si>
  <si>
    <t>402-2017665-1</t>
  </si>
  <si>
    <t>200011670096755</t>
  </si>
  <si>
    <t>MARTHA ARELYS BEATO ABREU</t>
  </si>
  <si>
    <t>031-0073264-7</t>
  </si>
  <si>
    <t>200011670032476</t>
  </si>
  <si>
    <t>SECCIÓN DE CORRESPONDENCIA Y ARCHIVO</t>
  </si>
  <si>
    <t xml:space="preserve">TOTAL </t>
  </si>
  <si>
    <t>NOMINA</t>
  </si>
  <si>
    <t>NOMBRE NOMINA</t>
  </si>
  <si>
    <t>MES</t>
  </si>
  <si>
    <t>AÑO</t>
  </si>
  <si>
    <t>NO AREA</t>
  </si>
  <si>
    <t>NOMBRE AREA</t>
  </si>
  <si>
    <t>NO DEPTO</t>
  </si>
  <si>
    <t>NO EMPLEADO</t>
  </si>
  <si>
    <t>CEDULA</t>
  </si>
  <si>
    <t>FECHA INGRESO</t>
  </si>
  <si>
    <t>NO_PUESTO</t>
  </si>
  <si>
    <t>ARS SEGURO FAMILIAR DE SALUD</t>
  </si>
  <si>
    <t>AFP FONDO DE PENSIONES</t>
  </si>
  <si>
    <t>PERCAPITA ARS</t>
  </si>
  <si>
    <t>APORTE EXTRAORDINARIOS DE AFP</t>
  </si>
  <si>
    <t>TOTAL NETO</t>
  </si>
  <si>
    <t>01</t>
  </si>
  <si>
    <t>NOMINA EMPLEADOS FIJOS FONPER</t>
  </si>
  <si>
    <t>04</t>
  </si>
  <si>
    <t>ADMINISTRACION</t>
  </si>
  <si>
    <t>0001</t>
  </si>
  <si>
    <t>DIRECCION ADMINISTRATIVA</t>
  </si>
  <si>
    <t>CAROL JULISSA DIAZ MELO</t>
  </si>
  <si>
    <t>013-0047791-4</t>
  </si>
  <si>
    <t>200011670148069</t>
  </si>
  <si>
    <t>0122</t>
  </si>
  <si>
    <t>COORDINADOR (A) ADMINISTRATIVO</t>
  </si>
  <si>
    <t>MARLENY A MEDRANO RODRIGUEZ</t>
  </si>
  <si>
    <t>031-0363039-2</t>
  </si>
  <si>
    <t>200019603051219</t>
  </si>
  <si>
    <t>0033</t>
  </si>
  <si>
    <t>DIRECTORA</t>
  </si>
  <si>
    <t>OMAR DE JESUS COHEN SANDER</t>
  </si>
  <si>
    <t>001-1292739-7</t>
  </si>
  <si>
    <t>200019603057546</t>
  </si>
  <si>
    <t>0047</t>
  </si>
  <si>
    <t>ENCARGADO</t>
  </si>
  <si>
    <t>0002</t>
  </si>
  <si>
    <t>ACCESO A LA INFORMACION PUBLICA</t>
  </si>
  <si>
    <t>VICTOR M HILARIO LORA</t>
  </si>
  <si>
    <t>001-1814272-8</t>
  </si>
  <si>
    <t>200011670171544</t>
  </si>
  <si>
    <t>0153</t>
  </si>
  <si>
    <t>ENC. INTERINO</t>
  </si>
  <si>
    <t>0004</t>
  </si>
  <si>
    <t>DIVISION DE COMPRAS Y CONTRATACIONES</t>
  </si>
  <si>
    <t>DIANA J ROSARIO POLANCO</t>
  </si>
  <si>
    <t>402-2007014-4</t>
  </si>
  <si>
    <t>200019601717980</t>
  </si>
  <si>
    <t>0130</t>
  </si>
  <si>
    <t>ANALISTA</t>
  </si>
  <si>
    <t>FRANSER DESIREE SOLIS DE LUNA</t>
  </si>
  <si>
    <t>001-1829189-7</t>
  </si>
  <si>
    <t>200011600915946</t>
  </si>
  <si>
    <t>0044</t>
  </si>
  <si>
    <t>ENCARGADA</t>
  </si>
  <si>
    <t>RAFAEL EDUARDO RAMIREZ ISIDOR</t>
  </si>
  <si>
    <t>402-0994729-6</t>
  </si>
  <si>
    <t>200019603778143</t>
  </si>
  <si>
    <t>0126</t>
  </si>
  <si>
    <t>0005</t>
  </si>
  <si>
    <t>DEPARTAMENTO JURIDICO</t>
  </si>
  <si>
    <t>ERENIA  ALTAGRACIA ESPAILLAT MARTINEZ</t>
  </si>
  <si>
    <t>001-0253274-4</t>
  </si>
  <si>
    <t>200019604117119</t>
  </si>
  <si>
    <t>0061</t>
  </si>
  <si>
    <t>PARALEGAL</t>
  </si>
  <si>
    <t>LAURA AMELIA DE LOS SANTOS C</t>
  </si>
  <si>
    <t>001-1872755-1</t>
  </si>
  <si>
    <t>200019601283990</t>
  </si>
  <si>
    <t>0094</t>
  </si>
  <si>
    <t>ABOGADO I</t>
  </si>
  <si>
    <t>LICET IVANA BELTRE VALERA</t>
  </si>
  <si>
    <t>001-0825565-4</t>
  </si>
  <si>
    <t>200019603179310</t>
  </si>
  <si>
    <t>0012</t>
  </si>
  <si>
    <t>ASESOR LEGAL</t>
  </si>
  <si>
    <t>LUIS ANTONIO MOQUETE PELLETIER</t>
  </si>
  <si>
    <t>001-1231063-6</t>
  </si>
  <si>
    <t>200011670032308</t>
  </si>
  <si>
    <t>NADIA ROSA MARIA BAEZ LOPEZ</t>
  </si>
  <si>
    <t>001-1804822-2</t>
  </si>
  <si>
    <t>200011670117676</t>
  </si>
  <si>
    <t>TOMAS AUGUSTO MENDOZA TORRES</t>
  </si>
  <si>
    <t>001-0180425-0</t>
  </si>
  <si>
    <t>200011670030326</t>
  </si>
  <si>
    <t>ABOGADO III</t>
  </si>
  <si>
    <t>WINSTON POLANCO ROBLES</t>
  </si>
  <si>
    <t>001-1544738-5</t>
  </si>
  <si>
    <t>200019600846401</t>
  </si>
  <si>
    <t>0023</t>
  </si>
  <si>
    <t>CHOFER</t>
  </si>
  <si>
    <t>0006</t>
  </si>
  <si>
    <t>CARLOS JULIO SUBERVI CARRASCO</t>
  </si>
  <si>
    <t>001-0534439-4</t>
  </si>
  <si>
    <t>200012450039547</t>
  </si>
  <si>
    <t>CELIA M CUEVAS JIMENEZ</t>
  </si>
  <si>
    <t>402-2438784-1</t>
  </si>
  <si>
    <t>200019600953863</t>
  </si>
  <si>
    <t>0003</t>
  </si>
  <si>
    <t>EDDY M DOMINGUEZ LINARES</t>
  </si>
  <si>
    <t>001-0286266-1</t>
  </si>
  <si>
    <t>200019601912155</t>
  </si>
  <si>
    <t>0027</t>
  </si>
  <si>
    <t>COORDINADOR</t>
  </si>
  <si>
    <t>0121</t>
  </si>
  <si>
    <t>MARIA DEL C HERNANDEZ BASILIO</t>
  </si>
  <si>
    <t>001-0775725-4</t>
  </si>
  <si>
    <t>200011670154639</t>
  </si>
  <si>
    <t>SARITA MARTINEZ FROMETA</t>
  </si>
  <si>
    <t>001-0491174-8</t>
  </si>
  <si>
    <t>200018300284046</t>
  </si>
  <si>
    <t>0011</t>
  </si>
  <si>
    <t>DEPART. DE REVISION Y FISCALIZACION</t>
  </si>
  <si>
    <t>JOSE CESAREO PEGUERO LOPEZ</t>
  </si>
  <si>
    <t>001-0018861-4</t>
  </si>
  <si>
    <t>200011670030245</t>
  </si>
  <si>
    <t>LUIS ALFREDO FUCHU ARTILES</t>
  </si>
  <si>
    <t>031-0498373-3</t>
  </si>
  <si>
    <t>200019603057545</t>
  </si>
  <si>
    <t>DIRECCION DE GESTION PATRIMONIAL</t>
  </si>
  <si>
    <t>ANA ILDA NUÑEZ BATISTA</t>
  </si>
  <si>
    <t>001-0170959-0</t>
  </si>
  <si>
    <t>200011670117922</t>
  </si>
  <si>
    <t>0161</t>
  </si>
  <si>
    <t>ANALISTA DE GESTIÓN PATRIMONIAL II</t>
  </si>
  <si>
    <t>CLAUDIO FERNANDEZ HERNANDEZ</t>
  </si>
  <si>
    <t>402-2517466-9</t>
  </si>
  <si>
    <t>200019601611659</t>
  </si>
  <si>
    <t>0137</t>
  </si>
  <si>
    <t>TÉCNICO ADMINISTRATIVO</t>
  </si>
  <si>
    <t>ISBEL ALEXANDRA VASQUEZ CASTILLO</t>
  </si>
  <si>
    <t>001-1638297-9</t>
  </si>
  <si>
    <t>200011670143941</t>
  </si>
  <si>
    <t>0160</t>
  </si>
  <si>
    <t>ANALISTA DE GESTIÓN PATRIMONIAL I</t>
  </si>
  <si>
    <t>OSVALDO PEREZ PIMENTEL</t>
  </si>
  <si>
    <t>001-1809397-0</t>
  </si>
  <si>
    <t>200011670095662</t>
  </si>
  <si>
    <t>0131</t>
  </si>
  <si>
    <t>COORDINADOR (A) DE GESTION PATR</t>
  </si>
  <si>
    <t>SALVADOR YGNACIO RICOURT GOMEZ</t>
  </si>
  <si>
    <t>031-0097204-5</t>
  </si>
  <si>
    <t>100012500017359</t>
  </si>
  <si>
    <t>0029</t>
  </si>
  <si>
    <t>DIRECTOR</t>
  </si>
  <si>
    <t>0013</t>
  </si>
  <si>
    <t>DEPTO.  DE LA TECNOLOGIA DE LA INF. Y C.</t>
  </si>
  <si>
    <t>ALCE  ODELL CACERES LEREBOURS</t>
  </si>
  <si>
    <t>011-0030863-2</t>
  </si>
  <si>
    <t>200011670032418</t>
  </si>
  <si>
    <t>0132</t>
  </si>
  <si>
    <t>ADMINISTRADOR DE SERVICIOS TIC</t>
  </si>
  <si>
    <t>ALEXIS ROSARIO PARRA</t>
  </si>
  <si>
    <t>223-0061380-3</t>
  </si>
  <si>
    <t>200011670070881</t>
  </si>
  <si>
    <t>0007</t>
  </si>
  <si>
    <t>ANALISTA INFORMÁTICO</t>
  </si>
  <si>
    <t>ELIN ALBERTO PENA GERMAN</t>
  </si>
  <si>
    <t>058-0029471-1</t>
  </si>
  <si>
    <t>200011670031406</t>
  </si>
  <si>
    <t>0133</t>
  </si>
  <si>
    <t>ADMINISTRADOR DE OPERACIONES TIC</t>
  </si>
  <si>
    <t>JESUS O SANCHEZ TRINIDAD</t>
  </si>
  <si>
    <t>402-2460123-3</t>
  </si>
  <si>
    <t>200019601998272</t>
  </si>
  <si>
    <t>MAXIMO A PERALTA MOREL</t>
  </si>
  <si>
    <t>008-0027053-0</t>
  </si>
  <si>
    <t>200019603179309</t>
  </si>
  <si>
    <t>SOMNE ALTAGRACIA BAEZ TRINIDAD</t>
  </si>
  <si>
    <t>016-0008046-7</t>
  </si>
  <si>
    <t>200011670032421</t>
  </si>
  <si>
    <t>0015</t>
  </si>
  <si>
    <t>DEPART. DE PLANIFICACION Y DESARROLLO</t>
  </si>
  <si>
    <t>AIDA VICTORIA PARDILLA MARTINEZ</t>
  </si>
  <si>
    <t>001-0121439-3</t>
  </si>
  <si>
    <t>200011670030274</t>
  </si>
  <si>
    <t>0104</t>
  </si>
  <si>
    <t>COORDINADORA</t>
  </si>
  <si>
    <t>MERCEDES IVELICES GUZMAN VALERIO</t>
  </si>
  <si>
    <t>001-1370605-5</t>
  </si>
  <si>
    <t>200019603778144</t>
  </si>
  <si>
    <t>0016</t>
  </si>
  <si>
    <t>DESPACHO DEL PRESIDENTE</t>
  </si>
  <si>
    <t>GERMAINE D GAZON ROSARIO</t>
  </si>
  <si>
    <t>001-1872649-6</t>
  </si>
  <si>
    <t>200019603131920</t>
  </si>
  <si>
    <t>ISMAEL VALENTIN PENA SANTOS</t>
  </si>
  <si>
    <t>402-2507525-4</t>
  </si>
  <si>
    <t>200019604672283</t>
  </si>
  <si>
    <t>0058</t>
  </si>
  <si>
    <t>MENSAJERO EXTERNO</t>
  </si>
  <si>
    <t>0063</t>
  </si>
  <si>
    <t>0078</t>
  </si>
  <si>
    <t>MICHELLE A DIAZ ABAD</t>
  </si>
  <si>
    <t>001-1326863-5</t>
  </si>
  <si>
    <t>200019603199653</t>
  </si>
  <si>
    <t>0017</t>
  </si>
  <si>
    <t>DIVISION DE PRESUPUESTO</t>
  </si>
  <si>
    <t>CLAUDIO ALBERTO MARTE MERCEDES</t>
  </si>
  <si>
    <t>001-0143945-3</t>
  </si>
  <si>
    <t>200010231495931</t>
  </si>
  <si>
    <t>0019</t>
  </si>
  <si>
    <t>DEPART. PROYECTOS DE CONSTRUCCION Y EDIF</t>
  </si>
  <si>
    <t>ALVIN BAEZ OLIVARES</t>
  </si>
  <si>
    <t>402-2068172-6</t>
  </si>
  <si>
    <t>200010170660385</t>
  </si>
  <si>
    <t>0150</t>
  </si>
  <si>
    <t>ANALISTA DE PRESUPUESTO DE OBRAS</t>
  </si>
  <si>
    <t>DIONICIO EMILIO GUERRERO PEREZ</t>
  </si>
  <si>
    <t>001-1244805-5</t>
  </si>
  <si>
    <t>200011670032324</t>
  </si>
  <si>
    <t>ANALISTA DE PROYECTOS</t>
  </si>
  <si>
    <t>EVANGELISTA EUGENIA PEREZ DE LOS SANTOS</t>
  </si>
  <si>
    <t>012-0013831-9</t>
  </si>
  <si>
    <t>200012320391010</t>
  </si>
  <si>
    <t>ANALISTA  DE PROYECTOS</t>
  </si>
  <si>
    <t>FRANCIS GISELLE BUSSI INOA</t>
  </si>
  <si>
    <t>001-1829653-2</t>
  </si>
  <si>
    <t>200011670106933</t>
  </si>
  <si>
    <t>0008</t>
  </si>
  <si>
    <t>ARQUITECTO (A)</t>
  </si>
  <si>
    <t>JUDITH LOPEZ GONZALEZ</t>
  </si>
  <si>
    <t>402-2425148-4</t>
  </si>
  <si>
    <t>200019601774027</t>
  </si>
  <si>
    <t>MARITZA A ORTIZ PAREDES</t>
  </si>
  <si>
    <t>001-0170267-8</t>
  </si>
  <si>
    <t>200019603057544</t>
  </si>
  <si>
    <t>NIVIA CLARIBEL QUEZADA  FELIZ DE PEÑA</t>
  </si>
  <si>
    <t>001-0101922-2</t>
  </si>
  <si>
    <t>200011670032007</t>
  </si>
  <si>
    <t>001-1205212-1</t>
  </si>
  <si>
    <t>200012401398135</t>
  </si>
  <si>
    <t>0096</t>
  </si>
  <si>
    <t>INGENIERO DE ESTRUCTURA</t>
  </si>
  <si>
    <t>SILVIO J PEREZ VALDEZ</t>
  </si>
  <si>
    <t>001-1848794-1</t>
  </si>
  <si>
    <t>200011670103635</t>
  </si>
  <si>
    <t>0116</t>
  </si>
  <si>
    <t>INGENIERO (A)  CIVIL</t>
  </si>
  <si>
    <t>YISELL J MONCION RAMIREZ</t>
  </si>
  <si>
    <t>001-1657277-7</t>
  </si>
  <si>
    <t>200019601774026</t>
  </si>
  <si>
    <t>0020</t>
  </si>
  <si>
    <t xml:space="preserve"> DEPARTAMENTO RECURSOS HUMANOS</t>
  </si>
  <si>
    <t>LEON ALTAGRACIA GOMEZ DIAZ</t>
  </si>
  <si>
    <t>001-1171977-9</t>
  </si>
  <si>
    <t>200012400047801</t>
  </si>
  <si>
    <t>0158</t>
  </si>
  <si>
    <t>COORDINADOR DE SEGURIDAD</t>
  </si>
  <si>
    <t>LEYBI  LAURA FLORES PEÑA</t>
  </si>
  <si>
    <t>001-0904607-8</t>
  </si>
  <si>
    <t>200011670032230</t>
  </si>
  <si>
    <t>MAYRUBI LAZARO VALENZUELA</t>
  </si>
  <si>
    <t>223-0068699-9</t>
  </si>
  <si>
    <t>200012401332104</t>
  </si>
  <si>
    <t>YANIL STEFANY MEJIA PIMENTEL</t>
  </si>
  <si>
    <t>402-2259310-1</t>
  </si>
  <si>
    <t>200011670117663</t>
  </si>
  <si>
    <t>0021</t>
  </si>
  <si>
    <t>LADY  MARGARET ESPINAL ROMERO</t>
  </si>
  <si>
    <t>001-1380119-5</t>
  </si>
  <si>
    <t>200011670032337</t>
  </si>
  <si>
    <t>0148</t>
  </si>
  <si>
    <t>RELACIONISTA PUBLICO</t>
  </si>
  <si>
    <t>0066</t>
  </si>
  <si>
    <t>0022</t>
  </si>
  <si>
    <t>DIVISION DE SERVICIOS GENERALES</t>
  </si>
  <si>
    <t>ALICIA MATIAS MEJIA</t>
  </si>
  <si>
    <t>010-0086652-3</t>
  </si>
  <si>
    <t>200010310610034</t>
  </si>
  <si>
    <t>0025</t>
  </si>
  <si>
    <t>CONSERJE</t>
  </si>
  <si>
    <t>CARLOS JOSE MONTILLA PEREZ</t>
  </si>
  <si>
    <t>001-1576311-2</t>
  </si>
  <si>
    <t>200011670033679</t>
  </si>
  <si>
    <t>ERIDANIA POLANCO ADAME</t>
  </si>
  <si>
    <t>229-0013112-3</t>
  </si>
  <si>
    <t>200019602452311</t>
  </si>
  <si>
    <t>FRANKLIN JUAN MEJIA ROCER</t>
  </si>
  <si>
    <t>225-0026178-3</t>
  </si>
  <si>
    <t>200011670108384</t>
  </si>
  <si>
    <t>0057</t>
  </si>
  <si>
    <t>MENSAJERO</t>
  </si>
  <si>
    <t>FREILYN PEREZ</t>
  </si>
  <si>
    <t>102-0010147-4</t>
  </si>
  <si>
    <t>200011670032560</t>
  </si>
  <si>
    <t>001-1066299-6</t>
  </si>
  <si>
    <t>200011670131500</t>
  </si>
  <si>
    <t>0108</t>
  </si>
  <si>
    <t>LAVADOR VEHICULOS</t>
  </si>
  <si>
    <t>LISBETH SARAI REYNA PERDOMO</t>
  </si>
  <si>
    <t>0065</t>
  </si>
  <si>
    <t>MARINO ACOSTA GUANTE</t>
  </si>
  <si>
    <t>AUXILIAR</t>
  </si>
  <si>
    <t>MIGUEL ALFONSO DE LA ROSA  ARIAS</t>
  </si>
  <si>
    <t>001-0456132-9</t>
  </si>
  <si>
    <t>200012404266837</t>
  </si>
  <si>
    <t>NYSA MARIA FERREIRA BALBI</t>
  </si>
  <si>
    <t>ROQUE ORLANDO MORETA RODRIGUEZ</t>
  </si>
  <si>
    <t>001-1053884-0</t>
  </si>
  <si>
    <t>200019604037573</t>
  </si>
  <si>
    <t>ROSSY LISVERY VOLQUEZ PEREZ</t>
  </si>
  <si>
    <t>SATURNINA PARRA</t>
  </si>
  <si>
    <t>001-0640486-6</t>
  </si>
  <si>
    <t>200011670032191</t>
  </si>
  <si>
    <t>YSABEL SOLANO FERNANDEZ</t>
  </si>
  <si>
    <t>001-0987407-3</t>
  </si>
  <si>
    <t>200011670030481</t>
  </si>
  <si>
    <t>DIVISION DE SUMINISTRO</t>
  </si>
  <si>
    <t>RICHARD RAMON MEJIA MENDOZA</t>
  </si>
  <si>
    <t>402-2084647-7</t>
  </si>
  <si>
    <t>200011670142256</t>
  </si>
  <si>
    <t>0139</t>
  </si>
  <si>
    <t>AUXILIAR DE SUMINISTRO</t>
  </si>
  <si>
    <t>SAMUEL JUNIOR ULLOA MARIANO</t>
  </si>
  <si>
    <t>223-0042631-3</t>
  </si>
  <si>
    <t>200011670084783</t>
  </si>
  <si>
    <t>0024</t>
  </si>
  <si>
    <t>DIVISION DE TESORERIA</t>
  </si>
  <si>
    <t>FREDDY JOSE PEREYRA  ALBERTO</t>
  </si>
  <si>
    <t>001-0735303-9</t>
  </si>
  <si>
    <t>200019603526273</t>
  </si>
  <si>
    <t>0039</t>
  </si>
  <si>
    <t>EDGAR  MOISES DUME PEPEN</t>
  </si>
  <si>
    <t>001-0141585-9</t>
  </si>
  <si>
    <t>200011670032023</t>
  </si>
  <si>
    <t>0045</t>
  </si>
  <si>
    <t>ENC. SECCIÓN DE CORRESP. Y ARCH</t>
  </si>
  <si>
    <t>EDWARD ALEXANDER AQUINO ALMONTE</t>
  </si>
  <si>
    <t>223-0177017-2</t>
  </si>
  <si>
    <t>200011670134125</t>
  </si>
  <si>
    <t>0028</t>
  </si>
  <si>
    <t>DIGITADOR</t>
  </si>
  <si>
    <t>ESKIBEL JAVIER SANCHEZ VIDAL</t>
  </si>
  <si>
    <t>402-2537848-4</t>
  </si>
  <si>
    <t>200011670148357</t>
  </si>
  <si>
    <t>NIKAURY ARACENA MEJIA</t>
  </si>
  <si>
    <t>229-0014511-5</t>
  </si>
  <si>
    <t>200019604117118</t>
  </si>
  <si>
    <t>0059</t>
  </si>
  <si>
    <t>MENSAJERA INTERNA</t>
  </si>
  <si>
    <t>0040</t>
  </si>
  <si>
    <t>SECCIÓN DE TRANSPORTACIÓN</t>
  </si>
  <si>
    <t>CRISTIAN INOA GARCIA</t>
  </si>
  <si>
    <t>001-1515470-0</t>
  </si>
  <si>
    <t>200019603702191</t>
  </si>
  <si>
    <t>EDWIN JOHANNY JIMENEZ</t>
  </si>
  <si>
    <t>001-0554742-6</t>
  </si>
  <si>
    <t>200011670036139</t>
  </si>
  <si>
    <t>ESTAURY L ALVAREZ RAMIREZ</t>
  </si>
  <si>
    <t>224-0032236-2</t>
  </si>
  <si>
    <t>200019603131647</t>
  </si>
  <si>
    <t>001-0706570-8</t>
  </si>
  <si>
    <t>200010111512636</t>
  </si>
  <si>
    <t>0159</t>
  </si>
  <si>
    <t>SUPERVISOR DE TRANSPORTACIÓN</t>
  </si>
  <si>
    <t>JUAN SANTANA H</t>
  </si>
  <si>
    <t>001-1283290-2</t>
  </si>
  <si>
    <t>200019603241828</t>
  </si>
  <si>
    <t>-------------</t>
  </si>
  <si>
    <t>TOTAL GENERAL</t>
  </si>
  <si>
    <t>Caja Chica Enero 2023</t>
  </si>
  <si>
    <t xml:space="preserve">Pagado Con Cks </t>
  </si>
  <si>
    <t>Enc. Presupuesto</t>
  </si>
  <si>
    <t>Caja Chica Febrero</t>
  </si>
  <si>
    <t>Pasajes y Gastos de Transporte</t>
  </si>
  <si>
    <t>Limpieza e Higiene</t>
  </si>
  <si>
    <t>Útiles de Cocina y Comedor</t>
  </si>
  <si>
    <t>Productos y Útiles Varios Nip</t>
  </si>
  <si>
    <t>Vivero Plantas Tropicales/Plantas Ornamentales</t>
  </si>
  <si>
    <t>Picky Plants/Plantas Ornamentales</t>
  </si>
  <si>
    <t>Interflora Quisqueyana/Accesorios Plantas ornamentales</t>
  </si>
  <si>
    <t>Jardin Constanza/Plantas</t>
  </si>
  <si>
    <t>Ambiente Home/Accesorios</t>
  </si>
  <si>
    <t>Pinturas y Ferreteria Sinai/Varios</t>
  </si>
  <si>
    <t>Procontratista/Plafones</t>
  </si>
  <si>
    <t>Rosas P/Actividad Recursos Humano</t>
  </si>
  <si>
    <t>Impresión y Encuadernación</t>
  </si>
  <si>
    <t>´Pagado C/Cheque 38987</t>
  </si>
  <si>
    <t>Caja Chica Abril</t>
  </si>
  <si>
    <t>Servicios Juridicos</t>
  </si>
  <si>
    <t>CCC/Materiales de Oficina</t>
  </si>
  <si>
    <t>Copi Centro Dial/Etiquetas</t>
  </si>
  <si>
    <t>MR PC/Compra de letreros de senalizacion</t>
  </si>
  <si>
    <t>Aviron/Sellos</t>
  </si>
  <si>
    <t>Ferreteria Sinai/Tape</t>
  </si>
  <si>
    <t>Llaves Gonzalez/Copia de llaves</t>
  </si>
  <si>
    <t>Recarga Paso Rapido/</t>
  </si>
  <si>
    <t>Creaciones Acrílicas/Rotulación Letreros</t>
  </si>
  <si>
    <t>Cheque 38707</t>
  </si>
  <si>
    <t>Rgistrado en Agosto</t>
  </si>
  <si>
    <t>Codetel/Cancelacion linea telef.</t>
  </si>
  <si>
    <t>Materiales Industriales/Compra de Herramientas</t>
  </si>
  <si>
    <t>Pago de Transporte</t>
  </si>
  <si>
    <t>Productos y Utiles Varios Nip</t>
  </si>
  <si>
    <t>Transferencia de Capital APSL</t>
  </si>
  <si>
    <t>Industria Banilejas/Compra de Café</t>
  </si>
  <si>
    <t>La Placita/Snack Presidencia</t>
  </si>
  <si>
    <t xml:space="preserve">La Locanda/Almuerzo </t>
  </si>
  <si>
    <t>Supermercado Nacional/Café Maquina</t>
  </si>
  <si>
    <t>Chancho Gusto/Almuerzo Comité de Compras</t>
  </si>
  <si>
    <t xml:space="preserve">Boga Boga/Almuerzo </t>
  </si>
  <si>
    <t>Bacareto/Almuerzo</t>
  </si>
  <si>
    <t>Conceto</t>
  </si>
  <si>
    <t>Panaderia y Reposteria Hermanos Villar/Botellones de Agua</t>
  </si>
  <si>
    <t>Cheque No.</t>
  </si>
  <si>
    <t>Pricemark/Agua</t>
  </si>
  <si>
    <t>Pastelitos Valerio/Varios Actividad Navidena</t>
  </si>
  <si>
    <t xml:space="preserve">El Toro/Pago de Almuerzo </t>
  </si>
  <si>
    <t>Asogadon/Lavado de Vehiculos</t>
  </si>
  <si>
    <t>Ferreteria Sinai/Productos Electricos</t>
  </si>
  <si>
    <t>Hotel Los Jardines/Hospedaje Inagurc. Proyectos</t>
  </si>
  <si>
    <t>Sirena/Productos de Limpieza</t>
  </si>
  <si>
    <t>Almacenes Unidos/Varios Navidad</t>
  </si>
  <si>
    <t>Refrihotel/Compra Varios</t>
  </si>
  <si>
    <t>La Placita</t>
  </si>
  <si>
    <t>Supermercado Nacional/Varios Cocina</t>
  </si>
  <si>
    <t>Andres de los Santos/Pago de Notificacion</t>
  </si>
  <si>
    <t>Pastelitos Valerio/Brindis actividad</t>
  </si>
  <si>
    <t>DVL Vegan/Miselaneos</t>
  </si>
  <si>
    <t>EL Chef/Almuerzo</t>
  </si>
  <si>
    <t>Supermercado Nacional/Varios Actividad Navideña</t>
  </si>
  <si>
    <t>Industria Banilejas/Café</t>
  </si>
  <si>
    <t>Supermercado Nacional/Actividad Navideña</t>
  </si>
  <si>
    <t>Jumbo/Varios Actividad Navideña</t>
  </si>
  <si>
    <t>Narex/Compra de Cena Actividad Navidena Colaboradores</t>
  </si>
  <si>
    <t>The Corporate Lunch/Coctalil Actividad Navidena</t>
  </si>
  <si>
    <t>Ponches Estrella/Actividad Navideña</t>
  </si>
  <si>
    <t>La Bodega/Actividad Navidena</t>
  </si>
  <si>
    <t>Carfirmag/Impresión</t>
  </si>
  <si>
    <t>Ferreteria Cuesta/Productos Electricos</t>
  </si>
  <si>
    <t>Ferreteria Sinai/Compra Mat. Diversos</t>
  </si>
  <si>
    <t>Alta Senal/Cables</t>
  </si>
  <si>
    <t>Dume/Compra Varios</t>
  </si>
  <si>
    <t>Kids Party/Varios</t>
  </si>
  <si>
    <t>Supermercado La Placita/Varios Cocina</t>
  </si>
  <si>
    <t>Kids Party/Varios desechables</t>
  </si>
  <si>
    <t>La Sirena/Fundas</t>
  </si>
  <si>
    <t>La Sirena/Desechables</t>
  </si>
  <si>
    <t>Taxi/Traslado</t>
  </si>
  <si>
    <t>Recarga Paso Rapido/ Red Vial</t>
  </si>
  <si>
    <t>Texaco/Compra Aceite Lubricantes Planta Eléctrica</t>
  </si>
  <si>
    <t>2.3.7.1.05</t>
  </si>
  <si>
    <t>Caja Chica Marzo</t>
  </si>
  <si>
    <t>Dgii/Impuestos</t>
  </si>
  <si>
    <t>´Pagado C/Cheque 39005</t>
  </si>
  <si>
    <t>Materiales y Utiles de Oficina</t>
  </si>
  <si>
    <t xml:space="preserve">´Pagado C/Cheque </t>
  </si>
  <si>
    <t>Caja Chica Mayo</t>
  </si>
  <si>
    <t>Qero/Almuerzo</t>
  </si>
  <si>
    <t>Impresión</t>
  </si>
  <si>
    <t>Copicentro Dial/Copisa</t>
  </si>
  <si>
    <t>Grupo Ramos/Lavanderia</t>
  </si>
  <si>
    <t>Fideicomiso RD/Vial</t>
  </si>
  <si>
    <t>Colmado/Pilas</t>
  </si>
  <si>
    <t>Notarizacion de Documentos/Andres de Los Santos</t>
  </si>
  <si>
    <t>Caja Chica Junio</t>
  </si>
  <si>
    <t>Caja Chica Julio</t>
  </si>
  <si>
    <t>CCC Papeleria/Varios</t>
  </si>
  <si>
    <t>Shell/Combustible Planta Proy No Termin</t>
  </si>
  <si>
    <t>2.3.7.2.01</t>
  </si>
  <si>
    <t>Caja Chica Agosto</t>
  </si>
  <si>
    <t>Caja Chica Septiembre</t>
  </si>
  <si>
    <t>Mantenimieneto Veh.</t>
  </si>
  <si>
    <t>Reid &amp; Cia/Reparacion Goma</t>
  </si>
  <si>
    <t>Certificaciones de Apropiacion</t>
  </si>
  <si>
    <t>Depart. Soliciante</t>
  </si>
  <si>
    <t>Fecha de Recibo</t>
  </si>
  <si>
    <t>Hora</t>
  </si>
  <si>
    <t>No. Certificacion</t>
  </si>
  <si>
    <t>Cuentas por Pagar</t>
  </si>
  <si>
    <t>Fecha Pago</t>
  </si>
  <si>
    <t>Abono RD$</t>
  </si>
  <si>
    <t>Abono $</t>
  </si>
  <si>
    <t>Nota</t>
  </si>
  <si>
    <t>Valumonics</t>
  </si>
  <si>
    <t>Direccion de Gestion Patrimonial</t>
  </si>
  <si>
    <t>NOMBRE DE LA INSTTUCION</t>
  </si>
  <si>
    <t>Año 2021</t>
  </si>
  <si>
    <t>Reporte de Ejecución Detallada Presupuestaria del 1 al 30 de Octubre</t>
  </si>
  <si>
    <t>Oct</t>
  </si>
  <si>
    <t>Nov</t>
  </si>
  <si>
    <t>Dic</t>
  </si>
  <si>
    <t>Sueldo al personal fijo en tramites de pension (Verificar si esta cuenta existe)********</t>
  </si>
  <si>
    <t>Bonificaciones***************************</t>
  </si>
  <si>
    <t>Otras Gratificaciones *************************</t>
  </si>
  <si>
    <t>Gas GLP ****************</t>
  </si>
  <si>
    <t xml:space="preserve">Para el calculo de lo Ejecutado por concepto de Salarios solo se deducen las </t>
  </si>
  <si>
    <t>partidas correspondientes a Riesgos de Salud y Pensiones</t>
  </si>
  <si>
    <t>La partida de impuestos S/Renta se encuentra incluida en el gasto total</t>
  </si>
  <si>
    <t>La nomina del Consejo se presupuesta en Dietas ????</t>
  </si>
  <si>
    <t>Certificaciones Recurrentes</t>
  </si>
  <si>
    <t>Beneficiario</t>
  </si>
  <si>
    <t>Roberto Despradel</t>
  </si>
  <si>
    <t>Vocal Consejo de Administracion Tabacalera</t>
  </si>
  <si>
    <t>Marcos Troncoso</t>
  </si>
  <si>
    <t xml:space="preserve">H R A </t>
  </si>
  <si>
    <t>Silver Security</t>
  </si>
  <si>
    <t>Cesar Andres Pichardo</t>
  </si>
  <si>
    <t>2.2..8.7.06</t>
  </si>
  <si>
    <t>Comisaria Cuentas Tabacalera</t>
  </si>
  <si>
    <t>Direccion de Alianzas Publico Privadas</t>
  </si>
  <si>
    <t>Nexword Tecnology Purificacion Aire</t>
  </si>
  <si>
    <t>Vivamax / Optimax</t>
  </si>
  <si>
    <t>LICENCIAS INFORMATICAS</t>
  </si>
  <si>
    <t>Las renovables cada año/Circular 04-2020</t>
  </si>
  <si>
    <t>Programas de Informatica</t>
  </si>
  <si>
    <t>Las perpetuas Circular 04-2020</t>
  </si>
  <si>
    <t>Feb</t>
  </si>
  <si>
    <t>Marz</t>
  </si>
  <si>
    <t>Mar</t>
  </si>
  <si>
    <t>Abr</t>
  </si>
  <si>
    <t>May</t>
  </si>
  <si>
    <t>Jun</t>
  </si>
  <si>
    <t>Equipamiento</t>
  </si>
  <si>
    <t>TOTAL DEVENGADO</t>
  </si>
  <si>
    <t>ENERO</t>
  </si>
  <si>
    <t>FEBRERO</t>
  </si>
  <si>
    <t>MARZO</t>
  </si>
  <si>
    <t>Sep</t>
  </si>
  <si>
    <r>
      <rPr>
        <b/>
        <i/>
        <sz val="12"/>
        <rFont val="Arial"/>
        <family val="2"/>
      </rPr>
      <t>Preparado por:</t>
    </r>
    <r>
      <rPr>
        <b/>
        <sz val="12"/>
        <rFont val="Arial"/>
        <family val="2"/>
      </rPr>
      <t xml:space="preserve">        </t>
    </r>
  </si>
  <si>
    <t>Control Pagos</t>
  </si>
  <si>
    <t>Monto Transferido</t>
  </si>
  <si>
    <t>Monto Facturado</t>
  </si>
  <si>
    <t>Desgloce</t>
  </si>
  <si>
    <t>Esta factura es de Diciembre, Pagada en Enero</t>
  </si>
  <si>
    <t>Diferencia de pagado y facturado Impuestos</t>
  </si>
  <si>
    <t>Cuentas Presupuesto</t>
  </si>
  <si>
    <t>CKS NO.</t>
  </si>
  <si>
    <t>BENEFICIARIO</t>
  </si>
  <si>
    <t>CONCEPTO</t>
  </si>
  <si>
    <t>CUENTA PRES.</t>
  </si>
  <si>
    <t>MONTO</t>
  </si>
  <si>
    <t>LOURDES INMACULADA DE OLEO</t>
  </si>
  <si>
    <t>Notarizacion de Documentos</t>
  </si>
  <si>
    <t>CECOMSA</t>
  </si>
  <si>
    <t>Compra de Equipos de Informatica</t>
  </si>
  <si>
    <t>MAXX EXTINTORES</t>
  </si>
  <si>
    <t>Servicios contra incendios</t>
  </si>
  <si>
    <t>ROBERTO DESPRADEL CATRAIN</t>
  </si>
  <si>
    <t>Servicios financieros y Contables</t>
  </si>
  <si>
    <t>Seguro Medico Empleados</t>
  </si>
  <si>
    <t>CARLOS CASTRO</t>
  </si>
  <si>
    <t>Construccion Obras no Residenciales</t>
  </si>
  <si>
    <t>JUNIOR DAVID ROSARIO MORETA</t>
  </si>
  <si>
    <t>Construccion Obras Residenciales</t>
  </si>
  <si>
    <t>MAFRE SALUD ARS</t>
  </si>
  <si>
    <t>Pago Poliza de Seguro</t>
  </si>
  <si>
    <t>Servicios de Mantenimiento Aires</t>
  </si>
  <si>
    <t>Consumo de Agua/Enero</t>
  </si>
  <si>
    <t>Pago de Viaticos/Proyectos Contruccion</t>
  </si>
  <si>
    <t>YISSEL JULISSA MONCION</t>
  </si>
  <si>
    <t>Pago de Viaticos</t>
  </si>
  <si>
    <t>ALCE CACERES</t>
  </si>
  <si>
    <t xml:space="preserve">Pago de Retenciones ISR/Proveedores </t>
  </si>
  <si>
    <t>Soporte Tecnico Sistema Contable</t>
  </si>
  <si>
    <t>Pago de Servicios de Fumigacion</t>
  </si>
  <si>
    <t>SILVER SECURITY</t>
  </si>
  <si>
    <t>Consultoria Monitoreo y Ciberseguridad</t>
  </si>
  <si>
    <t>JUDITH GONZALEZ</t>
  </si>
  <si>
    <t>FOPETCONS</t>
  </si>
  <si>
    <t>Deducciones en Cubicaciones</t>
  </si>
  <si>
    <t>ESTAURY ALVAREZ</t>
  </si>
  <si>
    <t>Transferencias</t>
  </si>
  <si>
    <t xml:space="preserve">Cuenta </t>
  </si>
  <si>
    <t>Telefono Local</t>
  </si>
  <si>
    <t>Servicios de Internet</t>
  </si>
  <si>
    <t xml:space="preserve">       FONDO PATRIMONIAL DE LAS EMPRESAS REFORMADAS</t>
  </si>
  <si>
    <t xml:space="preserve">        Año 2022</t>
  </si>
  <si>
    <t xml:space="preserve"> Ejecución de Gastos y Aplicaciones Financieras </t>
  </si>
  <si>
    <t xml:space="preserve">                       En RD$</t>
  </si>
  <si>
    <t>Presupesto Aprob.</t>
  </si>
  <si>
    <t xml:space="preserve">Julio </t>
  </si>
  <si>
    <t xml:space="preserve">Septiembre </t>
  </si>
  <si>
    <t>Diciembre</t>
  </si>
  <si>
    <t xml:space="preserve">Ingresos </t>
  </si>
  <si>
    <t>1.6.1.1-Dividendos</t>
  </si>
  <si>
    <t>1.6.4.1 - Otros Ingresos</t>
  </si>
  <si>
    <t>2.1-REMUNERACIONES Y CONTRIBUCIONES</t>
  </si>
  <si>
    <t>2.1.3 - DIETAS Y GASTOS DE REP.</t>
  </si>
  <si>
    <t>2.1.5 - CONTRIBUCIONES A LA SEGURIDAD SOCIAL</t>
  </si>
  <si>
    <t>2.3.7 - COMBUSTIBLES, LUBRICANTES</t>
  </si>
  <si>
    <t>2.3.8 - GASTOS QUE SE ASIGNARÁN DURANTE EL EJERCICIO (ART. 32 Y 33 LEY 423-06)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</si>
  <si>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</si>
  <si>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</si>
  <si>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</si>
  <si>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</si>
  <si>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</si>
  <si>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</si>
  <si>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</si>
  <si>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</si>
  <si>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</si>
  <si>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</si>
  <si>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</si>
  <si>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</si>
  <si>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Encargado División Presupuesto</t>
  </si>
  <si>
    <t xml:space="preserve">                                                    José E. Florentino</t>
  </si>
  <si>
    <t xml:space="preserve">                                                  Presidente </t>
  </si>
  <si>
    <t>Bienes y Servicios</t>
  </si>
  <si>
    <t>Depreciacion</t>
  </si>
  <si>
    <t>PRESUPUESTO 2023</t>
  </si>
  <si>
    <t>Gastos de Capital</t>
  </si>
  <si>
    <t>Gastos Corriente</t>
  </si>
  <si>
    <t>Relacion con la Ejjecucion Global del Gobierno</t>
  </si>
  <si>
    <t>39283</t>
  </si>
  <si>
    <t>139</t>
  </si>
  <si>
    <t>Alimentación Personal Militar Dias feriados y Fines de Sem. Del 16-31 Agosto</t>
  </si>
  <si>
    <t>149</t>
  </si>
  <si>
    <t>Alimentación Personal Militar  Del 01-15 Agosto</t>
  </si>
  <si>
    <t>Bono Vacacional/Mes Agosto</t>
  </si>
  <si>
    <t>Caasd/Septiembre</t>
  </si>
  <si>
    <t>39304</t>
  </si>
  <si>
    <t>150</t>
  </si>
  <si>
    <t>Alimentación Personal Militar Dias feriados y Fines de Sem. Del 01- 15 Sept</t>
  </si>
  <si>
    <t>141</t>
  </si>
  <si>
    <t>143</t>
  </si>
  <si>
    <t>Ontario Coffe/Capsulas</t>
  </si>
  <si>
    <t xml:space="preserve">Pastelitos Valerio/Picaderas Reunion </t>
  </si>
  <si>
    <t>Lavanderia Presto/Varios</t>
  </si>
  <si>
    <t>Sirena Market/Café</t>
  </si>
  <si>
    <t>Equipos de Tecnologia y Comunicación</t>
  </si>
  <si>
    <t>MDL Alteknativa Tech/Computadoras</t>
  </si>
  <si>
    <t>39286</t>
  </si>
  <si>
    <t>39309</t>
  </si>
  <si>
    <t>Roberto Despradel/Asesoria Tecnica Tabacalera</t>
  </si>
  <si>
    <t>39319</t>
  </si>
  <si>
    <t>Jose fina Vega/Vicepresidenta Administrativa</t>
  </si>
  <si>
    <t>39327</t>
  </si>
  <si>
    <t>Hilda Elizabeth Escano/Viviendas Economicas</t>
  </si>
  <si>
    <t>39288</t>
  </si>
  <si>
    <t>39300</t>
  </si>
  <si>
    <t>Pedro Miguel Santana/Destacamento Policial</t>
  </si>
  <si>
    <t>39281</t>
  </si>
  <si>
    <t>Supligensa/Materiales de Limpieza</t>
  </si>
  <si>
    <t>39245</t>
  </si>
  <si>
    <t>B&amp;f/Compra de Microondas</t>
  </si>
  <si>
    <t>39270</t>
  </si>
  <si>
    <t>Cofemont/Panaderia Santiago Rodriguez</t>
  </si>
  <si>
    <t>39276</t>
  </si>
  <si>
    <t>Archivo General de la Nacion/Capacitacion</t>
  </si>
  <si>
    <t>39277</t>
  </si>
  <si>
    <t>39280</t>
  </si>
  <si>
    <t>39267</t>
  </si>
  <si>
    <t>Maria del Carmen Hernandez</t>
  </si>
  <si>
    <t>Carlos Alberto Monter/Viviendas San Juan</t>
  </si>
  <si>
    <t>39268</t>
  </si>
  <si>
    <t>Franklin Mejia Rocer</t>
  </si>
  <si>
    <t>39321</t>
  </si>
  <si>
    <t>Centro Automotriz Remesa</t>
  </si>
  <si>
    <t>39315</t>
  </si>
  <si>
    <t>CKS 39323</t>
  </si>
  <si>
    <t>Resolucion Tecnica Aldaso/Mantenimiento Scaners</t>
  </si>
  <si>
    <t>Capital Autorizado</t>
  </si>
  <si>
    <t>Capital Suscrito y Pagado</t>
  </si>
  <si>
    <t>Companía Anónima Tabacalera</t>
  </si>
  <si>
    <t>Combustible</t>
  </si>
  <si>
    <t>Shell/Combustible</t>
  </si>
  <si>
    <t>Inversiones Mix/Almuerzo Comité</t>
  </si>
  <si>
    <t>Cantin/Almuerzo</t>
  </si>
  <si>
    <t>Peajes</t>
  </si>
  <si>
    <t>Caja Chica Octubre</t>
  </si>
  <si>
    <t>Sueldo personal contratado o Igualado</t>
  </si>
  <si>
    <t>Otros Mantenimientos y Reparaciones</t>
  </si>
  <si>
    <t>Servicios de Alimentacion</t>
  </si>
  <si>
    <t>Transferencias de Capital ASFL</t>
  </si>
  <si>
    <t>Transferencias a Inst. Desentrlizadas no Financieras</t>
  </si>
  <si>
    <t>Modificacion</t>
  </si>
  <si>
    <t>Disponibilidad</t>
  </si>
  <si>
    <t>Modificacion Presupuestaria</t>
  </si>
  <si>
    <t xml:space="preserve">                                              ________________________________________</t>
  </si>
  <si>
    <t xml:space="preserve">         Directora Administrativa Financiera</t>
  </si>
  <si>
    <t xml:space="preserve">                                         Aprobado por: </t>
  </si>
  <si>
    <t xml:space="preserve">                                     José E. Florentino</t>
  </si>
  <si>
    <t xml:space="preserve">                                               Presidente</t>
  </si>
  <si>
    <t>Edificios Estructuras tierras</t>
  </si>
  <si>
    <t>39336</t>
  </si>
  <si>
    <t>Olivo Industrial/Reparacion Bomba</t>
  </si>
  <si>
    <t>39335</t>
  </si>
  <si>
    <t>Sivinox/Equipamiento Proy. No Terminados</t>
  </si>
  <si>
    <t>39334</t>
  </si>
  <si>
    <t>39333</t>
  </si>
  <si>
    <t>39332</t>
  </si>
  <si>
    <t>Construcciones Palomino/Escalera Oficina Fonper</t>
  </si>
  <si>
    <t>39328</t>
  </si>
  <si>
    <t>39331</t>
  </si>
  <si>
    <t xml:space="preserve">   </t>
  </si>
  <si>
    <t>Otras transferencias a instituciones descentralizadas y Autónomas</t>
  </si>
  <si>
    <t>39238</t>
  </si>
  <si>
    <t>IMPUESTOS</t>
  </si>
  <si>
    <t>Leonardo Perez/Desvinculación</t>
  </si>
  <si>
    <t>Reuniones proceso capitalización Tabacalera</t>
  </si>
  <si>
    <t>Pago Indennización Pensión Fabián Febrillet</t>
  </si>
  <si>
    <t>Participación Congreso Internacional</t>
  </si>
  <si>
    <t>Reid y Cia/Reparación de Gomas</t>
  </si>
  <si>
    <t>Alimentación Personal Militar del 01al 15 de Octubre</t>
  </si>
  <si>
    <t>163</t>
  </si>
  <si>
    <t>39338</t>
  </si>
  <si>
    <t>39342</t>
  </si>
  <si>
    <t>Claudio Fernandez</t>
  </si>
  <si>
    <t>39343</t>
  </si>
  <si>
    <t>39344</t>
  </si>
  <si>
    <t>Maria Eugenia Kelner/Comisaria de Cuentas Tabacalera/Sept</t>
  </si>
  <si>
    <t>39362</t>
  </si>
  <si>
    <t>Autocamiones/Compra de Camionetas</t>
  </si>
  <si>
    <t>Liquidada C/cks 39374</t>
  </si>
  <si>
    <t>39374</t>
  </si>
  <si>
    <t>157</t>
  </si>
  <si>
    <t>Viaticos Proyectos de Construccion</t>
  </si>
  <si>
    <t>Alimentación Personal Militar del 04 al 30 de Septiembre</t>
  </si>
  <si>
    <t>158</t>
  </si>
  <si>
    <t>39366</t>
  </si>
  <si>
    <t>Victor Garcia Aire/Servicios para equipos de climatizacion</t>
  </si>
  <si>
    <t>39382</t>
  </si>
  <si>
    <t>39378</t>
  </si>
  <si>
    <t>Tropigas/Gas instalaciones Fonper</t>
  </si>
  <si>
    <t>39388</t>
  </si>
  <si>
    <t>Tecnas/Mantenimiento Ascensor/Octubre</t>
  </si>
  <si>
    <t>39365</t>
  </si>
  <si>
    <t>Provesol/Materiales Industriales/Compra de Herramientas</t>
  </si>
  <si>
    <t>Obelca SRL/Mantenimiento de Transformador</t>
  </si>
  <si>
    <t>39364</t>
  </si>
  <si>
    <t>Editora del Caribe/Publicacion Licitaciones</t>
  </si>
  <si>
    <t>39368</t>
  </si>
  <si>
    <t>39369</t>
  </si>
  <si>
    <t>Electroconstrucont/Equipamientos Obras no Terminadas/Tanque de Combustible</t>
  </si>
  <si>
    <t>39370</t>
  </si>
  <si>
    <t>Intercomputer/Compra de Camaras IP y Accesorios</t>
  </si>
  <si>
    <t>39386</t>
  </si>
  <si>
    <t>39379</t>
  </si>
  <si>
    <t>Inversiones Inhogar/Materiales Electricos</t>
  </si>
  <si>
    <t>Marcos Troncoso/Comité Auditoría Egehaina/Sept</t>
  </si>
  <si>
    <t>39341</t>
  </si>
  <si>
    <t>39340</t>
  </si>
  <si>
    <t>Grupo Jaquez Morel/Productos Varios</t>
  </si>
  <si>
    <t>Raymel Group/Varios</t>
  </si>
  <si>
    <t>Electrocontrucont/Materiales Electricos</t>
  </si>
  <si>
    <t>39346</t>
  </si>
  <si>
    <t>Jose Peguero Lopez</t>
  </si>
  <si>
    <t>39348</t>
  </si>
  <si>
    <t>39350</t>
  </si>
  <si>
    <t>39357</t>
  </si>
  <si>
    <t>Sanchte Contruction and Buildding/Construccion Panaderia Comendador Elias Pina</t>
  </si>
  <si>
    <t>39355</t>
  </si>
  <si>
    <t>Contructora Viasan/Viviendas Santo Domingo y San Cristobal</t>
  </si>
  <si>
    <t>39354</t>
  </si>
  <si>
    <t>39352</t>
  </si>
  <si>
    <t>39351</t>
  </si>
  <si>
    <t>153</t>
  </si>
  <si>
    <t>Alimentación Personal Militar del 01 al 15 de Octubre</t>
  </si>
  <si>
    <t>Alimentación Personal Militar del 16 al 30 de Septiembre</t>
  </si>
  <si>
    <t>152</t>
  </si>
  <si>
    <t>Alimentación Personal Militar del 16 al 30 Fines de Semana Sept</t>
  </si>
  <si>
    <t>154</t>
  </si>
  <si>
    <t>Bono Vacacional Mes Octubre</t>
  </si>
  <si>
    <t>Alimentación Personal Militar</t>
  </si>
  <si>
    <t>155</t>
  </si>
  <si>
    <t>39390</t>
  </si>
  <si>
    <t>Marcos Troncoso/Comité Auditoría Egehaina/Oct</t>
  </si>
  <si>
    <t>39385</t>
  </si>
  <si>
    <t>Moncall/Alimentos y Bebidas Cocina Fonper</t>
  </si>
  <si>
    <t>39360</t>
  </si>
  <si>
    <t>Multihierros &amp;Construcciones/Funeraria Jamao</t>
  </si>
  <si>
    <t>39389</t>
  </si>
  <si>
    <t>Black Cube Tecnologies/Serrvicios de Ciberseguridad</t>
  </si>
  <si>
    <t>39387</t>
  </si>
  <si>
    <t>39298</t>
  </si>
  <si>
    <t>12015</t>
  </si>
  <si>
    <t>11978</t>
  </si>
  <si>
    <t>11990</t>
  </si>
  <si>
    <t>12010</t>
  </si>
  <si>
    <t>Copicentro Dial</t>
  </si>
  <si>
    <t>11974</t>
  </si>
  <si>
    <t>39361</t>
  </si>
  <si>
    <t>Planta Fisica Pinera/Viviendas</t>
  </si>
  <si>
    <t>Erenia Espaillat</t>
  </si>
  <si>
    <t>39377</t>
  </si>
  <si>
    <t>39381</t>
  </si>
  <si>
    <t>Nextray Corporation/Pisos Laminados</t>
  </si>
  <si>
    <t>Asignacion Combustible Personal</t>
  </si>
  <si>
    <t>1356</t>
  </si>
  <si>
    <t>Tercotech/Construccion Centro Textil Pedro Garcia Avance 20%</t>
  </si>
  <si>
    <t>39356</t>
  </si>
  <si>
    <t>39371</t>
  </si>
  <si>
    <t>Electroconstrucont/Equipamientos Obras no Terminadas/Combustible</t>
  </si>
  <si>
    <t>HBL/Servicios de Auditoria</t>
  </si>
  <si>
    <t>39320</t>
  </si>
  <si>
    <t>Motyka/Fachada Edificio Gubernamental</t>
  </si>
  <si>
    <t>Primer aporte realizado por el fonper para inyeccion</t>
  </si>
  <si>
    <t>de capital por situacion transitoria hasta la insecion</t>
  </si>
  <si>
    <t>de nuevos socioa</t>
  </si>
  <si>
    <t>Segundo aporte realizado por el fonper para inyeccion</t>
  </si>
  <si>
    <t>de capital por situacion transitoria hasta la insercion</t>
  </si>
  <si>
    <t>de nuevos socios en la Tabacalera</t>
  </si>
  <si>
    <t>Allis/Varios</t>
  </si>
  <si>
    <t>Ministerial/Notificaciones Alguacil</t>
  </si>
  <si>
    <t>Ferreteria Sinai/Copia Llaves</t>
  </si>
  <si>
    <t>Arreglos Cocina</t>
  </si>
  <si>
    <t>Marbetes Vehiculos</t>
  </si>
  <si>
    <t>Trattoria Angiolino/Almuerzo</t>
  </si>
  <si>
    <t>Jardineria Athapaima/Plantas Decoracion</t>
  </si>
  <si>
    <t>Anthuriana Dominicana/Plantas Decoracion</t>
  </si>
  <si>
    <t>Forno Bravo/Almuerzo</t>
  </si>
  <si>
    <t>Caja Chica Noviembre</t>
  </si>
  <si>
    <t>183</t>
  </si>
  <si>
    <t>Dietas Consejo</t>
  </si>
  <si>
    <t>182</t>
  </si>
  <si>
    <t>Compensacion Alimentación Personal Fijo</t>
  </si>
  <si>
    <t>174</t>
  </si>
  <si>
    <t>175</t>
  </si>
  <si>
    <t>179</t>
  </si>
  <si>
    <t>177</t>
  </si>
  <si>
    <t>180</t>
  </si>
  <si>
    <t>Servicios prestados del 01 al 13 Noviembre</t>
  </si>
  <si>
    <t>178</t>
  </si>
  <si>
    <t>Trabajos  Proyectos deL 03-15 Noviembre</t>
  </si>
  <si>
    <t>171</t>
  </si>
  <si>
    <t>Almuerzo Personal Militar Octubre</t>
  </si>
  <si>
    <t>Alimentación Personal Militar del 16 al 31 de Octubre</t>
  </si>
  <si>
    <t>164</t>
  </si>
  <si>
    <t>181</t>
  </si>
  <si>
    <t>169</t>
  </si>
  <si>
    <t>Trabajos  Proyectos deL 08-09</t>
  </si>
  <si>
    <t>168</t>
  </si>
  <si>
    <t>112</t>
  </si>
  <si>
    <t>173</t>
  </si>
  <si>
    <t>39405</t>
  </si>
  <si>
    <t>Maria Eugenia Kelner/Comisaria de Cuentas Tabacalera/Oct</t>
  </si>
  <si>
    <t xml:space="preserve">Multihierros y Construcciones/ Funeraria Municipal Jamao </t>
  </si>
  <si>
    <t>Tercotech/Pago Cubicacion Proyecto Textil Pedro Garcia Avance 20%</t>
  </si>
  <si>
    <t>39414</t>
  </si>
  <si>
    <t>39423</t>
  </si>
  <si>
    <t>39422</t>
  </si>
  <si>
    <t>Cesar Andres Pichardo/Asesor Industria Tabaquera y Repres. Ante el Consejo de Adm./Ag- Sep</t>
  </si>
  <si>
    <t>39421</t>
  </si>
  <si>
    <t>39397</t>
  </si>
  <si>
    <t>39404</t>
  </si>
  <si>
    <t>39413</t>
  </si>
  <si>
    <t>39412</t>
  </si>
  <si>
    <t>39411</t>
  </si>
  <si>
    <t>Icu Soluciones Empresariales/Alquiler de fotocopiadoras</t>
  </si>
  <si>
    <t>39408</t>
  </si>
  <si>
    <t>39403</t>
  </si>
  <si>
    <t>39401</t>
  </si>
  <si>
    <t>39399</t>
  </si>
  <si>
    <t>39398</t>
  </si>
  <si>
    <t>165</t>
  </si>
  <si>
    <t>167</t>
  </si>
  <si>
    <t>166</t>
  </si>
  <si>
    <t>Trabajos  Proyectos deL 01-02 Noviembre</t>
  </si>
  <si>
    <t>39396</t>
  </si>
  <si>
    <t xml:space="preserve">         Año 2023</t>
  </si>
  <si>
    <t>2.3.7 - Combustibles, Lubricantes y Productos Químicos</t>
  </si>
  <si>
    <t>2.3.9 - Productos y útiles Varios</t>
  </si>
  <si>
    <t xml:space="preserve">                                                       Claudio Marte</t>
  </si>
  <si>
    <t xml:space="preserve">                                                                                                                                                                                                       Marleny Medrano</t>
  </si>
  <si>
    <t xml:space="preserve">                                     Encargado División Presupuesto</t>
  </si>
  <si>
    <t xml:space="preserve">                              José E. Florentino</t>
  </si>
  <si>
    <t xml:space="preserve">                             Presidente</t>
  </si>
  <si>
    <t xml:space="preserve">                                                                        Directora Administrativa y Financiera</t>
  </si>
  <si>
    <t>Se procedio con una modificacion presupuestaria a partir de Septiembre del año en curso</t>
  </si>
  <si>
    <t xml:space="preserve">Es decir tenemos un presupuesto hasta el referido mes de RD$ 2,977,000,000.00 los meses subsiguientes de </t>
  </si>
  <si>
    <t xml:space="preserve">RD$ 5,888,442,955.00  </t>
  </si>
  <si>
    <t>39438</t>
  </si>
  <si>
    <t>39400</t>
  </si>
  <si>
    <t>39433</t>
  </si>
  <si>
    <t>Worldwide Seguros/Seguros Internacionales</t>
  </si>
  <si>
    <t>Pana Visa/Reunion Consejo</t>
  </si>
  <si>
    <t>Casa Cuesta Varios</t>
  </si>
  <si>
    <t>PriceMart/Membresia</t>
  </si>
  <si>
    <t>Ferreteria Cuesta Varios</t>
  </si>
  <si>
    <t>Wolosome/Bizcochos</t>
  </si>
  <si>
    <t>Pricemart/Agua</t>
  </si>
  <si>
    <t>Pizza Hut/Alimentos</t>
  </si>
  <si>
    <t>Prendas y Accesoorios de Vestir</t>
  </si>
  <si>
    <t>Batissa Srl/Compra Uniformes</t>
  </si>
  <si>
    <t>Plaza Lama/Completivo Uniformes</t>
  </si>
  <si>
    <t>Amadita/Pruebas</t>
  </si>
  <si>
    <t>TD/Alimentos</t>
  </si>
  <si>
    <t>Amas Oulet/Varios</t>
  </si>
  <si>
    <t>Supermercados Nacional</t>
  </si>
  <si>
    <t xml:space="preserve">Almuerzo </t>
  </si>
  <si>
    <t>Caja Chica Diciembre</t>
  </si>
  <si>
    <t>Alimentación Personal Militar del 16 al 30 de Noviembre</t>
  </si>
  <si>
    <t>184</t>
  </si>
  <si>
    <t>39418</t>
  </si>
  <si>
    <t>Maria Elena Estrella</t>
  </si>
  <si>
    <t>39429</t>
  </si>
  <si>
    <t>Humano/Pago de Póliza Seguro Internacional</t>
  </si>
  <si>
    <t>39417</t>
  </si>
  <si>
    <t>39425</t>
  </si>
  <si>
    <t>Refliclima HF/Unidades de aires acondicionados</t>
  </si>
  <si>
    <t>Servicios Jurídicos</t>
  </si>
  <si>
    <t>39432</t>
  </si>
  <si>
    <t>Carol Diaz Melo/Caja Chica</t>
  </si>
  <si>
    <t>39439</t>
  </si>
  <si>
    <t>39444</t>
  </si>
  <si>
    <t>39436</t>
  </si>
  <si>
    <t>Actividades Fin de Año</t>
  </si>
  <si>
    <t>Edesur/Pago de Luz Panaderia/Proyectos no Terminados</t>
  </si>
  <si>
    <t>Electrocontrucont/Proyectos No Terminados/Gas</t>
  </si>
  <si>
    <t>Transolution/Proyectos No Terminados/Gas</t>
  </si>
  <si>
    <t>39407</t>
  </si>
  <si>
    <t>Ing. Jose Luis Taveras/Centro Confeccion Textil La Cumbre Stgo.</t>
  </si>
  <si>
    <t>39409</t>
  </si>
  <si>
    <t>39434</t>
  </si>
  <si>
    <t>Black Cube Tecnologies/Monitoreo Ciberseguridad Octubre</t>
  </si>
  <si>
    <t>39445</t>
  </si>
  <si>
    <t>Maria Eugenia Kelner/Comisaria de Cuentas Tabacalera/Nov</t>
  </si>
  <si>
    <t>39447</t>
  </si>
  <si>
    <t>39437</t>
  </si>
  <si>
    <t>Impuestos Estados Bancarios Cheque Otros</t>
  </si>
  <si>
    <t>Dgapp/Acuerdo Fonper</t>
  </si>
  <si>
    <t>39426</t>
  </si>
  <si>
    <t>39424</t>
  </si>
  <si>
    <t>VD/Acualidades/Microondas</t>
  </si>
  <si>
    <t>39431</t>
  </si>
  <si>
    <t xml:space="preserve">                                                                             Directora Administrativa y Financiera</t>
  </si>
  <si>
    <t xml:space="preserve">                                                                                                                                                                                                          Marleny Medrano</t>
  </si>
  <si>
    <t xml:space="preserve">                                      Presidente</t>
  </si>
  <si>
    <t>Alimentación Personal Militar del 01 al 15 de Noviembre</t>
  </si>
  <si>
    <t>Compensación Alimentación Personal de Seguridad Fines de Sem. Del 01-15</t>
  </si>
  <si>
    <t>Nómina Mes de Noviembre</t>
  </si>
  <si>
    <t>Mae/Gastos de Representación</t>
  </si>
  <si>
    <t>Claro/Teléfonos</t>
  </si>
  <si>
    <t>Editora el Caribe/Renovación Periódicos</t>
  </si>
  <si>
    <t>Licet Ivana Beltre/Ayuda Médica</t>
  </si>
  <si>
    <t>Ing. Caroline Manuela Lopez/Viviendas sectores Stgo.</t>
  </si>
  <si>
    <t>Samuel Junior Ulloa/Gratificación Graduación</t>
  </si>
  <si>
    <t>Recolección de Residuos Sólidos</t>
  </si>
  <si>
    <t>Edesur/Pago de Energía Eléctrica</t>
  </si>
  <si>
    <t>Transporte Espinal/Envío Documentos</t>
  </si>
  <si>
    <t>Seguros Reservas/Seguro Vehículos</t>
  </si>
  <si>
    <t>Remesa/Mantenimiento de Vehículos</t>
  </si>
  <si>
    <t>E&amp;R Fumilag/Servicios Fumigación Oct</t>
  </si>
  <si>
    <t>E&amp;R Fumilag/Servicios Fumigación Nov.</t>
  </si>
  <si>
    <t>Vidrog Solutions/ Cursos Capacitación Colaboradores</t>
  </si>
  <si>
    <t>JMBP Corporate/Cursos Capacitación</t>
  </si>
  <si>
    <t>Marbetes Vehículos</t>
  </si>
  <si>
    <t>Rafael Cáceres Rodríguez/Notarización</t>
  </si>
  <si>
    <t>Jardinería Athapaima/Plantas Decoración</t>
  </si>
  <si>
    <t>Anthuriana Dominicana/Plantas Decoración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</si>
</sst>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0"/>
    <numFmt numFmtId="167" formatCode="_(* #,##0_);_(* \(#,##0\);_(* &quot;-&quot;??_);_(@_)"/>
    <numFmt numFmtId="168" formatCode="_-* #,##0_-;\-* #,##0_-;_-* &quot;-&quot;??_-;_-@_-"/>
    <numFmt numFmtId="169" formatCode="&quot;$&quot;#,##0.00"/>
  </numFmts>
  <fonts count="1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masis MT Pro Medium"/>
      <family val="1"/>
    </font>
    <font>
      <sz val="12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sz val="8"/>
      <name val="Agency FB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name val="Amasis MT Pro Black"/>
      <family val="1"/>
    </font>
    <font>
      <b/>
      <sz val="11"/>
      <name val="Amasis MT Pro Black"/>
      <family val="1"/>
    </font>
    <font>
      <sz val="10"/>
      <name val="Agency FB"/>
      <family val="2"/>
    </font>
    <font>
      <sz val="10"/>
      <color indexed="8"/>
      <name val="Arial"/>
      <family val="2"/>
    </font>
    <font>
      <sz val="9"/>
      <name val="Agency FB"/>
      <family val="2"/>
    </font>
    <font>
      <b/>
      <i/>
      <sz val="9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7"/>
      <color theme="1"/>
      <name val="Calibri"/>
      <family val="2"/>
      <scheme val="minor"/>
    </font>
    <font>
      <b/>
      <sz val="17"/>
      <color theme="8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Agency FB"/>
      <family val="2"/>
    </font>
    <font>
      <sz val="11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u val="doubleAccounting"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8"/>
      <color theme="1"/>
      <name val="Arial"/>
      <family val="2"/>
    </font>
    <font>
      <b/>
      <u val="doubleAccounting"/>
      <sz val="11"/>
      <color theme="1"/>
      <name val="Calibri"/>
      <family val="2"/>
      <scheme val="minor"/>
    </font>
    <font>
      <b/>
      <sz val="10"/>
      <name val="Amasis MT Pro Black"/>
      <family val="1"/>
    </font>
    <font>
      <b/>
      <sz val="12"/>
      <name val="Avenir Next LT Pro Demi"/>
      <family val="2"/>
    </font>
    <font>
      <b/>
      <sz val="18"/>
      <name val="Baskerville Old Face"/>
      <family val="1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8"/>
      <name val="Arial"/>
      <family val="2"/>
    </font>
    <font>
      <sz val="16"/>
      <name val="Agency FB"/>
      <family val="2"/>
    </font>
    <font>
      <b/>
      <sz val="20"/>
      <name val="Arial"/>
      <family val="2"/>
    </font>
    <font>
      <b/>
      <sz val="16"/>
      <name val="Arial"/>
      <family val="2"/>
    </font>
    <font>
      <sz val="20"/>
      <name val="Bahnschrift Condensed"/>
      <family val="2"/>
    </font>
    <font>
      <b/>
      <sz val="12"/>
      <name val="Aparajita"/>
      <family val="1"/>
    </font>
    <font>
      <b/>
      <sz val="1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i/>
      <u val="singleAccounting"/>
      <sz val="12"/>
      <name val="Times New Roman"/>
      <family val="1"/>
    </font>
    <font>
      <b/>
      <i/>
      <sz val="12"/>
      <name val="Times New Roman"/>
      <family val="1"/>
    </font>
    <font>
      <b/>
      <i/>
      <u val="doubleAccounting"/>
      <sz val="12"/>
      <name val="Times New Roman"/>
      <family val="1"/>
    </font>
    <font>
      <sz val="18"/>
      <name val="Arial"/>
      <family val="2"/>
    </font>
    <font>
      <b/>
      <sz val="15"/>
      <color theme="3"/>
      <name val="Calibri"/>
      <family val="2"/>
      <scheme val="minor"/>
    </font>
    <font>
      <b/>
      <sz val="14"/>
      <name val="Amasis MT Pro Medium"/>
      <family val="1"/>
    </font>
    <font>
      <b/>
      <i/>
      <sz val="14"/>
      <name val="Arial"/>
      <family val="2"/>
    </font>
    <font>
      <b/>
      <sz val="14"/>
      <color theme="0" tint="-0.34998626667073579"/>
      <name val="Amasis MT Pro Medium"/>
      <family val="1"/>
    </font>
    <font>
      <sz val="10"/>
      <name val="Arial Nova Cond Light"/>
      <family val="2"/>
    </font>
    <font>
      <b/>
      <sz val="18"/>
      <color theme="3"/>
      <name val="Calibri"/>
      <family val="2"/>
      <scheme val="minor"/>
    </font>
    <font>
      <b/>
      <sz val="11"/>
      <name val="Arial Nova Cond Light"/>
      <family val="2"/>
    </font>
    <font>
      <b/>
      <sz val="12"/>
      <name val="Baguet Script"/>
    </font>
    <font>
      <b/>
      <sz val="20"/>
      <name val="Baguet Script"/>
    </font>
    <font>
      <sz val="12"/>
      <name val="Amasis MT Pro Medium"/>
      <family val="1"/>
    </font>
    <font>
      <sz val="16"/>
      <name val="Avenir Next LT Pro Demi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12"/>
      <name val="Agency FB"/>
      <family val="2"/>
    </font>
    <font>
      <sz val="8"/>
      <name val="Arial"/>
      <family val="2"/>
    </font>
    <font>
      <b/>
      <sz val="12"/>
      <color theme="1"/>
      <name val="Aharoni"/>
      <charset val="177"/>
    </font>
    <font>
      <b/>
      <sz val="8"/>
      <name val="Agency FB"/>
      <family val="2"/>
    </font>
    <font>
      <sz val="8"/>
      <color rgb="FFFF0000"/>
      <name val="Agency FB"/>
      <family val="2"/>
    </font>
    <font>
      <sz val="11"/>
      <color theme="1"/>
      <name val="Museo Sans 100"/>
      <family val="3"/>
    </font>
    <font>
      <b/>
      <sz val="16"/>
      <color theme="1"/>
      <name val="Museo Sans 100"/>
      <family val="3"/>
    </font>
    <font>
      <b/>
      <sz val="14"/>
      <color theme="1"/>
      <name val="Museo Sans 100"/>
      <family val="3"/>
    </font>
    <font>
      <b/>
      <sz val="12"/>
      <color theme="1"/>
      <name val="Museo Sans 100"/>
      <family val="3"/>
    </font>
    <font>
      <b/>
      <sz val="11"/>
      <color theme="1"/>
      <name val="Museo Sans 100"/>
      <family val="3"/>
    </font>
    <font>
      <sz val="12"/>
      <color theme="1"/>
      <name val="Museo Sans 100"/>
      <family val="3"/>
    </font>
    <font>
      <b/>
      <sz val="10"/>
      <name val="Museo Sans 100"/>
      <family val="3"/>
    </font>
    <font>
      <sz val="10"/>
      <color theme="1"/>
      <name val="Museo Sans 100"/>
      <family val="3"/>
    </font>
    <font>
      <b/>
      <sz val="10"/>
      <color theme="1"/>
      <name val="Museo Sans 100"/>
      <family val="3"/>
    </font>
    <font>
      <sz val="10"/>
      <color rgb="FFFF0000"/>
      <name val="Museo Sans 100"/>
      <family val="3"/>
    </font>
    <font>
      <sz val="14"/>
      <color theme="1"/>
      <name val="Museo Sans 100"/>
      <family val="3"/>
    </font>
    <font>
      <b/>
      <sz val="16"/>
      <name val="Museo Sans 100"/>
      <family val="3"/>
    </font>
    <font>
      <sz val="8"/>
      <name val="Arial"/>
      <family val="2"/>
    </font>
    <font>
      <sz val="16"/>
      <name val="Arial"/>
      <family val="2"/>
    </font>
    <font>
      <sz val="18"/>
      <color theme="1"/>
      <name val="Arial"/>
      <family val="2"/>
    </font>
    <font>
      <sz val="18"/>
      <color rgb="FFFF0000"/>
      <name val="Arial"/>
      <family val="2"/>
    </font>
    <font>
      <sz val="14"/>
      <color theme="1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sz val="18"/>
      <color theme="1"/>
      <name val="Museo Sans 100"/>
      <family val="3"/>
    </font>
    <font>
      <b/>
      <sz val="22"/>
      <color rgb="FFC00000"/>
      <name val="Museo Sans 100"/>
      <family val="3"/>
    </font>
    <font>
      <b/>
      <sz val="22"/>
      <color theme="1"/>
      <name val="Museo Sans 100"/>
      <family val="3"/>
    </font>
    <font>
      <b/>
      <sz val="18"/>
      <color theme="1"/>
      <name val="Museo Sans 100"/>
      <family val="3"/>
    </font>
    <font>
      <b/>
      <sz val="18"/>
      <color theme="1"/>
      <name val="Museo Sans 500"/>
      <family val="3"/>
    </font>
    <font>
      <b/>
      <sz val="20"/>
      <color theme="1"/>
      <name val="Museo Sans 100"/>
      <family val="3"/>
    </font>
    <font>
      <sz val="22"/>
      <color theme="1"/>
      <name val="Museo Sans 100"/>
      <family val="3"/>
    </font>
    <font>
      <sz val="10"/>
      <name val="Museo Sans 100"/>
      <family val="3"/>
    </font>
    <font>
      <sz val="10"/>
      <name val="Arial"/>
      <family val="2"/>
    </font>
    <font>
      <sz val="6"/>
      <color rgb="FFFF0000"/>
      <name val="Arial"/>
      <family val="2"/>
    </font>
    <font>
      <sz val="10"/>
      <color rgb="FFFF0000"/>
      <name val="Arial"/>
    </font>
    <font>
      <b/>
      <sz val="22"/>
      <name val="Museo Sans 100"/>
      <family val="3"/>
    </font>
    <font>
      <u val="singleAccounting"/>
      <sz val="18"/>
      <color theme="1"/>
      <name val="Museo Sans 100"/>
      <family val="3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4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3" fillId="0" borderId="0"/>
    <xf numFmtId="165" fontId="63" fillId="0" borderId="0" applyFont="0" applyFill="0" applyBorder="0" applyAlignment="0" applyProtection="0"/>
    <xf numFmtId="0" fontId="72" fillId="0" borderId="51" applyNumberFormat="0" applyFill="0" applyAlignment="0" applyProtection="0"/>
    <xf numFmtId="0" fontId="1" fillId="0" borderId="0"/>
    <xf numFmtId="165" fontId="1" fillId="0" borderId="0" applyFont="0" applyFill="0" applyBorder="0" applyAlignment="0" applyProtection="0"/>
    <xf numFmtId="9" fontId="117" fillId="0" borderId="0" applyFont="0" applyFill="0" applyBorder="0" applyAlignment="0" applyProtection="0"/>
  </cellStyleXfs>
  <cellXfs count="764">
    <xf numFmtId="0" fontId="0" fillId="0" borderId="0" xfId="0"/>
    <xf numFmtId="49" fontId="5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165" fontId="6" fillId="2" borderId="1" xfId="1" applyFont="1" applyFill="1" applyBorder="1" applyAlignment="1">
      <alignment horizontal="center"/>
    </xf>
    <xf numFmtId="165" fontId="7" fillId="0" borderId="0" xfId="1" applyFont="1" applyAlignment="1">
      <alignment horizontal="left"/>
    </xf>
    <xf numFmtId="165" fontId="9" fillId="0" borderId="0" xfId="1" applyFont="1" applyAlignment="1">
      <alignment horizontal="left"/>
    </xf>
    <xf numFmtId="165" fontId="3" fillId="0" borderId="0" xfId="1" applyFont="1"/>
    <xf numFmtId="165" fontId="3" fillId="3" borderId="0" xfId="1" applyFont="1" applyFill="1" applyAlignment="1">
      <alignment horizontal="left"/>
    </xf>
    <xf numFmtId="165" fontId="5" fillId="0" borderId="0" xfId="1" applyFont="1" applyAlignment="1">
      <alignment horizontal="left"/>
    </xf>
    <xf numFmtId="165" fontId="5" fillId="0" borderId="0" xfId="1" applyFont="1" applyAlignment="1">
      <alignment horizontal="right"/>
    </xf>
    <xf numFmtId="165" fontId="8" fillId="0" borderId="0" xfId="1" applyFont="1" applyAlignment="1">
      <alignment horizontal="right"/>
    </xf>
    <xf numFmtId="165" fontId="5" fillId="0" borderId="0" xfId="1" applyFont="1" applyFill="1" applyAlignment="1">
      <alignment horizontal="left"/>
    </xf>
    <xf numFmtId="165" fontId="5" fillId="0" borderId="0" xfId="1" applyFont="1" applyFill="1" applyAlignment="1">
      <alignment horizontal="right"/>
    </xf>
    <xf numFmtId="49" fontId="7" fillId="4" borderId="0" xfId="0" applyNumberFormat="1" applyFont="1" applyFill="1" applyAlignment="1">
      <alignment horizontal="left"/>
    </xf>
    <xf numFmtId="165" fontId="7" fillId="4" borderId="0" xfId="1" applyFont="1" applyFill="1" applyAlignment="1">
      <alignment horizontal="left"/>
    </xf>
    <xf numFmtId="165" fontId="4" fillId="0" borderId="0" xfId="1" applyFont="1"/>
    <xf numFmtId="165" fontId="6" fillId="2" borderId="2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6" fillId="0" borderId="0" xfId="0" applyFont="1"/>
    <xf numFmtId="165" fontId="5" fillId="0" borderId="0" xfId="1" applyFont="1"/>
    <xf numFmtId="165" fontId="5" fillId="0" borderId="0" xfId="1" applyFont="1" applyFill="1"/>
    <xf numFmtId="0" fontId="5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0" fillId="0" borderId="0" xfId="2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164" fontId="3" fillId="0" borderId="0" xfId="0" applyNumberFormat="1" applyFont="1"/>
    <xf numFmtId="164" fontId="4" fillId="0" borderId="0" xfId="0" applyNumberFormat="1" applyFont="1"/>
    <xf numFmtId="0" fontId="14" fillId="0" borderId="0" xfId="0" applyFont="1" applyAlignment="1">
      <alignment horizontal="center"/>
    </xf>
    <xf numFmtId="165" fontId="15" fillId="0" borderId="0" xfId="1" applyFont="1"/>
    <xf numFmtId="49" fontId="16" fillId="0" borderId="0" xfId="0" applyNumberFormat="1" applyFont="1" applyAlignment="1">
      <alignment horizontal="left"/>
    </xf>
    <xf numFmtId="0" fontId="18" fillId="0" borderId="0" xfId="0" applyFont="1"/>
    <xf numFmtId="49" fontId="5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5" fontId="20" fillId="0" borderId="0" xfId="1" applyFont="1"/>
    <xf numFmtId="165" fontId="0" fillId="0" borderId="0" xfId="0" applyNumberFormat="1"/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165" fontId="15" fillId="0" borderId="0" xfId="1" applyFont="1" applyAlignment="1">
      <alignment horizontal="center"/>
    </xf>
    <xf numFmtId="165" fontId="15" fillId="5" borderId="0" xfId="1" applyFont="1" applyFill="1"/>
    <xf numFmtId="0" fontId="4" fillId="5" borderId="0" xfId="0" applyFont="1" applyFill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5" fontId="21" fillId="0" borderId="0" xfId="1" applyFont="1"/>
    <xf numFmtId="165" fontId="15" fillId="0" borderId="0" xfId="1" applyFont="1" applyFill="1" applyAlignment="1">
      <alignment horizontal="center"/>
    </xf>
    <xf numFmtId="165" fontId="21" fillId="6" borderId="0" xfId="1" applyFont="1" applyFill="1"/>
    <xf numFmtId="165" fontId="21" fillId="6" borderId="8" xfId="1" applyFont="1" applyFill="1" applyBorder="1"/>
    <xf numFmtId="0" fontId="0" fillId="5" borderId="0" xfId="0" applyFill="1"/>
    <xf numFmtId="165" fontId="6" fillId="2" borderId="9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18" fillId="7" borderId="0" xfId="0" applyFont="1" applyFill="1"/>
    <xf numFmtId="165" fontId="8" fillId="5" borderId="0" xfId="1" applyFont="1" applyFill="1" applyAlignment="1">
      <alignment horizontal="right"/>
    </xf>
    <xf numFmtId="165" fontId="8" fillId="7" borderId="0" xfId="1" applyFont="1" applyFill="1" applyAlignment="1">
      <alignment horizontal="right"/>
    </xf>
    <xf numFmtId="165" fontId="5" fillId="5" borderId="0" xfId="1" applyFont="1" applyFill="1" applyAlignment="1">
      <alignment horizontal="right"/>
    </xf>
    <xf numFmtId="165" fontId="5" fillId="5" borderId="0" xfId="1" applyFont="1" applyFill="1"/>
    <xf numFmtId="164" fontId="0" fillId="5" borderId="0" xfId="2" applyFont="1" applyFill="1"/>
    <xf numFmtId="164" fontId="0" fillId="0" borderId="0" xfId="2" applyFont="1" applyFill="1"/>
    <xf numFmtId="164" fontId="6" fillId="0" borderId="0" xfId="0" applyNumberFormat="1" applyFont="1"/>
    <xf numFmtId="165" fontId="8" fillId="0" borderId="0" xfId="1" applyFont="1" applyFill="1" applyAlignment="1">
      <alignment horizontal="right"/>
    </xf>
    <xf numFmtId="4" fontId="0" fillId="0" borderId="0" xfId="0" applyNumberFormat="1"/>
    <xf numFmtId="164" fontId="4" fillId="0" borderId="0" xfId="2" applyFont="1"/>
    <xf numFmtId="165" fontId="3" fillId="4" borderId="0" xfId="1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165" fontId="4" fillId="0" borderId="0" xfId="1" applyFont="1" applyFill="1" applyAlignment="1">
      <alignment horizontal="left"/>
    </xf>
    <xf numFmtId="165" fontId="4" fillId="0" borderId="0" xfId="1" applyFont="1" applyFill="1"/>
    <xf numFmtId="49" fontId="9" fillId="2" borderId="1" xfId="0" applyNumberFormat="1" applyFont="1" applyFill="1" applyBorder="1" applyAlignment="1">
      <alignment horizontal="center"/>
    </xf>
    <xf numFmtId="165" fontId="9" fillId="2" borderId="1" xfId="1" applyFont="1" applyFill="1" applyBorder="1" applyAlignment="1">
      <alignment horizontal="center"/>
    </xf>
    <xf numFmtId="0" fontId="27" fillId="0" borderId="0" xfId="0" applyFont="1"/>
    <xf numFmtId="0" fontId="9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165" fontId="3" fillId="0" borderId="0" xfId="1" applyFont="1" applyFill="1" applyAlignment="1">
      <alignment horizontal="left"/>
    </xf>
    <xf numFmtId="165" fontId="4" fillId="0" borderId="0" xfId="1" applyFont="1" applyFill="1" applyAlignment="1">
      <alignment horizontal="right"/>
    </xf>
    <xf numFmtId="0" fontId="25" fillId="0" borderId="0" xfId="0" applyFont="1"/>
    <xf numFmtId="165" fontId="25" fillId="0" borderId="0" xfId="1" applyFont="1" applyFill="1"/>
    <xf numFmtId="165" fontId="26" fillId="0" borderId="0" xfId="1" applyFont="1" applyFill="1" applyAlignment="1">
      <alignment horizontal="right"/>
    </xf>
    <xf numFmtId="165" fontId="5" fillId="0" borderId="0" xfId="0" applyNumberFormat="1" applyFont="1"/>
    <xf numFmtId="165" fontId="7" fillId="0" borderId="0" xfId="1" applyFont="1" applyFill="1" applyAlignment="1">
      <alignment horizontal="left"/>
    </xf>
    <xf numFmtId="165" fontId="21" fillId="0" borderId="0" xfId="1" applyFont="1" applyFill="1"/>
    <xf numFmtId="0" fontId="5" fillId="0" borderId="7" xfId="0" applyFont="1" applyBorder="1" applyAlignment="1">
      <alignment horizontal="center"/>
    </xf>
    <xf numFmtId="164" fontId="0" fillId="0" borderId="0" xfId="2" applyFont="1" applyBorder="1"/>
    <xf numFmtId="0" fontId="18" fillId="0" borderId="3" xfId="0" applyFont="1" applyBorder="1"/>
    <xf numFmtId="49" fontId="4" fillId="3" borderId="0" xfId="0" applyNumberFormat="1" applyFont="1" applyFill="1" applyAlignment="1">
      <alignment horizontal="left"/>
    </xf>
    <xf numFmtId="165" fontId="4" fillId="3" borderId="0" xfId="1" applyFont="1" applyFill="1" applyAlignment="1">
      <alignment horizontal="left"/>
    </xf>
    <xf numFmtId="0" fontId="9" fillId="0" borderId="11" xfId="0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165" fontId="7" fillId="2" borderId="1" xfId="1" applyFont="1" applyFill="1" applyBorder="1" applyAlignment="1">
      <alignment horizontal="center"/>
    </xf>
    <xf numFmtId="165" fontId="7" fillId="2" borderId="2" xfId="1" applyFont="1" applyFill="1" applyBorder="1" applyAlignment="1">
      <alignment horizontal="center"/>
    </xf>
    <xf numFmtId="166" fontId="7" fillId="0" borderId="0" xfId="2" applyNumberFormat="1" applyFont="1" applyAlignment="1">
      <alignment horizontal="left"/>
    </xf>
    <xf numFmtId="49" fontId="5" fillId="3" borderId="0" xfId="0" applyNumberFormat="1" applyFont="1" applyFill="1" applyAlignment="1">
      <alignment horizontal="left"/>
    </xf>
    <xf numFmtId="165" fontId="8" fillId="3" borderId="0" xfId="1" applyFont="1" applyFill="1" applyAlignment="1">
      <alignment horizontal="right"/>
    </xf>
    <xf numFmtId="165" fontId="8" fillId="0" borderId="0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Protection="1">
      <protection locked="0"/>
    </xf>
    <xf numFmtId="165" fontId="0" fillId="0" borderId="0" xfId="1" applyFont="1"/>
    <xf numFmtId="0" fontId="0" fillId="7" borderId="0" xfId="0" applyFill="1" applyProtection="1">
      <protection locked="0"/>
    </xf>
    <xf numFmtId="0" fontId="0" fillId="7" borderId="0" xfId="0" applyFill="1"/>
    <xf numFmtId="165" fontId="4" fillId="0" borderId="0" xfId="1" applyFont="1" applyAlignment="1">
      <alignment horizontal="center"/>
    </xf>
    <xf numFmtId="165" fontId="0" fillId="0" borderId="0" xfId="1" applyFont="1" applyAlignment="1">
      <alignment horizontal="center"/>
    </xf>
    <xf numFmtId="0" fontId="0" fillId="7" borderId="0" xfId="0" applyFill="1" applyAlignment="1" applyProtection="1">
      <alignment horizontal="center"/>
      <protection locked="0"/>
    </xf>
    <xf numFmtId="0" fontId="0" fillId="7" borderId="0" xfId="0" applyFill="1" applyAlignment="1">
      <alignment horizontal="center"/>
    </xf>
    <xf numFmtId="165" fontId="6" fillId="2" borderId="12" xfId="1" applyFont="1" applyFill="1" applyBorder="1" applyAlignment="1">
      <alignment horizontal="center"/>
    </xf>
    <xf numFmtId="49" fontId="7" fillId="3" borderId="0" xfId="0" applyNumberFormat="1" applyFont="1" applyFill="1" applyAlignment="1">
      <alignment horizontal="left"/>
    </xf>
    <xf numFmtId="165" fontId="7" fillId="3" borderId="0" xfId="1" applyFont="1" applyFill="1" applyAlignment="1">
      <alignment horizontal="left"/>
    </xf>
    <xf numFmtId="0" fontId="33" fillId="0" borderId="0" xfId="0" applyFont="1"/>
    <xf numFmtId="49" fontId="6" fillId="4" borderId="0" xfId="0" applyNumberFormat="1" applyFont="1" applyFill="1" applyAlignment="1">
      <alignment horizontal="left"/>
    </xf>
    <xf numFmtId="165" fontId="6" fillId="4" borderId="0" xfId="1" applyFont="1" applyFill="1" applyAlignment="1">
      <alignment horizontal="left"/>
    </xf>
    <xf numFmtId="0" fontId="10" fillId="0" borderId="0" xfId="0" applyFont="1"/>
    <xf numFmtId="165" fontId="4" fillId="0" borderId="0" xfId="1" applyFont="1" applyAlignment="1">
      <alignment horizontal="right"/>
    </xf>
    <xf numFmtId="165" fontId="4" fillId="0" borderId="0" xfId="1" applyFont="1" applyAlignment="1"/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/>
    </xf>
    <xf numFmtId="0" fontId="37" fillId="9" borderId="0" xfId="0" applyFont="1" applyFill="1" applyAlignment="1">
      <alignment horizontal="center" vertical="center" wrapText="1"/>
    </xf>
    <xf numFmtId="0" fontId="19" fillId="0" borderId="0" xfId="0" applyFont="1"/>
    <xf numFmtId="165" fontId="6" fillId="0" borderId="0" xfId="2" applyNumberFormat="1" applyFont="1" applyAlignment="1">
      <alignment horizontal="right"/>
    </xf>
    <xf numFmtId="165" fontId="6" fillId="0" borderId="0" xfId="1" applyFont="1" applyAlignment="1">
      <alignment horizontal="left"/>
    </xf>
    <xf numFmtId="49" fontId="0" fillId="0" borderId="0" xfId="0" applyNumberFormat="1" applyAlignment="1">
      <alignment horizontal="left"/>
    </xf>
    <xf numFmtId="165" fontId="0" fillId="0" borderId="0" xfId="1" applyFont="1" applyAlignment="1">
      <alignment horizontal="right"/>
    </xf>
    <xf numFmtId="165" fontId="4" fillId="5" borderId="0" xfId="1" applyFont="1" applyFill="1" applyAlignment="1">
      <alignment horizontal="right"/>
    </xf>
    <xf numFmtId="165" fontId="41" fillId="5" borderId="0" xfId="1" applyFont="1" applyFill="1" applyAlignment="1">
      <alignment horizontal="right"/>
    </xf>
    <xf numFmtId="0" fontId="41" fillId="0" borderId="0" xfId="0" applyFont="1"/>
    <xf numFmtId="165" fontId="41" fillId="0" borderId="0" xfId="1" applyFont="1" applyFill="1" applyAlignment="1">
      <alignment horizontal="right"/>
    </xf>
    <xf numFmtId="0" fontId="42" fillId="0" borderId="0" xfId="0" applyFont="1"/>
    <xf numFmtId="165" fontId="41" fillId="0" borderId="0" xfId="1" applyFont="1" applyFill="1" applyAlignment="1">
      <alignment horizontal="left"/>
    </xf>
    <xf numFmtId="165" fontId="41" fillId="0" borderId="0" xfId="1" applyFont="1" applyFill="1"/>
    <xf numFmtId="49" fontId="41" fillId="5" borderId="0" xfId="0" applyNumberFormat="1" applyFont="1" applyFill="1" applyAlignment="1">
      <alignment horizontal="left"/>
    </xf>
    <xf numFmtId="165" fontId="41" fillId="5" borderId="0" xfId="1" applyFont="1" applyFill="1" applyAlignment="1">
      <alignment horizontal="left"/>
    </xf>
    <xf numFmtId="4" fontId="22" fillId="0" borderId="0" xfId="0" applyNumberFormat="1" applyFont="1"/>
    <xf numFmtId="4" fontId="21" fillId="0" borderId="0" xfId="0" applyNumberFormat="1" applyFont="1" applyAlignment="1">
      <alignment horizontal="center"/>
    </xf>
    <xf numFmtId="49" fontId="9" fillId="2" borderId="9" xfId="0" applyNumberFormat="1" applyFont="1" applyFill="1" applyBorder="1" applyAlignment="1">
      <alignment horizontal="center"/>
    </xf>
    <xf numFmtId="165" fontId="41" fillId="0" borderId="0" xfId="0" applyNumberFormat="1" applyFont="1"/>
    <xf numFmtId="165" fontId="41" fillId="5" borderId="0" xfId="0" applyNumberFormat="1" applyFont="1" applyFill="1"/>
    <xf numFmtId="165" fontId="43" fillId="0" borderId="0" xfId="0" applyNumberFormat="1" applyFont="1"/>
    <xf numFmtId="0" fontId="44" fillId="10" borderId="17" xfId="0" applyFont="1" applyFill="1" applyBorder="1" applyAlignment="1">
      <alignment horizontal="center" vertical="center" wrapText="1"/>
    </xf>
    <xf numFmtId="0" fontId="44" fillId="10" borderId="18" xfId="0" applyFont="1" applyFill="1" applyBorder="1" applyAlignment="1">
      <alignment horizontal="center" vertical="center" wrapText="1"/>
    </xf>
    <xf numFmtId="165" fontId="45" fillId="0" borderId="19" xfId="1" applyFont="1" applyFill="1" applyBorder="1" applyAlignment="1">
      <alignment vertical="center"/>
    </xf>
    <xf numFmtId="165" fontId="45" fillId="0" borderId="20" xfId="1" applyFont="1" applyFill="1" applyBorder="1" applyAlignment="1">
      <alignment vertical="center"/>
    </xf>
    <xf numFmtId="165" fontId="46" fillId="0" borderId="19" xfId="1" applyFont="1" applyFill="1" applyBorder="1" applyAlignment="1">
      <alignment vertical="center"/>
    </xf>
    <xf numFmtId="165" fontId="46" fillId="0" borderId="20" xfId="1" applyFont="1" applyFill="1" applyBorder="1" applyAlignment="1">
      <alignment vertical="center"/>
    </xf>
    <xf numFmtId="165" fontId="47" fillId="0" borderId="17" xfId="1" applyFont="1" applyFill="1" applyBorder="1"/>
    <xf numFmtId="0" fontId="0" fillId="0" borderId="4" xfId="0" applyBorder="1"/>
    <xf numFmtId="165" fontId="0" fillId="0" borderId="6" xfId="0" applyNumberFormat="1" applyBorder="1"/>
    <xf numFmtId="0" fontId="2" fillId="7" borderId="0" xfId="3" applyFill="1"/>
    <xf numFmtId="49" fontId="2" fillId="7" borderId="0" xfId="3" applyNumberFormat="1" applyFill="1"/>
    <xf numFmtId="0" fontId="2" fillId="7" borderId="0" xfId="3" applyFill="1" applyAlignment="1">
      <alignment horizontal="center"/>
    </xf>
    <xf numFmtId="49" fontId="2" fillId="7" borderId="0" xfId="3" applyNumberFormat="1" applyFill="1" applyAlignment="1">
      <alignment horizontal="center"/>
    </xf>
    <xf numFmtId="0" fontId="44" fillId="7" borderId="0" xfId="3" applyFont="1" applyFill="1"/>
    <xf numFmtId="0" fontId="45" fillId="7" borderId="0" xfId="3" applyFont="1" applyFill="1"/>
    <xf numFmtId="49" fontId="45" fillId="7" borderId="0" xfId="3" applyNumberFormat="1" applyFont="1" applyFill="1" applyAlignment="1">
      <alignment horizontal="center"/>
    </xf>
    <xf numFmtId="0" fontId="45" fillId="7" borderId="0" xfId="3" applyFont="1" applyFill="1" applyAlignment="1">
      <alignment horizontal="center"/>
    </xf>
    <xf numFmtId="0" fontId="44" fillId="10" borderId="21" xfId="3" applyFont="1" applyFill="1" applyBorder="1" applyAlignment="1">
      <alignment horizontal="center" vertical="center"/>
    </xf>
    <xf numFmtId="0" fontId="44" fillId="10" borderId="17" xfId="3" applyFont="1" applyFill="1" applyBorder="1" applyAlignment="1">
      <alignment horizontal="center" vertical="center"/>
    </xf>
    <xf numFmtId="49" fontId="44" fillId="10" borderId="17" xfId="3" applyNumberFormat="1" applyFont="1" applyFill="1" applyBorder="1" applyAlignment="1">
      <alignment horizontal="center" vertical="center"/>
    </xf>
    <xf numFmtId="0" fontId="44" fillId="10" borderId="17" xfId="3" applyFont="1" applyFill="1" applyBorder="1" applyAlignment="1">
      <alignment horizontal="center" vertical="center" wrapText="1"/>
    </xf>
    <xf numFmtId="165" fontId="46" fillId="0" borderId="19" xfId="5" applyFont="1" applyFill="1" applyBorder="1" applyAlignment="1">
      <alignment vertical="center"/>
    </xf>
    <xf numFmtId="165" fontId="47" fillId="0" borderId="17" xfId="5" applyFont="1" applyFill="1" applyBorder="1"/>
    <xf numFmtId="0" fontId="45" fillId="0" borderId="0" xfId="3" applyFont="1" applyAlignment="1">
      <alignment horizontal="center"/>
    </xf>
    <xf numFmtId="165" fontId="47" fillId="0" borderId="0" xfId="5" applyFont="1" applyFill="1" applyBorder="1"/>
    <xf numFmtId="0" fontId="45" fillId="0" borderId="0" xfId="3" applyFont="1"/>
    <xf numFmtId="49" fontId="45" fillId="0" borderId="0" xfId="3" applyNumberFormat="1" applyFont="1"/>
    <xf numFmtId="0" fontId="45" fillId="0" borderId="22" xfId="5" applyNumberFormat="1" applyFont="1" applyFill="1" applyBorder="1" applyAlignment="1">
      <alignment horizontal="center" vertical="center"/>
    </xf>
    <xf numFmtId="165" fontId="46" fillId="7" borderId="10" xfId="5" applyFont="1" applyFill="1" applyBorder="1" applyAlignment="1">
      <alignment vertical="center" wrapText="1"/>
    </xf>
    <xf numFmtId="165" fontId="46" fillId="7" borderId="19" xfId="5" applyFont="1" applyFill="1" applyBorder="1" applyAlignment="1">
      <alignment vertical="center" wrapText="1"/>
    </xf>
    <xf numFmtId="165" fontId="46" fillId="7" borderId="10" xfId="5" quotePrefix="1" applyFont="1" applyFill="1" applyBorder="1" applyAlignment="1">
      <alignment vertical="center"/>
    </xf>
    <xf numFmtId="49" fontId="44" fillId="10" borderId="17" xfId="3" applyNumberFormat="1" applyFont="1" applyFill="1" applyBorder="1" applyAlignment="1">
      <alignment horizontal="center" vertical="center" wrapText="1"/>
    </xf>
    <xf numFmtId="14" fontId="46" fillId="7" borderId="19" xfId="5" applyNumberFormat="1" applyFont="1" applyFill="1" applyBorder="1" applyAlignment="1">
      <alignment horizontal="center" vertical="center" wrapText="1"/>
    </xf>
    <xf numFmtId="0" fontId="45" fillId="0" borderId="25" xfId="3" applyFont="1" applyBorder="1" applyAlignment="1">
      <alignment horizontal="center"/>
    </xf>
    <xf numFmtId="165" fontId="46" fillId="7" borderId="26" xfId="5" applyFont="1" applyFill="1" applyBorder="1" applyAlignment="1">
      <alignment vertical="center" wrapText="1"/>
    </xf>
    <xf numFmtId="165" fontId="45" fillId="0" borderId="27" xfId="5" applyFont="1" applyBorder="1"/>
    <xf numFmtId="165" fontId="45" fillId="0" borderId="28" xfId="3" applyNumberFormat="1" applyFont="1" applyBorder="1"/>
    <xf numFmtId="165" fontId="45" fillId="0" borderId="21" xfId="3" applyNumberFormat="1" applyFont="1" applyBorder="1"/>
    <xf numFmtId="165" fontId="45" fillId="0" borderId="17" xfId="3" applyNumberFormat="1" applyFont="1" applyBorder="1"/>
    <xf numFmtId="165" fontId="45" fillId="0" borderId="18" xfId="3" applyNumberFormat="1" applyFont="1" applyBorder="1"/>
    <xf numFmtId="0" fontId="45" fillId="0" borderId="22" xfId="3" applyFont="1" applyBorder="1" applyAlignment="1">
      <alignment horizontal="center"/>
    </xf>
    <xf numFmtId="165" fontId="45" fillId="0" borderId="19" xfId="5" applyFont="1" applyBorder="1"/>
    <xf numFmtId="165" fontId="45" fillId="0" borderId="20" xfId="3" applyNumberFormat="1" applyFont="1" applyBorder="1"/>
    <xf numFmtId="49" fontId="44" fillId="10" borderId="17" xfId="3" applyNumberFormat="1" applyFont="1" applyFill="1" applyBorder="1" applyAlignment="1">
      <alignment horizontal="center"/>
    </xf>
    <xf numFmtId="0" fontId="44" fillId="10" borderId="18" xfId="3" applyFont="1" applyFill="1" applyBorder="1" applyAlignment="1">
      <alignment horizontal="center"/>
    </xf>
    <xf numFmtId="169" fontId="0" fillId="0" borderId="0" xfId="0" applyNumberFormat="1"/>
    <xf numFmtId="0" fontId="32" fillId="0" borderId="4" xfId="0" applyFont="1" applyBorder="1"/>
    <xf numFmtId="0" fontId="38" fillId="10" borderId="32" xfId="0" applyFont="1" applyFill="1" applyBorder="1" applyAlignment="1">
      <alignment horizontal="center"/>
    </xf>
    <xf numFmtId="165" fontId="32" fillId="0" borderId="6" xfId="0" applyNumberFormat="1" applyFont="1" applyBorder="1"/>
    <xf numFmtId="0" fontId="44" fillId="10" borderId="17" xfId="3" applyFont="1" applyFill="1" applyBorder="1" applyAlignment="1">
      <alignment horizontal="center" wrapText="1"/>
    </xf>
    <xf numFmtId="0" fontId="44" fillId="10" borderId="18" xfId="3" applyFont="1" applyFill="1" applyBorder="1" applyAlignment="1">
      <alignment horizontal="center" vertical="center" wrapText="1"/>
    </xf>
    <xf numFmtId="165" fontId="45" fillId="0" borderId="19" xfId="5" applyFont="1" applyFill="1" applyBorder="1" applyAlignment="1">
      <alignment vertical="center"/>
    </xf>
    <xf numFmtId="165" fontId="45" fillId="0" borderId="20" xfId="5" applyFont="1" applyFill="1" applyBorder="1" applyAlignment="1">
      <alignment vertical="center"/>
    </xf>
    <xf numFmtId="165" fontId="46" fillId="0" borderId="10" xfId="5" applyFont="1" applyFill="1" applyBorder="1" applyAlignment="1">
      <alignment vertical="center"/>
    </xf>
    <xf numFmtId="165" fontId="48" fillId="0" borderId="10" xfId="5" applyFont="1" applyFill="1" applyBorder="1" applyAlignment="1">
      <alignment vertical="center"/>
    </xf>
    <xf numFmtId="165" fontId="45" fillId="0" borderId="10" xfId="5" applyFont="1" applyFill="1" applyBorder="1" applyAlignment="1">
      <alignment vertical="center"/>
    </xf>
    <xf numFmtId="0" fontId="45" fillId="0" borderId="23" xfId="5" applyNumberFormat="1" applyFont="1" applyFill="1" applyBorder="1" applyAlignment="1">
      <alignment horizontal="center" vertical="center"/>
    </xf>
    <xf numFmtId="0" fontId="47" fillId="0" borderId="17" xfId="5" applyNumberFormat="1" applyFont="1" applyFill="1" applyBorder="1" applyAlignment="1">
      <alignment horizontal="center"/>
    </xf>
    <xf numFmtId="0" fontId="47" fillId="0" borderId="0" xfId="5" applyNumberFormat="1" applyFont="1" applyFill="1" applyBorder="1" applyAlignment="1">
      <alignment horizontal="center"/>
    </xf>
    <xf numFmtId="0" fontId="44" fillId="10" borderId="24" xfId="3" applyFont="1" applyFill="1" applyBorder="1" applyAlignment="1">
      <alignment horizontal="center" vertical="center"/>
    </xf>
    <xf numFmtId="165" fontId="46" fillId="0" borderId="10" xfId="5" applyFont="1" applyFill="1" applyBorder="1" applyAlignment="1">
      <alignment vertical="center" wrapText="1"/>
    </xf>
    <xf numFmtId="165" fontId="46" fillId="0" borderId="10" xfId="5" quotePrefix="1" applyFont="1" applyFill="1" applyBorder="1" applyAlignment="1">
      <alignment vertical="center"/>
    </xf>
    <xf numFmtId="0" fontId="2" fillId="0" borderId="10" xfId="3" applyBorder="1" applyAlignment="1">
      <alignment vertical="center"/>
    </xf>
    <xf numFmtId="0" fontId="19" fillId="10" borderId="17" xfId="3" applyFont="1" applyFill="1" applyBorder="1" applyAlignment="1">
      <alignment horizontal="center" vertical="center" wrapText="1"/>
    </xf>
    <xf numFmtId="0" fontId="45" fillId="0" borderId="31" xfId="5" applyNumberFormat="1" applyFont="1" applyFill="1" applyBorder="1" applyAlignment="1">
      <alignment horizontal="center" vertical="center"/>
    </xf>
    <xf numFmtId="0" fontId="38" fillId="10" borderId="33" xfId="0" applyFont="1" applyFill="1" applyBorder="1" applyAlignment="1">
      <alignment horizontal="center"/>
    </xf>
    <xf numFmtId="0" fontId="38" fillId="10" borderId="34" xfId="0" applyFont="1" applyFill="1" applyBorder="1" applyAlignment="1">
      <alignment horizontal="center"/>
    </xf>
    <xf numFmtId="0" fontId="38" fillId="10" borderId="33" xfId="0" applyFont="1" applyFill="1" applyBorder="1" applyAlignment="1">
      <alignment horizontal="center" wrapText="1"/>
    </xf>
    <xf numFmtId="0" fontId="38" fillId="10" borderId="34" xfId="0" applyFont="1" applyFill="1" applyBorder="1" applyAlignment="1">
      <alignment horizontal="center" wrapText="1"/>
    </xf>
    <xf numFmtId="0" fontId="38" fillId="0" borderId="23" xfId="0" applyFont="1" applyBorder="1" applyAlignment="1">
      <alignment horizontal="center"/>
    </xf>
    <xf numFmtId="0" fontId="49" fillId="0" borderId="10" xfId="0" applyFont="1" applyBorder="1"/>
    <xf numFmtId="0" fontId="39" fillId="7" borderId="10" xfId="0" quotePrefix="1" applyFont="1" applyFill="1" applyBorder="1"/>
    <xf numFmtId="0" fontId="39" fillId="7" borderId="10" xfId="0" applyFont="1" applyFill="1" applyBorder="1"/>
    <xf numFmtId="4" fontId="0" fillId="0" borderId="10" xfId="0" applyNumberFormat="1" applyBorder="1"/>
    <xf numFmtId="165" fontId="0" fillId="7" borderId="10" xfId="5" applyFont="1" applyFill="1" applyBorder="1"/>
    <xf numFmtId="0" fontId="38" fillId="0" borderId="10" xfId="0" applyFont="1" applyBorder="1" applyAlignment="1">
      <alignment horizontal="center"/>
    </xf>
    <xf numFmtId="165" fontId="0" fillId="7" borderId="35" xfId="5" applyFont="1" applyFill="1" applyBorder="1"/>
    <xf numFmtId="0" fontId="0" fillId="7" borderId="23" xfId="0" quotePrefix="1" applyFill="1" applyBorder="1" applyAlignment="1">
      <alignment horizontal="center"/>
    </xf>
    <xf numFmtId="165" fontId="0" fillId="7" borderId="19" xfId="5" applyFont="1" applyFill="1" applyBorder="1"/>
    <xf numFmtId="165" fontId="0" fillId="7" borderId="20" xfId="5" applyFont="1" applyFill="1" applyBorder="1"/>
    <xf numFmtId="165" fontId="50" fillId="7" borderId="30" xfId="0" applyNumberFormat="1" applyFont="1" applyFill="1" applyBorder="1"/>
    <xf numFmtId="165" fontId="50" fillId="7" borderId="29" xfId="0" applyNumberFormat="1" applyFont="1" applyFill="1" applyBorder="1"/>
    <xf numFmtId="165" fontId="50" fillId="7" borderId="6" xfId="0" applyNumberFormat="1" applyFont="1" applyFill="1" applyBorder="1"/>
    <xf numFmtId="0" fontId="19" fillId="7" borderId="0" xfId="0" applyFont="1" applyFill="1" applyAlignment="1">
      <alignment horizontal="center"/>
    </xf>
    <xf numFmtId="165" fontId="50" fillId="7" borderId="0" xfId="0" applyNumberFormat="1" applyFont="1" applyFill="1"/>
    <xf numFmtId="4" fontId="3" fillId="0" borderId="0" xfId="0" applyNumberFormat="1" applyFont="1"/>
    <xf numFmtId="0" fontId="2" fillId="0" borderId="0" xfId="3"/>
    <xf numFmtId="0" fontId="2" fillId="0" borderId="0" xfId="3" quotePrefix="1"/>
    <xf numFmtId="14" fontId="2" fillId="0" borderId="0" xfId="3" applyNumberFormat="1"/>
    <xf numFmtId="4" fontId="2" fillId="0" borderId="0" xfId="3" applyNumberFormat="1"/>
    <xf numFmtId="0" fontId="52" fillId="0" borderId="0" xfId="0" applyFont="1" applyAlignment="1">
      <alignment horizontal="center"/>
    </xf>
    <xf numFmtId="165" fontId="8" fillId="0" borderId="0" xfId="1" applyFont="1" applyFill="1" applyBorder="1" applyAlignment="1">
      <alignment horizontal="right"/>
    </xf>
    <xf numFmtId="0" fontId="0" fillId="7" borderId="0" xfId="0" applyFill="1" applyAlignment="1" applyProtection="1">
      <alignment horizontal="left"/>
      <protection locked="0"/>
    </xf>
    <xf numFmtId="0" fontId="0" fillId="7" borderId="0" xfId="0" applyFill="1" applyAlignment="1">
      <alignment horizontal="left"/>
    </xf>
    <xf numFmtId="165" fontId="4" fillId="0" borderId="0" xfId="1" applyFont="1" applyAlignment="1">
      <alignment horizontal="left"/>
    </xf>
    <xf numFmtId="165" fontId="4" fillId="4" borderId="0" xfId="1" applyFont="1" applyFill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6" fillId="8" borderId="36" xfId="0" applyFont="1" applyFill="1" applyBorder="1" applyAlignment="1">
      <alignment horizontal="center" vertical="center" wrapText="1"/>
    </xf>
    <xf numFmtId="0" fontId="36" fillId="8" borderId="10" xfId="0" applyFont="1" applyFill="1" applyBorder="1" applyAlignment="1">
      <alignment horizontal="center" vertical="center" wrapText="1"/>
    </xf>
    <xf numFmtId="0" fontId="19" fillId="0" borderId="36" xfId="0" applyFont="1" applyBorder="1" applyAlignment="1">
      <alignment horizontal="center"/>
    </xf>
    <xf numFmtId="165" fontId="0" fillId="0" borderId="14" xfId="1" applyFont="1" applyBorder="1" applyAlignment="1">
      <alignment horizontal="center"/>
    </xf>
    <xf numFmtId="0" fontId="37" fillId="0" borderId="37" xfId="0" applyFont="1" applyBorder="1" applyAlignment="1">
      <alignment horizontal="left"/>
    </xf>
    <xf numFmtId="165" fontId="19" fillId="0" borderId="14" xfId="1" applyFont="1" applyBorder="1" applyAlignment="1">
      <alignment horizontal="center"/>
    </xf>
    <xf numFmtId="0" fontId="39" fillId="0" borderId="13" xfId="0" applyFont="1" applyBorder="1" applyAlignment="1">
      <alignment horizontal="left"/>
    </xf>
    <xf numFmtId="0" fontId="37" fillId="0" borderId="13" xfId="0" applyFont="1" applyBorder="1" applyAlignment="1">
      <alignment horizontal="left"/>
    </xf>
    <xf numFmtId="0" fontId="39" fillId="0" borderId="38" xfId="0" applyFont="1" applyBorder="1" applyAlignment="1">
      <alignment horizontal="left"/>
    </xf>
    <xf numFmtId="165" fontId="0" fillId="0" borderId="19" xfId="1" applyFont="1" applyBorder="1" applyAlignment="1">
      <alignment horizontal="center"/>
    </xf>
    <xf numFmtId="165" fontId="37" fillId="0" borderId="36" xfId="1" applyFont="1" applyBorder="1" applyAlignment="1">
      <alignment horizontal="center"/>
    </xf>
    <xf numFmtId="165" fontId="19" fillId="0" borderId="10" xfId="0" applyNumberFormat="1" applyFont="1" applyBorder="1" applyAlignment="1">
      <alignment horizontal="center"/>
    </xf>
    <xf numFmtId="0" fontId="37" fillId="8" borderId="10" xfId="0" applyFont="1" applyFill="1" applyBorder="1" applyAlignment="1">
      <alignment horizontal="center" vertical="center" wrapText="1"/>
    </xf>
    <xf numFmtId="0" fontId="37" fillId="0" borderId="38" xfId="0" applyFont="1" applyBorder="1" applyAlignment="1">
      <alignment horizontal="left" vertical="center" wrapText="1"/>
    </xf>
    <xf numFmtId="165" fontId="19" fillId="0" borderId="39" xfId="1" applyFont="1" applyBorder="1" applyAlignment="1">
      <alignment horizontal="left" vertical="center" wrapText="1"/>
    </xf>
    <xf numFmtId="0" fontId="37" fillId="0" borderId="40" xfId="0" applyFont="1" applyBorder="1" applyAlignment="1">
      <alignment horizontal="left" vertical="center" wrapText="1"/>
    </xf>
    <xf numFmtId="165" fontId="19" fillId="0" borderId="14" xfId="1" applyFont="1" applyBorder="1" applyAlignment="1">
      <alignment horizontal="left" vertical="center" wrapText="1"/>
    </xf>
    <xf numFmtId="0" fontId="37" fillId="0" borderId="13" xfId="0" applyFont="1" applyBorder="1" applyAlignment="1">
      <alignment horizontal="left" vertical="center" wrapText="1"/>
    </xf>
    <xf numFmtId="4" fontId="19" fillId="0" borderId="42" xfId="1" applyNumberFormat="1" applyFont="1" applyBorder="1" applyAlignment="1">
      <alignment vertical="center" wrapText="1"/>
    </xf>
    <xf numFmtId="0" fontId="54" fillId="0" borderId="13" xfId="0" applyFont="1" applyBorder="1" applyAlignment="1">
      <alignment vertical="center" wrapText="1"/>
    </xf>
    <xf numFmtId="4" fontId="0" fillId="0" borderId="14" xfId="1" applyNumberFormat="1" applyFont="1" applyBorder="1" applyAlignment="1">
      <alignment vertical="center" wrapText="1"/>
    </xf>
    <xf numFmtId="4" fontId="0" fillId="0" borderId="14" xfId="0" applyNumberFormat="1" applyBorder="1" applyAlignment="1">
      <alignment vertical="center" wrapText="1"/>
    </xf>
    <xf numFmtId="0" fontId="39" fillId="0" borderId="13" xfId="0" applyFont="1" applyBorder="1" applyAlignment="1">
      <alignment horizontal="left" vertical="center" indent="2"/>
    </xf>
    <xf numFmtId="0" fontId="39" fillId="0" borderId="13" xfId="0" applyFont="1" applyBorder="1" applyAlignment="1">
      <alignment horizontal="left" vertical="center" wrapText="1"/>
    </xf>
    <xf numFmtId="4" fontId="0" fillId="0" borderId="14" xfId="0" applyNumberFormat="1" applyBorder="1" applyAlignment="1">
      <alignment vertical="center"/>
    </xf>
    <xf numFmtId="4" fontId="19" fillId="0" borderId="14" xfId="0" applyNumberFormat="1" applyFont="1" applyBorder="1" applyAlignment="1">
      <alignment vertical="center" wrapText="1"/>
    </xf>
    <xf numFmtId="0" fontId="54" fillId="0" borderId="13" xfId="0" applyFont="1" applyBorder="1" applyAlignment="1">
      <alignment vertical="center"/>
    </xf>
    <xf numFmtId="0" fontId="39" fillId="0" borderId="13" xfId="0" applyFont="1" applyBorder="1" applyAlignment="1">
      <alignment horizontal="left" vertical="center" wrapText="1" indent="2"/>
    </xf>
    <xf numFmtId="0" fontId="39" fillId="0" borderId="38" xfId="0" applyFont="1" applyBorder="1" applyAlignment="1">
      <alignment horizontal="left" vertical="center" wrapText="1" indent="2"/>
    </xf>
    <xf numFmtId="4" fontId="0" fillId="0" borderId="19" xfId="0" applyNumberFormat="1" applyBorder="1" applyAlignment="1">
      <alignment vertical="center" wrapText="1"/>
    </xf>
    <xf numFmtId="0" fontId="54" fillId="0" borderId="37" xfId="0" applyFont="1" applyBorder="1" applyAlignment="1">
      <alignment vertical="center" wrapText="1"/>
    </xf>
    <xf numFmtId="4" fontId="0" fillId="0" borderId="27" xfId="0" applyNumberFormat="1" applyBorder="1" applyAlignment="1">
      <alignment vertical="center" wrapText="1"/>
    </xf>
    <xf numFmtId="0" fontId="39" fillId="0" borderId="13" xfId="0" applyFont="1" applyBorder="1" applyAlignment="1">
      <alignment vertical="center" wrapText="1"/>
    </xf>
    <xf numFmtId="0" fontId="0" fillId="0" borderId="13" xfId="0" applyBorder="1" applyAlignment="1">
      <alignment horizontal="left" vertical="center" wrapText="1" indent="2"/>
    </xf>
    <xf numFmtId="0" fontId="0" fillId="0" borderId="37" xfId="0" applyBorder="1" applyAlignment="1">
      <alignment horizontal="left" vertical="center" wrapText="1" indent="2"/>
    </xf>
    <xf numFmtId="0" fontId="19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indent="2"/>
    </xf>
    <xf numFmtId="0" fontId="36" fillId="8" borderId="38" xfId="0" applyFont="1" applyFill="1" applyBorder="1" applyAlignment="1">
      <alignment horizontal="left" vertical="center"/>
    </xf>
    <xf numFmtId="4" fontId="19" fillId="8" borderId="19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19" fillId="0" borderId="43" xfId="0" applyFont="1" applyBorder="1" applyAlignment="1">
      <alignment horizontal="left" vertical="center" wrapText="1"/>
    </xf>
    <xf numFmtId="4" fontId="0" fillId="0" borderId="14" xfId="0" applyNumberFormat="1" applyBorder="1"/>
    <xf numFmtId="0" fontId="19" fillId="0" borderId="13" xfId="0" applyFont="1" applyBorder="1" applyAlignment="1">
      <alignment horizontal="left" vertical="center"/>
    </xf>
    <xf numFmtId="0" fontId="19" fillId="11" borderId="45" xfId="0" applyFont="1" applyFill="1" applyBorder="1" applyAlignment="1">
      <alignment horizontal="left" vertical="center" wrapText="1"/>
    </xf>
    <xf numFmtId="4" fontId="19" fillId="11" borderId="46" xfId="0" applyNumberFormat="1" applyFont="1" applyFill="1" applyBorder="1" applyAlignment="1">
      <alignment vertical="center" wrapText="1"/>
    </xf>
    <xf numFmtId="0" fontId="0" fillId="0" borderId="38" xfId="0" applyBorder="1"/>
    <xf numFmtId="165" fontId="0" fillId="0" borderId="19" xfId="1" applyFont="1" applyBorder="1"/>
    <xf numFmtId="4" fontId="0" fillId="0" borderId="19" xfId="0" applyNumberFormat="1" applyBorder="1" applyAlignment="1">
      <alignment vertical="center"/>
    </xf>
    <xf numFmtId="0" fontId="0" fillId="0" borderId="0" xfId="0" applyAlignment="1">
      <alignment horizontal="left" wrapText="1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5" fontId="37" fillId="0" borderId="14" xfId="1" applyFont="1" applyBorder="1" applyAlignment="1">
      <alignment horizontal="center"/>
    </xf>
    <xf numFmtId="165" fontId="5" fillId="0" borderId="14" xfId="1" applyFont="1" applyBorder="1" applyAlignment="1">
      <alignment horizontal="center"/>
    </xf>
    <xf numFmtId="165" fontId="5" fillId="0" borderId="19" xfId="1" applyFont="1" applyBorder="1" applyAlignment="1">
      <alignment horizontal="center"/>
    </xf>
    <xf numFmtId="165" fontId="37" fillId="0" borderId="10" xfId="0" applyNumberFormat="1" applyFont="1" applyBorder="1" applyAlignment="1">
      <alignment horizontal="center"/>
    </xf>
    <xf numFmtId="0" fontId="37" fillId="8" borderId="27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165" fontId="37" fillId="0" borderId="14" xfId="1" applyFont="1" applyBorder="1" applyAlignment="1">
      <alignment horizontal="left" vertical="center" wrapText="1"/>
    </xf>
    <xf numFmtId="165" fontId="37" fillId="0" borderId="41" xfId="1" applyFont="1" applyBorder="1" applyAlignment="1">
      <alignment vertical="center" wrapText="1"/>
    </xf>
    <xf numFmtId="165" fontId="5" fillId="0" borderId="10" xfId="0" applyNumberFormat="1" applyFont="1" applyBorder="1" applyAlignment="1">
      <alignment vertical="center" wrapText="1"/>
    </xf>
    <xf numFmtId="167" fontId="5" fillId="0" borderId="10" xfId="0" applyNumberFormat="1" applyFont="1" applyBorder="1" applyAlignment="1">
      <alignment vertical="center" wrapText="1"/>
    </xf>
    <xf numFmtId="165" fontId="37" fillId="0" borderId="21" xfId="1" applyFont="1" applyBorder="1" applyAlignment="1">
      <alignment vertical="center" wrapText="1"/>
    </xf>
    <xf numFmtId="165" fontId="5" fillId="0" borderId="19" xfId="0" applyNumberFormat="1" applyFont="1" applyBorder="1" applyAlignment="1">
      <alignment vertical="center" wrapText="1"/>
    </xf>
    <xf numFmtId="165" fontId="39" fillId="0" borderId="21" xfId="1" applyFont="1" applyBorder="1" applyAlignment="1">
      <alignment vertical="center" wrapText="1"/>
    </xf>
    <xf numFmtId="4" fontId="37" fillId="8" borderId="19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Border="1" applyAlignment="1">
      <alignment vertical="center" wrapText="1"/>
    </xf>
    <xf numFmtId="0" fontId="5" fillId="0" borderId="27" xfId="0" applyFont="1" applyBorder="1"/>
    <xf numFmtId="165" fontId="37" fillId="0" borderId="44" xfId="1" applyFont="1" applyBorder="1" applyAlignment="1">
      <alignment vertical="center" wrapText="1"/>
    </xf>
    <xf numFmtId="4" fontId="37" fillId="11" borderId="46" xfId="0" applyNumberFormat="1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39" fillId="0" borderId="37" xfId="0" applyFont="1" applyBorder="1" applyAlignment="1">
      <alignment vertical="center" wrapText="1"/>
    </xf>
    <xf numFmtId="0" fontId="39" fillId="0" borderId="38" xfId="0" applyFont="1" applyBorder="1" applyAlignment="1">
      <alignment vertical="center" wrapText="1"/>
    </xf>
    <xf numFmtId="0" fontId="0" fillId="0" borderId="38" xfId="0" applyBorder="1" applyAlignment="1">
      <alignment horizontal="center" vertical="center"/>
    </xf>
    <xf numFmtId="165" fontId="43" fillId="0" borderId="0" xfId="1" applyFont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164" fontId="3" fillId="0" borderId="6" xfId="0" applyNumberFormat="1" applyFont="1" applyBorder="1"/>
    <xf numFmtId="165" fontId="33" fillId="0" borderId="0" xfId="1" applyFont="1" applyAlignment="1">
      <alignment horizontal="left"/>
    </xf>
    <xf numFmtId="165" fontId="33" fillId="4" borderId="0" xfId="1" applyFont="1" applyFill="1" applyAlignment="1">
      <alignment horizontal="left"/>
    </xf>
    <xf numFmtId="165" fontId="4" fillId="0" borderId="0" xfId="2" applyNumberFormat="1" applyFont="1" applyFill="1" applyAlignment="1">
      <alignment horizontal="left"/>
    </xf>
    <xf numFmtId="165" fontId="4" fillId="3" borderId="0" xfId="1" applyFont="1" applyFill="1"/>
    <xf numFmtId="0" fontId="4" fillId="7" borderId="0" xfId="0" applyFont="1" applyFill="1" applyAlignment="1" applyProtection="1">
      <alignment horizontal="left"/>
      <protection locked="0"/>
    </xf>
    <xf numFmtId="0" fontId="4" fillId="7" borderId="0" xfId="0" applyFont="1" applyFill="1" applyAlignment="1">
      <alignment horizontal="left"/>
    </xf>
    <xf numFmtId="0" fontId="34" fillId="7" borderId="0" xfId="0" applyFont="1" applyFill="1" applyAlignment="1">
      <alignment vertical="center" wrapText="1"/>
    </xf>
    <xf numFmtId="0" fontId="35" fillId="7" borderId="0" xfId="0" applyFont="1" applyFill="1" applyAlignment="1">
      <alignment vertical="center" wrapText="1"/>
    </xf>
    <xf numFmtId="168" fontId="19" fillId="7" borderId="0" xfId="1" applyNumberFormat="1" applyFont="1" applyFill="1" applyBorder="1" applyAlignment="1">
      <alignment horizontal="left" vertical="center" wrapText="1"/>
    </xf>
    <xf numFmtId="165" fontId="19" fillId="7" borderId="0" xfId="1" applyFont="1" applyFill="1" applyBorder="1" applyAlignment="1">
      <alignment horizontal="left" vertical="center" wrapText="1"/>
    </xf>
    <xf numFmtId="168" fontId="37" fillId="7" borderId="0" xfId="1" applyNumberFormat="1" applyFont="1" applyFill="1" applyBorder="1" applyAlignment="1">
      <alignment horizontal="left" wrapText="1"/>
    </xf>
    <xf numFmtId="168" fontId="40" fillId="7" borderId="14" xfId="1" applyNumberFormat="1" applyFont="1" applyFill="1" applyBorder="1" applyAlignment="1"/>
    <xf numFmtId="168" fontId="19" fillId="7" borderId="14" xfId="1" applyNumberFormat="1" applyFont="1" applyFill="1" applyBorder="1" applyAlignment="1">
      <alignment horizontal="left" wrapText="1"/>
    </xf>
    <xf numFmtId="168" fontId="39" fillId="7" borderId="0" xfId="1" applyNumberFormat="1" applyFont="1" applyFill="1" applyBorder="1" applyAlignment="1">
      <alignment horizontal="left" vertical="center" wrapText="1"/>
    </xf>
    <xf numFmtId="168" fontId="2" fillId="7" borderId="14" xfId="1" applyNumberFormat="1" applyFont="1" applyFill="1" applyBorder="1" applyAlignment="1">
      <alignment horizontal="left" vertical="center" wrapText="1"/>
    </xf>
    <xf numFmtId="168" fontId="19" fillId="7" borderId="14" xfId="1" applyNumberFormat="1" applyFont="1" applyFill="1" applyBorder="1" applyAlignment="1">
      <alignment horizontal="left" vertical="center" wrapText="1"/>
    </xf>
    <xf numFmtId="168" fontId="40" fillId="7" borderId="14" xfId="1" applyNumberFormat="1" applyFont="1" applyFill="1" applyBorder="1" applyAlignment="1">
      <alignment horizontal="left" vertical="center" wrapText="1"/>
    </xf>
    <xf numFmtId="168" fontId="37" fillId="7" borderId="0" xfId="1" applyNumberFormat="1" applyFont="1" applyFill="1" applyBorder="1" applyAlignment="1">
      <alignment horizontal="left" vertical="center" wrapText="1"/>
    </xf>
    <xf numFmtId="168" fontId="38" fillId="7" borderId="14" xfId="1" applyNumberFormat="1" applyFont="1" applyFill="1" applyBorder="1" applyAlignment="1"/>
    <xf numFmtId="0" fontId="39" fillId="7" borderId="0" xfId="0" applyFont="1" applyFill="1" applyAlignment="1">
      <alignment horizontal="left" vertical="center" wrapText="1" indent="2"/>
    </xf>
    <xf numFmtId="168" fontId="40" fillId="7" borderId="14" xfId="1" applyNumberFormat="1" applyFont="1" applyFill="1" applyBorder="1" applyAlignment="1">
      <alignment vertical="center"/>
    </xf>
    <xf numFmtId="0" fontId="37" fillId="7" borderId="0" xfId="0" applyFont="1" applyFill="1" applyAlignment="1">
      <alignment horizontal="left" vertical="center" wrapText="1"/>
    </xf>
    <xf numFmtId="168" fontId="38" fillId="7" borderId="14" xfId="1" applyNumberFormat="1" applyFont="1" applyFill="1" applyBorder="1" applyAlignment="1">
      <alignment vertical="center"/>
    </xf>
    <xf numFmtId="0" fontId="37" fillId="12" borderId="16" xfId="0" applyFont="1" applyFill="1" applyBorder="1" applyAlignment="1">
      <alignment horizontal="left" vertical="center" wrapText="1"/>
    </xf>
    <xf numFmtId="0" fontId="39" fillId="7" borderId="0" xfId="0" applyFont="1" applyFill="1" applyAlignment="1">
      <alignment horizontal="left" vertical="center" wrapText="1"/>
    </xf>
    <xf numFmtId="0" fontId="40" fillId="7" borderId="0" xfId="0" applyFont="1" applyFill="1" applyAlignment="1">
      <alignment vertical="center"/>
    </xf>
    <xf numFmtId="168" fontId="40" fillId="7" borderId="0" xfId="0" applyNumberFormat="1" applyFont="1" applyFill="1" applyAlignment="1">
      <alignment vertical="center" wrapText="1"/>
    </xf>
    <xf numFmtId="168" fontId="40" fillId="7" borderId="0" xfId="0" applyNumberFormat="1" applyFont="1" applyFill="1" applyAlignment="1">
      <alignment vertical="center"/>
    </xf>
    <xf numFmtId="168" fontId="40" fillId="7" borderId="0" xfId="1" applyNumberFormat="1" applyFont="1" applyFill="1" applyAlignment="1">
      <alignment vertical="center"/>
    </xf>
    <xf numFmtId="0" fontId="37" fillId="7" borderId="15" xfId="0" applyFont="1" applyFill="1" applyBorder="1" applyAlignment="1">
      <alignment horizontal="left" vertical="center" wrapText="1"/>
    </xf>
    <xf numFmtId="167" fontId="38" fillId="7" borderId="15" xfId="0" applyNumberFormat="1" applyFont="1" applyFill="1" applyBorder="1" applyAlignment="1">
      <alignment vertical="center" wrapText="1"/>
    </xf>
    <xf numFmtId="168" fontId="38" fillId="7" borderId="15" xfId="0" applyNumberFormat="1" applyFont="1" applyFill="1" applyBorder="1" applyAlignment="1">
      <alignment vertical="center" wrapText="1"/>
    </xf>
    <xf numFmtId="168" fontId="38" fillId="7" borderId="0" xfId="0" applyNumberFormat="1" applyFont="1" applyFill="1" applyAlignment="1">
      <alignment vertical="center" wrapText="1"/>
    </xf>
    <xf numFmtId="167" fontId="38" fillId="12" borderId="16" xfId="0" applyNumberFormat="1" applyFont="1" applyFill="1" applyBorder="1" applyAlignment="1">
      <alignment horizontal="center" vertical="center" wrapText="1"/>
    </xf>
    <xf numFmtId="168" fontId="38" fillId="12" borderId="16" xfId="0" applyNumberFormat="1" applyFont="1" applyFill="1" applyBorder="1" applyAlignment="1">
      <alignment horizontal="center" vertical="center" wrapText="1"/>
    </xf>
    <xf numFmtId="0" fontId="36" fillId="12" borderId="16" xfId="0" applyFont="1" applyFill="1" applyBorder="1" applyAlignment="1">
      <alignment horizontal="left" vertical="center" wrapText="1"/>
    </xf>
    <xf numFmtId="167" fontId="19" fillId="12" borderId="0" xfId="0" applyNumberFormat="1" applyFont="1" applyFill="1" applyAlignment="1">
      <alignment horizontal="center" vertical="center" wrapText="1"/>
    </xf>
    <xf numFmtId="0" fontId="19" fillId="7" borderId="0" xfId="0" applyFont="1" applyFill="1"/>
    <xf numFmtId="0" fontId="0" fillId="7" borderId="0" xfId="0" applyFill="1" applyAlignment="1">
      <alignment vertical="center"/>
    </xf>
    <xf numFmtId="168" fontId="0" fillId="7" borderId="0" xfId="0" applyNumberFormat="1" applyFill="1" applyAlignment="1">
      <alignment vertical="center"/>
    </xf>
    <xf numFmtId="167" fontId="0" fillId="7" borderId="0" xfId="0" applyNumberFormat="1" applyFill="1" applyAlignment="1">
      <alignment vertical="center"/>
    </xf>
    <xf numFmtId="0" fontId="36" fillId="13" borderId="0" xfId="0" applyFont="1" applyFill="1" applyAlignment="1">
      <alignment horizontal="center" vertical="center" wrapText="1"/>
    </xf>
    <xf numFmtId="0" fontId="37" fillId="9" borderId="0" xfId="0" applyFont="1" applyFill="1" applyAlignment="1">
      <alignment horizontal="left" vertical="center" wrapText="1"/>
    </xf>
    <xf numFmtId="0" fontId="37" fillId="9" borderId="0" xfId="0" applyFont="1" applyFill="1" applyAlignment="1">
      <alignment horizontal="left" wrapText="1"/>
    </xf>
    <xf numFmtId="0" fontId="37" fillId="14" borderId="16" xfId="0" applyFont="1" applyFill="1" applyBorder="1" applyAlignment="1">
      <alignment horizontal="left" vertical="center" wrapText="1"/>
    </xf>
    <xf numFmtId="167" fontId="38" fillId="14" borderId="0" xfId="0" applyNumberFormat="1" applyFont="1" applyFill="1" applyAlignment="1">
      <alignment horizontal="center" vertical="center" wrapText="1"/>
    </xf>
    <xf numFmtId="0" fontId="37" fillId="14" borderId="0" xfId="0" applyFont="1" applyFill="1" applyAlignment="1">
      <alignment horizontal="left" wrapText="1"/>
    </xf>
    <xf numFmtId="168" fontId="38" fillId="15" borderId="14" xfId="1" applyNumberFormat="1" applyFont="1" applyFill="1" applyBorder="1" applyAlignment="1"/>
    <xf numFmtId="168" fontId="19" fillId="14" borderId="0" xfId="1" applyNumberFormat="1" applyFont="1" applyFill="1" applyBorder="1" applyAlignment="1">
      <alignment horizontal="center" wrapText="1"/>
    </xf>
    <xf numFmtId="168" fontId="38" fillId="14" borderId="0" xfId="1" applyNumberFormat="1" applyFont="1" applyFill="1" applyBorder="1" applyAlignment="1">
      <alignment horizontal="center" wrapText="1"/>
    </xf>
    <xf numFmtId="164" fontId="3" fillId="0" borderId="5" xfId="0" applyNumberFormat="1" applyFont="1" applyBorder="1"/>
    <xf numFmtId="0" fontId="0" fillId="0" borderId="7" xfId="0" applyBorder="1"/>
    <xf numFmtId="0" fontId="9" fillId="0" borderId="0" xfId="0" applyFont="1"/>
    <xf numFmtId="164" fontId="3" fillId="0" borderId="3" xfId="2" applyFont="1" applyBorder="1"/>
    <xf numFmtId="164" fontId="3" fillId="0" borderId="0" xfId="2" applyFont="1" applyBorder="1"/>
    <xf numFmtId="0" fontId="0" fillId="0" borderId="0" xfId="0" applyAlignment="1" applyProtection="1">
      <alignment horizontal="center"/>
      <protection locked="0"/>
    </xf>
    <xf numFmtId="165" fontId="16" fillId="0" borderId="0" xfId="1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6" fillId="3" borderId="0" xfId="0" applyNumberFormat="1" applyFont="1" applyFill="1" applyAlignment="1">
      <alignment horizontal="left"/>
    </xf>
    <xf numFmtId="165" fontId="6" fillId="3" borderId="0" xfId="1" applyFont="1" applyFill="1" applyAlignment="1">
      <alignment horizontal="left"/>
    </xf>
    <xf numFmtId="49" fontId="10" fillId="0" borderId="0" xfId="0" applyNumberFormat="1" applyFont="1" applyAlignment="1">
      <alignment horizontal="left"/>
    </xf>
    <xf numFmtId="165" fontId="10" fillId="0" borderId="0" xfId="1" applyFont="1" applyAlignment="1"/>
    <xf numFmtId="165" fontId="10" fillId="0" borderId="0" xfId="1" applyFont="1" applyAlignment="1">
      <alignment horizontal="right"/>
    </xf>
    <xf numFmtId="0" fontId="0" fillId="0" borderId="36" xfId="0" applyBorder="1"/>
    <xf numFmtId="0" fontId="0" fillId="0" borderId="47" xfId="0" applyBorder="1"/>
    <xf numFmtId="0" fontId="0" fillId="0" borderId="48" xfId="0" applyBorder="1"/>
    <xf numFmtId="165" fontId="5" fillId="7" borderId="0" xfId="1" applyFont="1" applyFill="1" applyAlignment="1">
      <alignment horizontal="right"/>
    </xf>
    <xf numFmtId="0" fontId="4" fillId="7" borderId="0" xfId="0" applyFont="1" applyFill="1"/>
    <xf numFmtId="164" fontId="0" fillId="7" borderId="0" xfId="2" applyFont="1" applyFill="1"/>
    <xf numFmtId="0" fontId="3" fillId="0" borderId="49" xfId="0" applyFont="1" applyBorder="1"/>
    <xf numFmtId="0" fontId="0" fillId="0" borderId="49" xfId="0" applyBorder="1"/>
    <xf numFmtId="164" fontId="6" fillId="0" borderId="49" xfId="0" applyNumberFormat="1" applyFont="1" applyBorder="1"/>
    <xf numFmtId="0" fontId="51" fillId="0" borderId="11" xfId="0" applyFont="1" applyBorder="1"/>
    <xf numFmtId="164" fontId="3" fillId="0" borderId="3" xfId="0" applyNumberFormat="1" applyFont="1" applyBorder="1"/>
    <xf numFmtId="164" fontId="0" fillId="0" borderId="50" xfId="0" applyNumberFormat="1" applyBorder="1"/>
    <xf numFmtId="0" fontId="58" fillId="0" borderId="0" xfId="0" applyFont="1" applyAlignment="1">
      <alignment horizontal="center"/>
    </xf>
    <xf numFmtId="0" fontId="61" fillId="0" borderId="0" xfId="0" applyFont="1"/>
    <xf numFmtId="164" fontId="6" fillId="0" borderId="50" xfId="2" applyFont="1" applyBorder="1"/>
    <xf numFmtId="49" fontId="5" fillId="0" borderId="0" xfId="1" applyNumberFormat="1" applyFont="1"/>
    <xf numFmtId="0" fontId="64" fillId="0" borderId="0" xfId="0" applyFont="1"/>
    <xf numFmtId="0" fontId="65" fillId="0" borderId="0" xfId="0" applyFont="1"/>
    <xf numFmtId="49" fontId="66" fillId="2" borderId="1" xfId="0" applyNumberFormat="1" applyFont="1" applyFill="1" applyBorder="1" applyAlignment="1">
      <alignment horizontal="center"/>
    </xf>
    <xf numFmtId="165" fontId="66" fillId="2" borderId="1" xfId="1" applyFont="1" applyFill="1" applyBorder="1" applyAlignment="1">
      <alignment horizontal="center"/>
    </xf>
    <xf numFmtId="49" fontId="67" fillId="0" borderId="0" xfId="0" applyNumberFormat="1" applyFont="1" applyAlignment="1">
      <alignment horizontal="left"/>
    </xf>
    <xf numFmtId="165" fontId="67" fillId="0" borderId="0" xfId="1" applyFont="1" applyAlignment="1"/>
    <xf numFmtId="165" fontId="68" fillId="0" borderId="0" xfId="1" applyFont="1" applyAlignment="1"/>
    <xf numFmtId="49" fontId="69" fillId="0" borderId="0" xfId="0" applyNumberFormat="1" applyFont="1" applyAlignment="1">
      <alignment horizontal="left"/>
    </xf>
    <xf numFmtId="165" fontId="70" fillId="0" borderId="0" xfId="1" applyFont="1" applyAlignment="1">
      <alignment horizontal="left"/>
    </xf>
    <xf numFmtId="165" fontId="69" fillId="0" borderId="0" xfId="2" applyNumberFormat="1" applyFont="1" applyAlignment="1">
      <alignment horizontal="right"/>
    </xf>
    <xf numFmtId="49" fontId="69" fillId="4" borderId="0" xfId="0" applyNumberFormat="1" applyFont="1" applyFill="1" applyAlignment="1">
      <alignment horizontal="left"/>
    </xf>
    <xf numFmtId="165" fontId="69" fillId="4" borderId="0" xfId="1" applyFont="1" applyFill="1" applyAlignment="1">
      <alignment horizontal="left"/>
    </xf>
    <xf numFmtId="49" fontId="69" fillId="3" borderId="0" xfId="0" applyNumberFormat="1" applyFont="1" applyFill="1" applyAlignment="1">
      <alignment horizontal="left"/>
    </xf>
    <xf numFmtId="165" fontId="69" fillId="3" borderId="0" xfId="1" applyFont="1" applyFill="1" applyAlignment="1">
      <alignment horizontal="left"/>
    </xf>
    <xf numFmtId="0" fontId="73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8" fillId="0" borderId="0" xfId="0" applyFont="1" applyAlignment="1">
      <alignment wrapText="1"/>
    </xf>
    <xf numFmtId="0" fontId="76" fillId="0" borderId="0" xfId="0" applyFont="1"/>
    <xf numFmtId="0" fontId="78" fillId="0" borderId="0" xfId="0" applyFont="1"/>
    <xf numFmtId="0" fontId="7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79" fillId="4" borderId="0" xfId="0" applyFont="1" applyFill="1" applyAlignment="1">
      <alignment horizontal="center"/>
    </xf>
    <xf numFmtId="0" fontId="80" fillId="0" borderId="0" xfId="0" applyFont="1" applyAlignment="1">
      <alignment horizontal="center"/>
    </xf>
    <xf numFmtId="0" fontId="79" fillId="4" borderId="0" xfId="0" applyFont="1" applyFill="1"/>
    <xf numFmtId="164" fontId="6" fillId="0" borderId="0" xfId="2" applyFont="1" applyBorder="1"/>
    <xf numFmtId="0" fontId="81" fillId="0" borderId="0" xfId="0" applyFont="1"/>
    <xf numFmtId="165" fontId="10" fillId="3" borderId="0" xfId="1" applyFont="1" applyFill="1" applyAlignment="1"/>
    <xf numFmtId="49" fontId="10" fillId="3" borderId="0" xfId="0" applyNumberFormat="1" applyFont="1" applyFill="1" applyAlignment="1">
      <alignment horizontal="left"/>
    </xf>
    <xf numFmtId="49" fontId="31" fillId="4" borderId="0" xfId="0" applyNumberFormat="1" applyFont="1" applyFill="1" applyAlignment="1">
      <alignment horizontal="left"/>
    </xf>
    <xf numFmtId="165" fontId="31" fillId="4" borderId="0" xfId="1" applyFont="1" applyFill="1" applyAlignment="1">
      <alignment horizontal="left"/>
    </xf>
    <xf numFmtId="165" fontId="31" fillId="4" borderId="0" xfId="1" applyFont="1" applyFill="1" applyAlignment="1"/>
    <xf numFmtId="49" fontId="31" fillId="16" borderId="0" xfId="0" applyNumberFormat="1" applyFont="1" applyFill="1" applyAlignment="1">
      <alignment horizontal="left"/>
    </xf>
    <xf numFmtId="165" fontId="31" fillId="16" borderId="0" xfId="1" applyFont="1" applyFill="1" applyAlignment="1"/>
    <xf numFmtId="49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right"/>
    </xf>
    <xf numFmtId="0" fontId="6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5" fontId="84" fillId="0" borderId="0" xfId="1" applyFont="1" applyFill="1" applyAlignment="1">
      <alignment horizontal="right"/>
    </xf>
    <xf numFmtId="0" fontId="85" fillId="0" borderId="0" xfId="0" applyFont="1"/>
    <xf numFmtId="165" fontId="6" fillId="0" borderId="0" xfId="0" applyNumberFormat="1" applyFont="1"/>
    <xf numFmtId="165" fontId="3" fillId="0" borderId="0" xfId="0" applyNumberFormat="1" applyFont="1"/>
    <xf numFmtId="164" fontId="6" fillId="0" borderId="11" xfId="2" applyFont="1" applyBorder="1"/>
    <xf numFmtId="164" fontId="3" fillId="0" borderId="7" xfId="2" applyFont="1" applyBorder="1"/>
    <xf numFmtId="165" fontId="15" fillId="0" borderId="3" xfId="1" applyFont="1" applyBorder="1"/>
    <xf numFmtId="164" fontId="18" fillId="0" borderId="0" xfId="2" applyFont="1"/>
    <xf numFmtId="0" fontId="88" fillId="0" borderId="0" xfId="0" applyFont="1"/>
    <xf numFmtId="0" fontId="6" fillId="0" borderId="11" xfId="0" applyFont="1" applyBorder="1" applyAlignment="1">
      <alignment horizontal="center"/>
    </xf>
    <xf numFmtId="165" fontId="15" fillId="0" borderId="0" xfId="1" applyFont="1" applyFill="1"/>
    <xf numFmtId="165" fontId="21" fillId="0" borderId="0" xfId="1" applyFont="1" applyFill="1" applyBorder="1"/>
    <xf numFmtId="165" fontId="12" fillId="0" borderId="0" xfId="1" applyFont="1"/>
    <xf numFmtId="165" fontId="12" fillId="0" borderId="0" xfId="1" applyFont="1" applyFill="1"/>
    <xf numFmtId="165" fontId="12" fillId="0" borderId="0" xfId="1" applyFont="1" applyFill="1" applyAlignment="1">
      <alignment horizontal="right"/>
    </xf>
    <xf numFmtId="165" fontId="12" fillId="0" borderId="0" xfId="1" applyFont="1" applyAlignment="1">
      <alignment horizontal="right"/>
    </xf>
    <xf numFmtId="165" fontId="5" fillId="0" borderId="0" xfId="1" quotePrefix="1" applyFont="1" applyAlignment="1">
      <alignment horizontal="right"/>
    </xf>
    <xf numFmtId="165" fontId="4" fillId="0" borderId="0" xfId="0" applyNumberFormat="1" applyFont="1"/>
    <xf numFmtId="165" fontId="4" fillId="17" borderId="0" xfId="2" applyNumberFormat="1" applyFont="1" applyFill="1" applyAlignment="1">
      <alignment horizontal="left"/>
    </xf>
    <xf numFmtId="49" fontId="7" fillId="17" borderId="0" xfId="0" applyNumberFormat="1" applyFont="1" applyFill="1" applyAlignment="1">
      <alignment horizontal="left"/>
    </xf>
    <xf numFmtId="165" fontId="4" fillId="17" borderId="0" xfId="1" applyFont="1" applyFill="1" applyAlignment="1">
      <alignment horizontal="left"/>
    </xf>
    <xf numFmtId="165" fontId="25" fillId="17" borderId="0" xfId="1" applyFont="1" applyFill="1"/>
    <xf numFmtId="165" fontId="18" fillId="0" borderId="0" xfId="0" applyNumberFormat="1" applyFont="1"/>
    <xf numFmtId="49" fontId="84" fillId="0" borderId="0" xfId="0" applyNumberFormat="1" applyFont="1" applyAlignment="1">
      <alignment horizontal="left"/>
    </xf>
    <xf numFmtId="49" fontId="84" fillId="0" borderId="0" xfId="0" applyNumberFormat="1" applyFont="1" applyAlignment="1">
      <alignment horizontal="right"/>
    </xf>
    <xf numFmtId="0" fontId="89" fillId="0" borderId="0" xfId="0" applyFont="1"/>
    <xf numFmtId="165" fontId="84" fillId="0" borderId="0" xfId="1" applyFont="1" applyFill="1"/>
    <xf numFmtId="165" fontId="0" fillId="3" borderId="0" xfId="1" applyFont="1" applyFill="1" applyAlignment="1">
      <alignment horizontal="left"/>
    </xf>
    <xf numFmtId="0" fontId="90" fillId="0" borderId="32" xfId="0" applyFont="1" applyBorder="1"/>
    <xf numFmtId="0" fontId="90" fillId="0" borderId="34" xfId="0" applyFont="1" applyBorder="1"/>
    <xf numFmtId="0" fontId="90" fillId="0" borderId="52" xfId="0" applyFont="1" applyBorder="1"/>
    <xf numFmtId="0" fontId="90" fillId="0" borderId="0" xfId="0" applyFont="1"/>
    <xf numFmtId="0" fontId="90" fillId="0" borderId="53" xfId="0" applyFont="1" applyBorder="1"/>
    <xf numFmtId="0" fontId="90" fillId="0" borderId="54" xfId="0" applyFont="1" applyBorder="1"/>
    <xf numFmtId="0" fontId="92" fillId="0" borderId="53" xfId="0" applyFont="1" applyBorder="1" applyAlignment="1">
      <alignment horizontal="center" vertical="center" wrapText="1"/>
    </xf>
    <xf numFmtId="0" fontId="92" fillId="0" borderId="0" xfId="0" applyFont="1" applyAlignment="1">
      <alignment horizontal="center" vertical="center" wrapText="1"/>
    </xf>
    <xf numFmtId="0" fontId="92" fillId="0" borderId="5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93" fillId="0" borderId="54" xfId="0" applyFont="1" applyBorder="1" applyAlignment="1">
      <alignment horizontal="center" vertical="center" wrapText="1"/>
    </xf>
    <xf numFmtId="0" fontId="94" fillId="8" borderId="5" xfId="0" applyFont="1" applyFill="1" applyBorder="1" applyAlignment="1">
      <alignment horizontal="center" vertical="center" wrapText="1"/>
    </xf>
    <xf numFmtId="0" fontId="94" fillId="8" borderId="8" xfId="0" applyFont="1" applyFill="1" applyBorder="1" applyAlignment="1">
      <alignment horizontal="center" vertical="center" wrapText="1"/>
    </xf>
    <xf numFmtId="165" fontId="95" fillId="0" borderId="55" xfId="1" applyFont="1" applyBorder="1" applyAlignment="1">
      <alignment horizontal="center"/>
    </xf>
    <xf numFmtId="165" fontId="95" fillId="0" borderId="3" xfId="1" applyFont="1" applyBorder="1" applyAlignment="1">
      <alignment horizontal="center"/>
    </xf>
    <xf numFmtId="0" fontId="95" fillId="0" borderId="0" xfId="0" applyFont="1"/>
    <xf numFmtId="165" fontId="94" fillId="0" borderId="47" xfId="1" applyFont="1" applyBorder="1" applyAlignment="1">
      <alignment wrapText="1"/>
    </xf>
    <xf numFmtId="165" fontId="94" fillId="0" borderId="56" xfId="1" applyFont="1" applyBorder="1" applyAlignment="1">
      <alignment wrapText="1"/>
    </xf>
    <xf numFmtId="165" fontId="90" fillId="0" borderId="0" xfId="0" applyNumberFormat="1" applyFont="1"/>
    <xf numFmtId="165" fontId="96" fillId="0" borderId="0" xfId="0" applyNumberFormat="1" applyFont="1"/>
    <xf numFmtId="0" fontId="97" fillId="0" borderId="0" xfId="0" applyFont="1"/>
    <xf numFmtId="165" fontId="97" fillId="0" borderId="0" xfId="0" applyNumberFormat="1" applyFont="1"/>
    <xf numFmtId="165" fontId="95" fillId="0" borderId="0" xfId="0" applyNumberFormat="1" applyFont="1"/>
    <xf numFmtId="0" fontId="93" fillId="0" borderId="0" xfId="0" applyFont="1"/>
    <xf numFmtId="0" fontId="94" fillId="0" borderId="0" xfId="0" applyFont="1"/>
    <xf numFmtId="165" fontId="97" fillId="0" borderId="57" xfId="1" applyFont="1" applyBorder="1" applyAlignment="1">
      <alignment wrapText="1"/>
    </xf>
    <xf numFmtId="165" fontId="99" fillId="0" borderId="0" xfId="0" applyNumberFormat="1" applyFont="1"/>
    <xf numFmtId="165" fontId="97" fillId="0" borderId="11" xfId="1" applyFont="1" applyBorder="1" applyAlignment="1">
      <alignment wrapText="1"/>
    </xf>
    <xf numFmtId="165" fontId="97" fillId="0" borderId="56" xfId="1" applyFont="1" applyBorder="1" applyAlignment="1"/>
    <xf numFmtId="165" fontId="93" fillId="8" borderId="5" xfId="1" applyFont="1" applyFill="1" applyBorder="1" applyAlignment="1">
      <alignment horizontal="center" wrapText="1"/>
    </xf>
    <xf numFmtId="165" fontId="93" fillId="8" borderId="8" xfId="1" applyFont="1" applyFill="1" applyBorder="1" applyAlignment="1">
      <alignment horizontal="center" wrapText="1"/>
    </xf>
    <xf numFmtId="0" fontId="90" fillId="0" borderId="0" xfId="0" applyFont="1" applyAlignment="1">
      <alignment horizontal="left"/>
    </xf>
    <xf numFmtId="0" fontId="95" fillId="0" borderId="0" xfId="0" applyFont="1" applyAlignment="1">
      <alignment horizontal="left"/>
    </xf>
    <xf numFmtId="0" fontId="100" fillId="0" borderId="0" xfId="0" applyFont="1" applyAlignment="1">
      <alignment horizontal="left"/>
    </xf>
    <xf numFmtId="0" fontId="100" fillId="0" borderId="0" xfId="0" applyFont="1" applyAlignment="1">
      <alignment horizontal="center"/>
    </xf>
    <xf numFmtId="0" fontId="92" fillId="0" borderId="0" xfId="0" applyFont="1" applyAlignment="1">
      <alignment horizontal="left"/>
    </xf>
    <xf numFmtId="0" fontId="92" fillId="0" borderId="0" xfId="0" applyFont="1" applyAlignment="1">
      <alignment vertical="center"/>
    </xf>
    <xf numFmtId="0" fontId="98" fillId="0" borderId="0" xfId="0" applyFont="1" applyAlignment="1">
      <alignment horizontal="left"/>
    </xf>
    <xf numFmtId="0" fontId="98" fillId="0" borderId="0" xfId="0" applyFont="1" applyAlignment="1">
      <alignment horizontal="right"/>
    </xf>
    <xf numFmtId="0" fontId="94" fillId="0" borderId="0" xfId="0" applyFont="1" applyAlignment="1">
      <alignment horizontal="center"/>
    </xf>
    <xf numFmtId="0" fontId="94" fillId="0" borderId="0" xfId="0" applyFont="1" applyAlignment="1">
      <alignment horizontal="left"/>
    </xf>
    <xf numFmtId="0" fontId="90" fillId="0" borderId="0" xfId="0" applyFont="1" applyAlignment="1">
      <alignment horizontal="center"/>
    </xf>
    <xf numFmtId="167" fontId="97" fillId="0" borderId="0" xfId="0" applyNumberFormat="1" applyFont="1" applyAlignment="1">
      <alignment vertical="center" wrapText="1"/>
    </xf>
    <xf numFmtId="167" fontId="90" fillId="0" borderId="0" xfId="0" applyNumberFormat="1" applyFont="1"/>
    <xf numFmtId="165" fontId="6" fillId="2" borderId="0" xfId="1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41" fillId="5" borderId="0" xfId="0" applyFont="1" applyFill="1"/>
    <xf numFmtId="0" fontId="93" fillId="8" borderId="4" xfId="0" applyFont="1" applyFill="1" applyBorder="1" applyAlignment="1">
      <alignment horizontal="center" vertical="center" wrapText="1"/>
    </xf>
    <xf numFmtId="165" fontId="97" fillId="0" borderId="56" xfId="1" applyFont="1" applyBorder="1" applyAlignment="1">
      <alignment horizontal="center"/>
    </xf>
    <xf numFmtId="165" fontId="93" fillId="0" borderId="56" xfId="1" applyFont="1" applyBorder="1" applyAlignment="1">
      <alignment horizontal="center"/>
    </xf>
    <xf numFmtId="165" fontId="98" fillId="0" borderId="56" xfId="1" applyFont="1" applyBorder="1" applyAlignment="1">
      <alignment horizontal="center"/>
    </xf>
    <xf numFmtId="165" fontId="93" fillId="0" borderId="56" xfId="1" applyFont="1" applyBorder="1" applyAlignment="1">
      <alignment horizontal="left" wrapText="1"/>
    </xf>
    <xf numFmtId="165" fontId="97" fillId="0" borderId="56" xfId="1" applyFont="1" applyBorder="1" applyAlignment="1">
      <alignment wrapText="1"/>
    </xf>
    <xf numFmtId="165" fontId="97" fillId="0" borderId="47" xfId="1" applyFont="1" applyBorder="1" applyAlignment="1">
      <alignment horizontal="center"/>
    </xf>
    <xf numFmtId="165" fontId="93" fillId="0" borderId="47" xfId="1" applyFont="1" applyBorder="1" applyAlignment="1">
      <alignment horizontal="center"/>
    </xf>
    <xf numFmtId="165" fontId="98" fillId="0" borderId="47" xfId="1" applyFont="1" applyBorder="1"/>
    <xf numFmtId="165" fontId="93" fillId="0" borderId="47" xfId="1" applyFont="1" applyBorder="1" applyAlignment="1">
      <alignment horizontal="left" wrapText="1"/>
    </xf>
    <xf numFmtId="165" fontId="97" fillId="0" borderId="47" xfId="1" applyFont="1" applyBorder="1" applyAlignment="1">
      <alignment wrapText="1"/>
    </xf>
    <xf numFmtId="165" fontId="97" fillId="0" borderId="47" xfId="1" applyFont="1" applyFill="1" applyBorder="1" applyAlignment="1">
      <alignment wrapText="1"/>
    </xf>
    <xf numFmtId="165" fontId="97" fillId="0" borderId="47" xfId="1" applyFont="1" applyBorder="1" applyAlignment="1"/>
    <xf numFmtId="165" fontId="98" fillId="0" borderId="56" xfId="1" applyFont="1" applyBorder="1"/>
    <xf numFmtId="165" fontId="97" fillId="0" borderId="56" xfId="1" applyFont="1" applyFill="1" applyBorder="1" applyAlignment="1">
      <alignment wrapText="1"/>
    </xf>
    <xf numFmtId="165" fontId="99" fillId="0" borderId="56" xfId="1" applyFont="1" applyBorder="1" applyAlignment="1"/>
    <xf numFmtId="165" fontId="99" fillId="0" borderId="56" xfId="1" applyFont="1" applyBorder="1" applyAlignment="1">
      <alignment wrapText="1"/>
    </xf>
    <xf numFmtId="165" fontId="99" fillId="0" borderId="47" xfId="1" applyFont="1" applyBorder="1" applyAlignment="1"/>
    <xf numFmtId="0" fontId="94" fillId="8" borderId="6" xfId="0" applyFont="1" applyFill="1" applyBorder="1" applyAlignment="1">
      <alignment horizontal="center" vertical="center" wrapText="1"/>
    </xf>
    <xf numFmtId="165" fontId="97" fillId="0" borderId="56" xfId="0" applyNumberFormat="1" applyFont="1" applyBorder="1"/>
    <xf numFmtId="0" fontId="97" fillId="0" borderId="56" xfId="0" applyFont="1" applyBorder="1"/>
    <xf numFmtId="165" fontId="97" fillId="0" borderId="57" xfId="1" applyFont="1" applyBorder="1" applyAlignment="1"/>
    <xf numFmtId="165" fontId="97" fillId="0" borderId="11" xfId="1" applyFont="1" applyBorder="1" applyAlignment="1"/>
    <xf numFmtId="165" fontId="97" fillId="0" borderId="57" xfId="0" applyNumberFormat="1" applyFont="1" applyBorder="1"/>
    <xf numFmtId="0" fontId="93" fillId="8" borderId="4" xfId="0" applyFont="1" applyFill="1" applyBorder="1" applyAlignment="1">
      <alignment horizontal="left"/>
    </xf>
    <xf numFmtId="165" fontId="93" fillId="8" borderId="6" xfId="1" applyFont="1" applyFill="1" applyBorder="1" applyAlignment="1">
      <alignment horizontal="center" wrapText="1"/>
    </xf>
    <xf numFmtId="0" fontId="93" fillId="0" borderId="58" xfId="0" applyFont="1" applyBorder="1" applyAlignment="1">
      <alignment horizontal="center" vertical="center" wrapText="1"/>
    </xf>
    <xf numFmtId="165" fontId="95" fillId="0" borderId="59" xfId="1" applyFont="1" applyBorder="1" applyAlignment="1">
      <alignment horizontal="center"/>
    </xf>
    <xf numFmtId="0" fontId="94" fillId="0" borderId="60" xfId="0" applyFont="1" applyBorder="1" applyAlignment="1">
      <alignment horizontal="left" wrapText="1"/>
    </xf>
    <xf numFmtId="165" fontId="94" fillId="0" borderId="61" xfId="1" applyFont="1" applyBorder="1" applyAlignment="1">
      <alignment wrapText="1"/>
    </xf>
    <xf numFmtId="0" fontId="97" fillId="0" borderId="60" xfId="0" applyFont="1" applyBorder="1" applyAlignment="1">
      <alignment horizontal="left"/>
    </xf>
    <xf numFmtId="165" fontId="97" fillId="0" borderId="61" xfId="1" applyFont="1" applyBorder="1" applyAlignment="1">
      <alignment horizontal="center"/>
    </xf>
    <xf numFmtId="0" fontId="93" fillId="0" borderId="60" xfId="0" applyFont="1" applyBorder="1" applyAlignment="1">
      <alignment horizontal="center"/>
    </xf>
    <xf numFmtId="165" fontId="93" fillId="0" borderId="61" xfId="1" applyFont="1" applyBorder="1" applyAlignment="1">
      <alignment horizontal="center"/>
    </xf>
    <xf numFmtId="0" fontId="94" fillId="0" borderId="60" xfId="0" applyFont="1" applyBorder="1" applyAlignment="1">
      <alignment horizontal="center"/>
    </xf>
    <xf numFmtId="165" fontId="98" fillId="0" borderId="61" xfId="1" applyFont="1" applyBorder="1"/>
    <xf numFmtId="0" fontId="93" fillId="0" borderId="60" xfId="0" applyFont="1" applyBorder="1" applyAlignment="1">
      <alignment horizontal="center" vertical="center" wrapText="1"/>
    </xf>
    <xf numFmtId="165" fontId="93" fillId="0" borderId="61" xfId="1" applyFont="1" applyBorder="1" applyAlignment="1"/>
    <xf numFmtId="165" fontId="97" fillId="0" borderId="61" xfId="1" applyFont="1" applyBorder="1" applyAlignment="1">
      <alignment wrapText="1"/>
    </xf>
    <xf numFmtId="0" fontId="97" fillId="0" borderId="60" xfId="0" applyFont="1" applyBorder="1" applyAlignment="1">
      <alignment horizontal="left" wrapText="1"/>
    </xf>
    <xf numFmtId="0" fontId="97" fillId="0" borderId="62" xfId="0" applyFont="1" applyBorder="1" applyAlignment="1">
      <alignment horizontal="left" wrapText="1"/>
    </xf>
    <xf numFmtId="165" fontId="97" fillId="0" borderId="63" xfId="1" applyFont="1" applyBorder="1" applyAlignment="1">
      <alignment wrapText="1"/>
    </xf>
    <xf numFmtId="0" fontId="100" fillId="0" borderId="0" xfId="0" applyFont="1"/>
    <xf numFmtId="0" fontId="0" fillId="0" borderId="0" xfId="0" applyAlignment="1">
      <alignment horizontal="right"/>
    </xf>
    <xf numFmtId="164" fontId="0" fillId="0" borderId="0" xfId="2" applyFont="1" applyFill="1" applyAlignment="1"/>
    <xf numFmtId="164" fontId="0" fillId="0" borderId="0" xfId="2" applyFont="1" applyAlignment="1"/>
    <xf numFmtId="49" fontId="3" fillId="0" borderId="0" xfId="0" applyNumberFormat="1" applyFont="1" applyAlignment="1">
      <alignment horizontal="center"/>
    </xf>
    <xf numFmtId="0" fontId="59" fillId="0" borderId="0" xfId="0" applyFont="1" applyAlignment="1">
      <alignment horizontal="center"/>
    </xf>
    <xf numFmtId="49" fontId="31" fillId="2" borderId="1" xfId="0" applyNumberFormat="1" applyFont="1" applyFill="1" applyBorder="1" applyAlignment="1">
      <alignment horizontal="center"/>
    </xf>
    <xf numFmtId="165" fontId="31" fillId="2" borderId="1" xfId="1" applyFont="1" applyFill="1" applyBorder="1" applyAlignment="1">
      <alignment horizontal="center"/>
    </xf>
    <xf numFmtId="165" fontId="31" fillId="2" borderId="12" xfId="1" applyFont="1" applyFill="1" applyBorder="1" applyAlignment="1">
      <alignment horizontal="center"/>
    </xf>
    <xf numFmtId="0" fontId="103" fillId="0" borderId="0" xfId="0" applyFont="1"/>
    <xf numFmtId="49" fontId="103" fillId="0" borderId="0" xfId="0" applyNumberFormat="1" applyFont="1" applyAlignment="1">
      <alignment horizontal="left"/>
    </xf>
    <xf numFmtId="49" fontId="59" fillId="0" borderId="0" xfId="0" applyNumberFormat="1" applyFont="1" applyAlignment="1">
      <alignment horizontal="left"/>
    </xf>
    <xf numFmtId="49" fontId="59" fillId="4" borderId="0" xfId="0" applyNumberFormat="1" applyFont="1" applyFill="1" applyAlignment="1">
      <alignment horizontal="left"/>
    </xf>
    <xf numFmtId="49" fontId="59" fillId="3" borderId="0" xfId="0" applyNumberFormat="1" applyFont="1" applyFill="1" applyAlignment="1">
      <alignment horizontal="left"/>
    </xf>
    <xf numFmtId="49" fontId="103" fillId="3" borderId="0" xfId="0" applyNumberFormat="1" applyFont="1" applyFill="1" applyAlignment="1">
      <alignment horizontal="left"/>
    </xf>
    <xf numFmtId="49" fontId="59" fillId="16" borderId="0" xfId="0" applyNumberFormat="1" applyFont="1" applyFill="1" applyAlignment="1">
      <alignment horizontal="left"/>
    </xf>
    <xf numFmtId="0" fontId="59" fillId="0" borderId="0" xfId="0" applyFont="1"/>
    <xf numFmtId="0" fontId="62" fillId="0" borderId="0" xfId="0" applyFont="1" applyAlignment="1">
      <alignment horizontal="center" wrapText="1"/>
    </xf>
    <xf numFmtId="0" fontId="62" fillId="0" borderId="0" xfId="0" applyFont="1"/>
    <xf numFmtId="0" fontId="59" fillId="0" borderId="0" xfId="0" applyFont="1" applyAlignment="1">
      <alignment horizontal="left" vertical="top"/>
    </xf>
    <xf numFmtId="49" fontId="71" fillId="0" borderId="0" xfId="0" applyNumberFormat="1" applyFont="1" applyAlignment="1">
      <alignment horizontal="left"/>
    </xf>
    <xf numFmtId="165" fontId="71" fillId="0" borderId="0" xfId="1" applyFont="1" applyAlignment="1"/>
    <xf numFmtId="0" fontId="71" fillId="0" borderId="0" xfId="0" applyFont="1"/>
    <xf numFmtId="165" fontId="71" fillId="0" borderId="0" xfId="0" applyNumberFormat="1" applyFont="1"/>
    <xf numFmtId="165" fontId="62" fillId="0" borderId="0" xfId="1" applyFont="1" applyAlignment="1">
      <alignment horizontal="left"/>
    </xf>
    <xf numFmtId="49" fontId="62" fillId="0" borderId="0" xfId="0" applyNumberFormat="1" applyFont="1" applyAlignment="1">
      <alignment horizontal="left"/>
    </xf>
    <xf numFmtId="165" fontId="62" fillId="0" borderId="0" xfId="2" applyNumberFormat="1" applyFont="1" applyAlignment="1">
      <alignment horizontal="right"/>
    </xf>
    <xf numFmtId="49" fontId="62" fillId="4" borderId="0" xfId="0" applyNumberFormat="1" applyFont="1" applyFill="1" applyAlignment="1">
      <alignment horizontal="left"/>
    </xf>
    <xf numFmtId="165" fontId="62" fillId="4" borderId="0" xfId="1" applyFont="1" applyFill="1" applyAlignment="1">
      <alignment horizontal="left"/>
    </xf>
    <xf numFmtId="49" fontId="62" fillId="3" borderId="0" xfId="0" applyNumberFormat="1" applyFont="1" applyFill="1" applyAlignment="1">
      <alignment horizontal="left"/>
    </xf>
    <xf numFmtId="165" fontId="62" fillId="3" borderId="0" xfId="1" applyFont="1" applyFill="1" applyAlignment="1">
      <alignment horizontal="left"/>
    </xf>
    <xf numFmtId="165" fontId="71" fillId="3" borderId="0" xfId="1" applyFont="1" applyFill="1" applyAlignment="1"/>
    <xf numFmtId="165" fontId="71" fillId="0" borderId="0" xfId="1" applyFont="1" applyAlignment="1">
      <alignment horizontal="right"/>
    </xf>
    <xf numFmtId="49" fontId="71" fillId="3" borderId="0" xfId="0" applyNumberFormat="1" applyFont="1" applyFill="1" applyAlignment="1">
      <alignment horizontal="left"/>
    </xf>
    <xf numFmtId="165" fontId="62" fillId="4" borderId="0" xfId="1" applyFont="1" applyFill="1" applyAlignment="1"/>
    <xf numFmtId="49" fontId="104" fillId="0" borderId="0" xfId="0" applyNumberFormat="1" applyFont="1" applyAlignment="1">
      <alignment horizontal="left"/>
    </xf>
    <xf numFmtId="165" fontId="105" fillId="0" borderId="0" xfId="1" applyFont="1" applyFill="1" applyAlignment="1"/>
    <xf numFmtId="49" fontId="62" fillId="16" borderId="0" xfId="0" applyNumberFormat="1" applyFont="1" applyFill="1" applyAlignment="1">
      <alignment horizontal="left"/>
    </xf>
    <xf numFmtId="165" fontId="62" fillId="16" borderId="0" xfId="1" applyFont="1" applyFill="1" applyAlignment="1"/>
    <xf numFmtId="165" fontId="104" fillId="0" borderId="0" xfId="1" applyFont="1" applyFill="1" applyAlignment="1"/>
    <xf numFmtId="49" fontId="32" fillId="0" borderId="0" xfId="0" applyNumberFormat="1" applyFont="1" applyAlignment="1">
      <alignment horizontal="left"/>
    </xf>
    <xf numFmtId="49" fontId="106" fillId="0" borderId="0" xfId="0" applyNumberFormat="1" applyFont="1" applyAlignment="1">
      <alignment horizontal="left"/>
    </xf>
    <xf numFmtId="0" fontId="107" fillId="0" borderId="0" xfId="0" applyFont="1" applyAlignment="1">
      <alignment horizontal="center"/>
    </xf>
    <xf numFmtId="165" fontId="8" fillId="0" borderId="0" xfId="1" applyFont="1" applyAlignment="1">
      <alignment horizontal="left"/>
    </xf>
    <xf numFmtId="0" fontId="109" fillId="0" borderId="32" xfId="9" applyFont="1" applyBorder="1"/>
    <xf numFmtId="0" fontId="109" fillId="0" borderId="34" xfId="9" applyFont="1" applyBorder="1"/>
    <xf numFmtId="0" fontId="109" fillId="0" borderId="52" xfId="9" applyFont="1" applyBorder="1"/>
    <xf numFmtId="0" fontId="90" fillId="0" borderId="0" xfId="9" applyFont="1"/>
    <xf numFmtId="0" fontId="109" fillId="0" borderId="53" xfId="9" applyFont="1" applyBorder="1"/>
    <xf numFmtId="0" fontId="109" fillId="0" borderId="0" xfId="9" applyFont="1"/>
    <xf numFmtId="0" fontId="109" fillId="0" borderId="54" xfId="9" applyFont="1" applyBorder="1"/>
    <xf numFmtId="0" fontId="111" fillId="0" borderId="53" xfId="9" applyFont="1" applyBorder="1" applyAlignment="1">
      <alignment horizontal="center" vertical="center" wrapText="1"/>
    </xf>
    <xf numFmtId="0" fontId="111" fillId="0" borderId="0" xfId="9" applyFont="1" applyAlignment="1">
      <alignment horizontal="center" vertical="center" wrapText="1"/>
    </xf>
    <xf numFmtId="0" fontId="111" fillId="0" borderId="54" xfId="9" applyFont="1" applyBorder="1" applyAlignment="1">
      <alignment horizontal="center" vertical="center" wrapText="1"/>
    </xf>
    <xf numFmtId="0" fontId="95" fillId="0" borderId="0" xfId="9" applyFont="1"/>
    <xf numFmtId="165" fontId="90" fillId="0" borderId="0" xfId="9" applyNumberFormat="1" applyFont="1"/>
    <xf numFmtId="165" fontId="96" fillId="0" borderId="0" xfId="9" applyNumberFormat="1" applyFont="1"/>
    <xf numFmtId="0" fontId="97" fillId="0" borderId="0" xfId="9" applyFont="1"/>
    <xf numFmtId="165" fontId="97" fillId="0" borderId="0" xfId="9" applyNumberFormat="1" applyFont="1"/>
    <xf numFmtId="165" fontId="95" fillId="0" borderId="0" xfId="9" applyNumberFormat="1" applyFont="1"/>
    <xf numFmtId="0" fontId="93" fillId="0" borderId="0" xfId="9" applyFont="1"/>
    <xf numFmtId="0" fontId="94" fillId="0" borderId="0" xfId="9" applyFont="1"/>
    <xf numFmtId="165" fontId="99" fillId="0" borderId="0" xfId="9" applyNumberFormat="1" applyFont="1"/>
    <xf numFmtId="0" fontId="109" fillId="0" borderId="0" xfId="9" applyFont="1" applyAlignment="1">
      <alignment horizontal="left"/>
    </xf>
    <xf numFmtId="165" fontId="109" fillId="0" borderId="0" xfId="9" applyNumberFormat="1" applyFont="1"/>
    <xf numFmtId="0" fontId="100" fillId="0" borderId="0" xfId="9" applyFont="1"/>
    <xf numFmtId="0" fontId="115" fillId="0" borderId="0" xfId="9" applyFont="1" applyAlignment="1">
      <alignment horizontal="left"/>
    </xf>
    <xf numFmtId="0" fontId="115" fillId="0" borderId="0" xfId="9" applyFont="1"/>
    <xf numFmtId="0" fontId="115" fillId="0" borderId="0" xfId="9" applyFont="1" applyAlignment="1">
      <alignment horizontal="center"/>
    </xf>
    <xf numFmtId="0" fontId="111" fillId="0" borderId="0" xfId="9" applyFont="1" applyAlignment="1">
      <alignment horizontal="left"/>
    </xf>
    <xf numFmtId="0" fontId="111" fillId="0" borderId="0" xfId="9" applyFont="1" applyAlignment="1">
      <alignment vertical="center"/>
    </xf>
    <xf numFmtId="0" fontId="111" fillId="0" borderId="0" xfId="9" applyFont="1" applyAlignment="1">
      <alignment horizontal="right"/>
    </xf>
    <xf numFmtId="0" fontId="94" fillId="0" borderId="0" xfId="9" applyFont="1" applyAlignment="1">
      <alignment horizontal="center"/>
    </xf>
    <xf numFmtId="0" fontId="94" fillId="0" borderId="0" xfId="9" applyFont="1" applyAlignment="1">
      <alignment horizontal="left"/>
    </xf>
    <xf numFmtId="0" fontId="90" fillId="0" borderId="0" xfId="9" applyFont="1" applyAlignment="1">
      <alignment horizontal="left"/>
    </xf>
    <xf numFmtId="0" fontId="90" fillId="0" borderId="0" xfId="9" applyFont="1" applyAlignment="1">
      <alignment horizontal="center"/>
    </xf>
    <xf numFmtId="167" fontId="97" fillId="0" borderId="0" xfId="9" applyNumberFormat="1" applyFont="1" applyAlignment="1">
      <alignment vertical="center" wrapText="1"/>
    </xf>
    <xf numFmtId="167" fontId="90" fillId="0" borderId="0" xfId="9" applyNumberFormat="1" applyFont="1"/>
    <xf numFmtId="0" fontId="112" fillId="13" borderId="10" xfId="9" applyFont="1" applyFill="1" applyBorder="1" applyAlignment="1">
      <alignment horizontal="center" vertical="center" wrapText="1"/>
    </xf>
    <xf numFmtId="165" fontId="109" fillId="0" borderId="10" xfId="10" applyFont="1" applyBorder="1" applyAlignment="1">
      <alignment horizontal="center"/>
    </xf>
    <xf numFmtId="165" fontId="112" fillId="0" borderId="10" xfId="10" applyFont="1" applyBorder="1" applyAlignment="1">
      <alignment wrapText="1"/>
    </xf>
    <xf numFmtId="165" fontId="112" fillId="0" borderId="10" xfId="10" applyFont="1" applyBorder="1" applyAlignment="1">
      <alignment horizontal="center"/>
    </xf>
    <xf numFmtId="0" fontId="112" fillId="0" borderId="10" xfId="9" applyFont="1" applyBorder="1" applyAlignment="1">
      <alignment horizontal="center"/>
    </xf>
    <xf numFmtId="165" fontId="112" fillId="0" borderId="10" xfId="10" applyFont="1" applyBorder="1"/>
    <xf numFmtId="0" fontId="113" fillId="0" borderId="10" xfId="9" applyFont="1" applyBorder="1" applyAlignment="1">
      <alignment horizontal="center" vertical="center" wrapText="1"/>
    </xf>
    <xf numFmtId="0" fontId="91" fillId="18" borderId="10" xfId="9" applyFont="1" applyFill="1" applyBorder="1" applyAlignment="1">
      <alignment horizontal="left" wrapText="1"/>
    </xf>
    <xf numFmtId="165" fontId="112" fillId="18" borderId="10" xfId="10" applyFont="1" applyFill="1" applyBorder="1" applyAlignment="1">
      <alignment wrapText="1"/>
    </xf>
    <xf numFmtId="165" fontId="109" fillId="0" borderId="10" xfId="10" applyFont="1" applyBorder="1" applyAlignment="1"/>
    <xf numFmtId="0" fontId="114" fillId="13" borderId="10" xfId="9" applyFont="1" applyFill="1" applyBorder="1" applyAlignment="1">
      <alignment horizontal="left"/>
    </xf>
    <xf numFmtId="165" fontId="114" fillId="13" borderId="10" xfId="10" applyFont="1" applyFill="1" applyBorder="1" applyAlignment="1">
      <alignment horizontal="center" wrapText="1"/>
    </xf>
    <xf numFmtId="165" fontId="109" fillId="0" borderId="10" xfId="10" applyFont="1" applyBorder="1" applyAlignment="1">
      <alignment wrapText="1"/>
    </xf>
    <xf numFmtId="165" fontId="116" fillId="0" borderId="0" xfId="9" applyNumberFormat="1" applyFont="1"/>
    <xf numFmtId="165" fontId="94" fillId="0" borderId="0" xfId="9" applyNumberFormat="1" applyFont="1"/>
    <xf numFmtId="165" fontId="93" fillId="0" borderId="0" xfId="9" applyNumberFormat="1" applyFont="1"/>
    <xf numFmtId="0" fontId="109" fillId="0" borderId="10" xfId="9" applyFont="1" applyBorder="1" applyAlignment="1">
      <alignment horizontal="left" wrapText="1"/>
    </xf>
    <xf numFmtId="0" fontId="109" fillId="0" borderId="10" xfId="9" applyFont="1" applyBorder="1" applyAlignment="1">
      <alignment horizontal="left"/>
    </xf>
    <xf numFmtId="9" fontId="90" fillId="0" borderId="0" xfId="11" applyFont="1"/>
    <xf numFmtId="9" fontId="96" fillId="0" borderId="0" xfId="11" applyFont="1"/>
    <xf numFmtId="9" fontId="94" fillId="0" borderId="0" xfId="11" applyFont="1"/>
    <xf numFmtId="165" fontId="112" fillId="0" borderId="0" xfId="9" applyNumberFormat="1" applyFont="1"/>
    <xf numFmtId="165" fontId="100" fillId="0" borderId="0" xfId="9" applyNumberFormat="1" applyFont="1"/>
    <xf numFmtId="49" fontId="118" fillId="0" borderId="0" xfId="0" applyNumberFormat="1" applyFont="1" applyAlignment="1">
      <alignment horizontal="left"/>
    </xf>
    <xf numFmtId="0" fontId="119" fillId="0" borderId="0" xfId="0" applyFont="1"/>
    <xf numFmtId="165" fontId="109" fillId="0" borderId="10" xfId="1" applyFont="1" applyBorder="1" applyAlignment="1">
      <alignment wrapText="1"/>
    </xf>
    <xf numFmtId="165" fontId="109" fillId="0" borderId="10" xfId="1" applyFont="1" applyBorder="1" applyAlignment="1">
      <alignment horizontal="center"/>
    </xf>
    <xf numFmtId="165" fontId="112" fillId="0" borderId="10" xfId="1" applyFont="1" applyBorder="1" applyAlignment="1">
      <alignment horizontal="center"/>
    </xf>
    <xf numFmtId="165" fontId="112" fillId="0" borderId="10" xfId="1" applyFont="1" applyBorder="1"/>
    <xf numFmtId="165" fontId="112" fillId="0" borderId="10" xfId="1" applyFont="1" applyBorder="1" applyAlignment="1">
      <alignment wrapText="1"/>
    </xf>
    <xf numFmtId="165" fontId="112" fillId="18" borderId="10" xfId="1" applyFont="1" applyFill="1" applyBorder="1" applyAlignment="1">
      <alignment wrapText="1"/>
    </xf>
    <xf numFmtId="165" fontId="109" fillId="0" borderId="10" xfId="1" applyFont="1" applyBorder="1" applyAlignment="1"/>
    <xf numFmtId="0" fontId="112" fillId="13" borderId="41" xfId="9" applyFont="1" applyFill="1" applyBorder="1" applyAlignment="1">
      <alignment horizontal="center" vertical="center" wrapText="1"/>
    </xf>
    <xf numFmtId="0" fontId="112" fillId="13" borderId="64" xfId="9" applyFont="1" applyFill="1" applyBorder="1" applyAlignment="1">
      <alignment horizontal="center" vertical="center" wrapText="1"/>
    </xf>
    <xf numFmtId="0" fontId="112" fillId="13" borderId="65" xfId="9" applyFont="1" applyFill="1" applyBorder="1" applyAlignment="1">
      <alignment horizontal="center" vertical="center" wrapText="1"/>
    </xf>
    <xf numFmtId="0" fontId="113" fillId="0" borderId="66" xfId="9" applyFont="1" applyBorder="1" applyAlignment="1">
      <alignment horizontal="center" vertical="center" wrapText="1"/>
    </xf>
    <xf numFmtId="165" fontId="109" fillId="0" borderId="67" xfId="10" applyFont="1" applyBorder="1" applyAlignment="1">
      <alignment horizontal="center"/>
    </xf>
    <xf numFmtId="165" fontId="112" fillId="0" borderId="67" xfId="10" applyFont="1" applyBorder="1" applyAlignment="1">
      <alignment wrapText="1"/>
    </xf>
    <xf numFmtId="165" fontId="109" fillId="0" borderId="68" xfId="10" applyFont="1" applyBorder="1" applyAlignment="1">
      <alignment horizontal="center"/>
    </xf>
    <xf numFmtId="0" fontId="109" fillId="0" borderId="23" xfId="9" applyFont="1" applyBorder="1" applyAlignment="1">
      <alignment horizontal="left" wrapText="1"/>
    </xf>
    <xf numFmtId="165" fontId="109" fillId="0" borderId="35" xfId="1" applyFont="1" applyBorder="1" applyAlignment="1">
      <alignment wrapText="1"/>
    </xf>
    <xf numFmtId="0" fontId="109" fillId="0" borderId="23" xfId="9" applyFont="1" applyBorder="1" applyAlignment="1">
      <alignment horizontal="left"/>
    </xf>
    <xf numFmtId="0" fontId="112" fillId="0" borderId="23" xfId="9" applyFont="1" applyBorder="1" applyAlignment="1">
      <alignment horizontal="center"/>
    </xf>
    <xf numFmtId="165" fontId="112" fillId="0" borderId="35" xfId="1" applyFont="1" applyBorder="1" applyAlignment="1">
      <alignment horizontal="center"/>
    </xf>
    <xf numFmtId="0" fontId="113" fillId="0" borderId="23" xfId="9" applyFont="1" applyBorder="1" applyAlignment="1">
      <alignment horizontal="center" vertical="center" wrapText="1"/>
    </xf>
    <xf numFmtId="165" fontId="112" fillId="0" borderId="35" xfId="1" applyFont="1" applyBorder="1" applyAlignment="1">
      <alignment wrapText="1"/>
    </xf>
    <xf numFmtId="0" fontId="91" fillId="18" borderId="23" xfId="9" applyFont="1" applyFill="1" applyBorder="1" applyAlignment="1">
      <alignment horizontal="left" wrapText="1"/>
    </xf>
    <xf numFmtId="165" fontId="112" fillId="18" borderId="35" xfId="1" applyFont="1" applyFill="1" applyBorder="1" applyAlignment="1">
      <alignment wrapText="1"/>
    </xf>
    <xf numFmtId="165" fontId="109" fillId="0" borderId="23" xfId="10" applyFont="1" applyBorder="1" applyAlignment="1">
      <alignment wrapText="1"/>
    </xf>
    <xf numFmtId="0" fontId="114" fillId="13" borderId="25" xfId="9" applyFont="1" applyFill="1" applyBorder="1" applyAlignment="1">
      <alignment horizontal="left"/>
    </xf>
    <xf numFmtId="165" fontId="114" fillId="13" borderId="26" xfId="1" applyFont="1" applyFill="1" applyBorder="1" applyAlignment="1">
      <alignment horizontal="center" wrapText="1"/>
    </xf>
    <xf numFmtId="165" fontId="114" fillId="13" borderId="69" xfId="1" applyFont="1" applyFill="1" applyBorder="1" applyAlignment="1">
      <alignment horizontal="center" wrapText="1"/>
    </xf>
    <xf numFmtId="165" fontId="121" fillId="0" borderId="10" xfId="1" applyFont="1" applyBorder="1" applyAlignment="1">
      <alignment horizontal="center"/>
    </xf>
    <xf numFmtId="165" fontId="121" fillId="0" borderId="10" xfId="1" applyFont="1" applyBorder="1" applyAlignment="1">
      <alignment wrapText="1"/>
    </xf>
    <xf numFmtId="165" fontId="121" fillId="0" borderId="35" xfId="1" applyFont="1" applyBorder="1" applyAlignment="1">
      <alignment wrapText="1"/>
    </xf>
    <xf numFmtId="0" fontId="62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10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4" fillId="7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1" fillId="5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165" fontId="4" fillId="0" borderId="0" xfId="1" applyFont="1" applyAlignment="1">
      <alignment horizontal="center"/>
    </xf>
    <xf numFmtId="0" fontId="29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98" fillId="0" borderId="0" xfId="0" applyFont="1" applyAlignment="1">
      <alignment horizontal="center"/>
    </xf>
    <xf numFmtId="0" fontId="101" fillId="7" borderId="53" xfId="0" applyFont="1" applyFill="1" applyBorder="1" applyAlignment="1">
      <alignment horizontal="center"/>
    </xf>
    <xf numFmtId="0" fontId="101" fillId="7" borderId="0" xfId="0" applyFont="1" applyFill="1" applyAlignment="1">
      <alignment horizontal="center"/>
    </xf>
    <xf numFmtId="0" fontId="101" fillId="7" borderId="54" xfId="0" applyFont="1" applyFill="1" applyBorder="1" applyAlignment="1">
      <alignment horizontal="center"/>
    </xf>
    <xf numFmtId="0" fontId="91" fillId="0" borderId="53" xfId="0" applyFont="1" applyBorder="1" applyAlignment="1">
      <alignment horizontal="center" vertical="center" wrapText="1"/>
    </xf>
    <xf numFmtId="0" fontId="91" fillId="0" borderId="0" xfId="0" applyFont="1" applyAlignment="1">
      <alignment horizontal="center" vertical="center" wrapText="1"/>
    </xf>
    <xf numFmtId="0" fontId="91" fillId="0" borderId="54" xfId="0" applyFont="1" applyBorder="1" applyAlignment="1">
      <alignment horizontal="center" vertical="center" wrapText="1"/>
    </xf>
    <xf numFmtId="0" fontId="100" fillId="0" borderId="0" xfId="0" applyFont="1" applyAlignment="1">
      <alignment horizontal="center"/>
    </xf>
    <xf numFmtId="0" fontId="92" fillId="0" borderId="0" xfId="0" applyFont="1" applyAlignment="1">
      <alignment horizontal="center"/>
    </xf>
    <xf numFmtId="0" fontId="95" fillId="0" borderId="0" xfId="0" applyFont="1" applyAlignment="1">
      <alignment horizontal="center"/>
    </xf>
    <xf numFmtId="0" fontId="60" fillId="5" borderId="0" xfId="0" applyFont="1" applyFill="1" applyAlignment="1">
      <alignment horizontal="center"/>
    </xf>
    <xf numFmtId="0" fontId="98" fillId="0" borderId="0" xfId="9" applyFont="1" applyAlignment="1">
      <alignment horizontal="center"/>
    </xf>
    <xf numFmtId="0" fontId="120" fillId="7" borderId="0" xfId="9" applyFont="1" applyFill="1" applyAlignment="1">
      <alignment horizontal="center" vertical="center"/>
    </xf>
    <xf numFmtId="0" fontId="111" fillId="0" borderId="0" xfId="9" applyFont="1" applyAlignment="1">
      <alignment horizontal="center" vertical="center" wrapText="1"/>
    </xf>
    <xf numFmtId="0" fontId="115" fillId="0" borderId="0" xfId="9" applyFont="1" applyAlignment="1">
      <alignment horizontal="center"/>
    </xf>
    <xf numFmtId="0" fontId="111" fillId="0" borderId="0" xfId="9" applyFont="1" applyAlignment="1">
      <alignment horizontal="center"/>
    </xf>
    <xf numFmtId="0" fontId="95" fillId="0" borderId="0" xfId="9" applyFont="1" applyAlignment="1">
      <alignment horizontal="center"/>
    </xf>
    <xf numFmtId="0" fontId="110" fillId="7" borderId="53" xfId="9" applyFont="1" applyFill="1" applyBorder="1" applyAlignment="1">
      <alignment horizontal="center" vertical="center"/>
    </xf>
    <xf numFmtId="0" fontId="110" fillId="7" borderId="0" xfId="9" applyFont="1" applyFill="1" applyAlignment="1">
      <alignment horizontal="center" vertical="center"/>
    </xf>
    <xf numFmtId="0" fontId="110" fillId="7" borderId="54" xfId="9" applyFont="1" applyFill="1" applyBorder="1" applyAlignment="1">
      <alignment horizontal="center" vertical="center"/>
    </xf>
    <xf numFmtId="0" fontId="111" fillId="0" borderId="53" xfId="9" applyFont="1" applyBorder="1" applyAlignment="1">
      <alignment horizontal="center" vertical="center" wrapText="1"/>
    </xf>
    <xf numFmtId="0" fontId="111" fillId="0" borderId="54" xfId="9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59" fillId="5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165" fontId="45" fillId="0" borderId="21" xfId="5" applyFont="1" applyBorder="1" applyAlignment="1">
      <alignment horizontal="center"/>
    </xf>
    <xf numFmtId="165" fontId="45" fillId="0" borderId="17" xfId="5" applyFont="1" applyBorder="1" applyAlignment="1">
      <alignment horizontal="center"/>
    </xf>
    <xf numFmtId="0" fontId="19" fillId="7" borderId="21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14" fontId="44" fillId="7" borderId="7" xfId="3" applyNumberFormat="1" applyFont="1" applyFill="1" applyBorder="1" applyAlignment="1">
      <alignment horizontal="center"/>
    </xf>
    <xf numFmtId="0" fontId="44" fillId="0" borderId="4" xfId="3" applyFont="1" applyBorder="1" applyAlignment="1">
      <alignment horizontal="center"/>
    </xf>
    <xf numFmtId="0" fontId="44" fillId="0" borderId="6" xfId="3" applyFont="1" applyBorder="1" applyAlignment="1">
      <alignment horizontal="center"/>
    </xf>
    <xf numFmtId="0" fontId="80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3" fillId="0" borderId="7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77" fillId="0" borderId="0" xfId="8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5" fillId="7" borderId="0" xfId="0" applyFont="1" applyFill="1" applyAlignment="1">
      <alignment horizontal="center"/>
    </xf>
    <xf numFmtId="0" fontId="44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57" fillId="5" borderId="0" xfId="0" applyFont="1" applyFill="1" applyAlignment="1">
      <alignment horizontal="center"/>
    </xf>
    <xf numFmtId="0" fontId="82" fillId="0" borderId="0" xfId="0" applyFont="1" applyAlignment="1">
      <alignment horizontal="center"/>
    </xf>
    <xf numFmtId="0" fontId="115" fillId="0" borderId="0" xfId="9" applyFont="1" applyAlignment="1"/>
    <xf numFmtId="0" fontId="111" fillId="0" borderId="0" xfId="9" applyFont="1" applyAlignment="1"/>
  </cellXfs>
  <cellStyles count="12">
    <cellStyle name="Encabezado 1" xfId="8" builtinId="16"/>
    <cellStyle name="Millares" xfId="1" builtinId="3"/>
    <cellStyle name="Millares 2" xfId="5"/>
    <cellStyle name="Millares 3" xfId="4"/>
    <cellStyle name="Millares 4" xfId="7"/>
    <cellStyle name="Millares 5" xfId="10"/>
    <cellStyle name="Moneda" xfId="2" builtinId="4"/>
    <cellStyle name="Normal" xfId="0" builtinId="0"/>
    <cellStyle name="Normal 2" xfId="3"/>
    <cellStyle name="Normal 3" xfId="6"/>
    <cellStyle name="Normal 4" xfId="9"/>
    <cellStyle name="Porcentaje" xfId="11" builtinId="5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eetMetadata" Target="metadata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49426</xdr:colOff>
      <xdr:row>0</xdr:row>
      <xdr:rowOff>101600</xdr:rowOff>
    </xdr:from>
    <xdr:to>
      <xdr:col>1</xdr:col>
      <xdr:colOff>1611967</xdr:colOff>
      <xdr:row>2</xdr:row>
      <xdr:rowOff>238125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06BCAF89-2C7A-483C-AB20-E9C00D503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6" y="101600"/>
          <a:ext cx="2591241" cy="765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145382</xdr:rowOff>
    </xdr:from>
    <xdr:to>
      <xdr:col>1</xdr:col>
      <xdr:colOff>1976687</xdr:colOff>
      <xdr:row>4</xdr:row>
      <xdr:rowOff>85226</xdr:rowOff>
    </xdr:to>
    <xdr:pic>
      <xdr:nvPicPr>
        <xdr:cNvPr id="3" name="Imagen 1" descr="Fonper">
          <a:extLst>
            <a:ext uri="{FF2B5EF4-FFF2-40B4-BE49-F238E27FC236}">
              <a16:creationId xmlns:a16="http://schemas.microsoft.com/office/drawing/2014/main" id="{B606EF69-72E5-4D99-A353-0C88C1D9F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382"/>
          <a:ext cx="2648450" cy="5815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2175712</xdr:colOff>
      <xdr:row>0</xdr:row>
      <xdr:rowOff>23768</xdr:rowOff>
    </xdr:from>
    <xdr:to>
      <xdr:col>3</xdr:col>
      <xdr:colOff>280737</xdr:colOff>
      <xdr:row>6</xdr:row>
      <xdr:rowOff>117309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21C3C24-DC5F-4248-8960-21FF9BD01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7475" y="23768"/>
          <a:ext cx="2506578" cy="1056067"/>
        </a:xfrm>
        <a:prstGeom prst="rect">
          <a:avLst/>
        </a:prstGeom>
      </xdr:spPr>
    </xdr:pic>
    <xdr:clientData/>
  </xdr:twoCellAnchor>
  <xdr:twoCellAnchor>
    <xdr:from>
      <xdr:col>2</xdr:col>
      <xdr:colOff>690814</xdr:colOff>
      <xdr:row>297</xdr:row>
      <xdr:rowOff>10027</xdr:rowOff>
    </xdr:from>
    <xdr:to>
      <xdr:col>4</xdr:col>
      <xdr:colOff>491289</xdr:colOff>
      <xdr:row>297</xdr:row>
      <xdr:rowOff>10027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D4DE6EB-41A1-4015-BB6A-DA77E58C7A88}"/>
            </a:ext>
          </a:extLst>
        </xdr:cNvPr>
        <xdr:cNvSpPr>
          <a:spLocks noChangeShapeType="1"/>
        </xdr:cNvSpPr>
      </xdr:nvSpPr>
      <xdr:spPr bwMode="auto">
        <a:xfrm>
          <a:off x="4300288" y="8933448"/>
          <a:ext cx="2226843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296</xdr:row>
      <xdr:rowOff>140369</xdr:rowOff>
    </xdr:from>
    <xdr:to>
      <xdr:col>1</xdr:col>
      <xdr:colOff>2677025</xdr:colOff>
      <xdr:row>296</xdr:row>
      <xdr:rowOff>150395</xdr:rowOff>
    </xdr:to>
    <xdr:sp macro="" textlink="">
      <xdr:nvSpPr>
        <xdr:cNvPr id="9" name="Line 5">
          <a:extLst>
            <a:ext uri="{FF2B5EF4-FFF2-40B4-BE49-F238E27FC236}">
              <a16:creationId xmlns:a16="http://schemas.microsoft.com/office/drawing/2014/main" id="{655782FB-B98B-4D55-9789-3E1CE44CF958}"/>
            </a:ext>
          </a:extLst>
        </xdr:cNvPr>
        <xdr:cNvSpPr>
          <a:spLocks noChangeShapeType="1"/>
        </xdr:cNvSpPr>
      </xdr:nvSpPr>
      <xdr:spPr bwMode="auto">
        <a:xfrm>
          <a:off x="721895" y="9063790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1915026</xdr:colOff>
      <xdr:row>302</xdr:row>
      <xdr:rowOff>120315</xdr:rowOff>
    </xdr:from>
    <xdr:to>
      <xdr:col>3</xdr:col>
      <xdr:colOff>461210</xdr:colOff>
      <xdr:row>302</xdr:row>
      <xdr:rowOff>140368</xdr:rowOff>
    </xdr:to>
    <xdr:sp macro="" textlink="">
      <xdr:nvSpPr>
        <xdr:cNvPr id="10" name="Line 6">
          <a:extLst>
            <a:ext uri="{FF2B5EF4-FFF2-40B4-BE49-F238E27FC236}">
              <a16:creationId xmlns:a16="http://schemas.microsoft.com/office/drawing/2014/main" id="{05AF1B05-EBBF-4BDD-915D-78B1D17F8AD5}"/>
            </a:ext>
          </a:extLst>
        </xdr:cNvPr>
        <xdr:cNvSpPr>
          <a:spLocks noChangeShapeType="1"/>
        </xdr:cNvSpPr>
      </xdr:nvSpPr>
      <xdr:spPr bwMode="auto">
        <a:xfrm flipV="1">
          <a:off x="2446421" y="9524999"/>
          <a:ext cx="2767263" cy="2005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95250</xdr:rowOff>
    </xdr:from>
    <xdr:to>
      <xdr:col>1</xdr:col>
      <xdr:colOff>1628774</xdr:colOff>
      <xdr:row>4</xdr:row>
      <xdr:rowOff>125331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DA097F7B-2FE8-4925-AA58-65CC820AF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2428874" cy="58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2238375</xdr:colOff>
      <xdr:row>0</xdr:row>
      <xdr:rowOff>47625</xdr:rowOff>
    </xdr:from>
    <xdr:to>
      <xdr:col>3</xdr:col>
      <xdr:colOff>136070</xdr:colOff>
      <xdr:row>6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2563FD-C011-4650-9C0A-492E6F21B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0825" y="47625"/>
          <a:ext cx="2841170" cy="10953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645147</xdr:colOff>
      <xdr:row>3</xdr:row>
      <xdr:rowOff>112281</xdr:rowOff>
    </xdr:to>
    <xdr:pic>
      <xdr:nvPicPr>
        <xdr:cNvPr id="4" name="Imagen 1" descr="Fonper">
          <a:extLst>
            <a:ext uri="{FF2B5EF4-FFF2-40B4-BE49-F238E27FC236}">
              <a16:creationId xmlns:a16="http://schemas.microsoft.com/office/drawing/2014/main" id="{D05FDC02-933B-40FE-A32E-190EC272D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8255" cy="5949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7</xdr:row>
      <xdr:rowOff>112546</xdr:rowOff>
    </xdr:to>
    <xdr:pic>
      <xdr:nvPicPr>
        <xdr:cNvPr id="6" name="Imagen 5" descr="Logo-presidencia - Gabinete de Política Social">
          <a:extLst>
            <a:ext uri="{FF2B5EF4-FFF2-40B4-BE49-F238E27FC236}">
              <a16:creationId xmlns:a16="http://schemas.microsoft.com/office/drawing/2014/main" id="{308564A6-5580-447E-ABEF-B01BF6CD9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0" cy="991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652192</xdr:colOff>
      <xdr:row>0</xdr:row>
      <xdr:rowOff>4483</xdr:rowOff>
    </xdr:from>
    <xdr:to>
      <xdr:col>3</xdr:col>
      <xdr:colOff>2423840</xdr:colOff>
      <xdr:row>5</xdr:row>
      <xdr:rowOff>47974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17F2B90B-88A6-4EBD-91D0-C4D1C6950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5300" y="4483"/>
          <a:ext cx="1771648" cy="84796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35092</xdr:rowOff>
    </xdr:from>
    <xdr:to>
      <xdr:col>1</xdr:col>
      <xdr:colOff>1868366</xdr:colOff>
      <xdr:row>4</xdr:row>
      <xdr:rowOff>31027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67DAEF5F-C2D8-4351-95B2-B293D882E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84"/>
          <a:ext cx="2300654" cy="552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2135606</xdr:colOff>
      <xdr:row>0</xdr:row>
      <xdr:rowOff>1</xdr:rowOff>
    </xdr:from>
    <xdr:to>
      <xdr:col>3</xdr:col>
      <xdr:colOff>278423</xdr:colOff>
      <xdr:row>4</xdr:row>
      <xdr:rowOff>129641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249E9A-0365-4A6B-B606-47FCD90A2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7894" y="1"/>
          <a:ext cx="2363125" cy="847678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310</xdr:row>
      <xdr:rowOff>0</xdr:rowOff>
    </xdr:from>
    <xdr:to>
      <xdr:col>1</xdr:col>
      <xdr:colOff>2677025</xdr:colOff>
      <xdr:row>310</xdr:row>
      <xdr:rowOff>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A67C5259-F79F-4EFD-B11D-C400B2359815}"/>
            </a:ext>
          </a:extLst>
        </xdr:cNvPr>
        <xdr:cNvSpPr>
          <a:spLocks noChangeShapeType="1"/>
        </xdr:cNvSpPr>
      </xdr:nvSpPr>
      <xdr:spPr bwMode="auto">
        <a:xfrm>
          <a:off x="567906" y="17666179"/>
          <a:ext cx="2486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319</xdr:row>
      <xdr:rowOff>10027</xdr:rowOff>
    </xdr:from>
    <xdr:to>
      <xdr:col>4</xdr:col>
      <xdr:colOff>491289</xdr:colOff>
      <xdr:row>319</xdr:row>
      <xdr:rowOff>10027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DC996446-A699-444C-8C80-38A362C5F1FC}"/>
            </a:ext>
          </a:extLst>
        </xdr:cNvPr>
        <xdr:cNvSpPr>
          <a:spLocks noChangeShapeType="1"/>
        </xdr:cNvSpPr>
      </xdr:nvSpPr>
      <xdr:spPr bwMode="auto">
        <a:xfrm>
          <a:off x="4087465" y="8636442"/>
          <a:ext cx="2154767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318</xdr:row>
      <xdr:rowOff>140369</xdr:rowOff>
    </xdr:from>
    <xdr:to>
      <xdr:col>1</xdr:col>
      <xdr:colOff>2677025</xdr:colOff>
      <xdr:row>318</xdr:row>
      <xdr:rowOff>150395</xdr:rowOff>
    </xdr:to>
    <xdr:sp macro="" textlink="">
      <xdr:nvSpPr>
        <xdr:cNvPr id="14" name="Line 5">
          <a:extLst>
            <a:ext uri="{FF2B5EF4-FFF2-40B4-BE49-F238E27FC236}">
              <a16:creationId xmlns:a16="http://schemas.microsoft.com/office/drawing/2014/main" id="{3E5CADA0-85E3-48EF-B339-DCABFD2F108C}"/>
            </a:ext>
          </a:extLst>
        </xdr:cNvPr>
        <xdr:cNvSpPr>
          <a:spLocks noChangeShapeType="1"/>
        </xdr:cNvSpPr>
      </xdr:nvSpPr>
      <xdr:spPr bwMode="auto">
        <a:xfrm>
          <a:off x="567906" y="8605039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322</xdr:row>
      <xdr:rowOff>161191</xdr:rowOff>
    </xdr:from>
    <xdr:to>
      <xdr:col>3</xdr:col>
      <xdr:colOff>80595</xdr:colOff>
      <xdr:row>323</xdr:row>
      <xdr:rowOff>7326</xdr:rowOff>
    </xdr:to>
    <xdr:sp macro="" textlink="">
      <xdr:nvSpPr>
        <xdr:cNvPr id="15" name="Line 6">
          <a:extLst>
            <a:ext uri="{FF2B5EF4-FFF2-40B4-BE49-F238E27FC236}">
              <a16:creationId xmlns:a16="http://schemas.microsoft.com/office/drawing/2014/main" id="{7A4667A3-D445-4CDE-BB7A-5895D9BE1DAA}"/>
            </a:ext>
          </a:extLst>
        </xdr:cNvPr>
        <xdr:cNvSpPr>
          <a:spLocks noChangeShapeType="1"/>
        </xdr:cNvSpPr>
      </xdr:nvSpPr>
      <xdr:spPr bwMode="auto">
        <a:xfrm flipV="1">
          <a:off x="2278672" y="9722826"/>
          <a:ext cx="2454519" cy="7327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72516</xdr:rowOff>
    </xdr:from>
    <xdr:to>
      <xdr:col>3</xdr:col>
      <xdr:colOff>101287</xdr:colOff>
      <xdr:row>3</xdr:row>
      <xdr:rowOff>152292</xdr:rowOff>
    </xdr:to>
    <xdr:pic>
      <xdr:nvPicPr>
        <xdr:cNvPr id="6" name="Imagen 1" descr="Fonper">
          <a:extLst>
            <a:ext uri="{FF2B5EF4-FFF2-40B4-BE49-F238E27FC236}">
              <a16:creationId xmlns:a16="http://schemas.microsoft.com/office/drawing/2014/main" id="{2CED053F-81FE-4CED-A285-FD8CF5EA8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411"/>
          <a:ext cx="1909750" cy="5238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504825</xdr:colOff>
      <xdr:row>0</xdr:row>
      <xdr:rowOff>19051</xdr:rowOff>
    </xdr:from>
    <xdr:to>
      <xdr:col>3</xdr:col>
      <xdr:colOff>2699330</xdr:colOff>
      <xdr:row>4</xdr:row>
      <xdr:rowOff>9525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A56C5505-5DE5-4CCE-BA04-F1B9C2C4B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0800" y="19051"/>
          <a:ext cx="2194505" cy="7619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1</xdr:row>
      <xdr:rowOff>13111</xdr:rowOff>
    </xdr:from>
    <xdr:to>
      <xdr:col>1</xdr:col>
      <xdr:colOff>1875693</xdr:colOff>
      <xdr:row>4</xdr:row>
      <xdr:rowOff>9046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C8D3BDAD-CCF6-46F2-A0B7-1353CFD36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174303"/>
          <a:ext cx="2300654" cy="552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2135606</xdr:colOff>
      <xdr:row>0</xdr:row>
      <xdr:rowOff>1</xdr:rowOff>
    </xdr:from>
    <xdr:to>
      <xdr:col>3</xdr:col>
      <xdr:colOff>278423</xdr:colOff>
      <xdr:row>4</xdr:row>
      <xdr:rowOff>129641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A7F569-82C4-43D0-9722-3AD0E9E5B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4231" y="1"/>
          <a:ext cx="2362392" cy="84401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311</xdr:row>
      <xdr:rowOff>0</xdr:rowOff>
    </xdr:from>
    <xdr:to>
      <xdr:col>1</xdr:col>
      <xdr:colOff>2677025</xdr:colOff>
      <xdr:row>311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75B51D85-E7FF-4338-B741-ED03677270DA}"/>
            </a:ext>
          </a:extLst>
        </xdr:cNvPr>
        <xdr:cNvSpPr>
          <a:spLocks noChangeShapeType="1"/>
        </xdr:cNvSpPr>
      </xdr:nvSpPr>
      <xdr:spPr bwMode="auto">
        <a:xfrm>
          <a:off x="619125" y="8496300"/>
          <a:ext cx="2486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321</xdr:row>
      <xdr:rowOff>10027</xdr:rowOff>
    </xdr:from>
    <xdr:to>
      <xdr:col>4</xdr:col>
      <xdr:colOff>491289</xdr:colOff>
      <xdr:row>321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DD0731CC-27F5-4C79-9262-AD6523A5C473}"/>
            </a:ext>
          </a:extLst>
        </xdr:cNvPr>
        <xdr:cNvSpPr>
          <a:spLocks noChangeShapeType="1"/>
        </xdr:cNvSpPr>
      </xdr:nvSpPr>
      <xdr:spPr bwMode="auto">
        <a:xfrm>
          <a:off x="4138864" y="9030202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320</xdr:row>
      <xdr:rowOff>140369</xdr:rowOff>
    </xdr:from>
    <xdr:to>
      <xdr:col>1</xdr:col>
      <xdr:colOff>2677025</xdr:colOff>
      <xdr:row>320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8B46F66F-351E-4CCE-8875-60F9AAF3020A}"/>
            </a:ext>
          </a:extLst>
        </xdr:cNvPr>
        <xdr:cNvSpPr>
          <a:spLocks noChangeShapeType="1"/>
        </xdr:cNvSpPr>
      </xdr:nvSpPr>
      <xdr:spPr bwMode="auto">
        <a:xfrm>
          <a:off x="619125" y="8998619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325</xdr:row>
      <xdr:rowOff>161191</xdr:rowOff>
    </xdr:from>
    <xdr:to>
      <xdr:col>3</xdr:col>
      <xdr:colOff>80595</xdr:colOff>
      <xdr:row>326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C45F4017-4603-428A-994C-259B8C7D430F}"/>
            </a:ext>
          </a:extLst>
        </xdr:cNvPr>
        <xdr:cNvSpPr>
          <a:spLocks noChangeShapeType="1"/>
        </xdr:cNvSpPr>
      </xdr:nvSpPr>
      <xdr:spPr bwMode="auto">
        <a:xfrm flipV="1">
          <a:off x="2275009" y="9667141"/>
          <a:ext cx="245378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72516</xdr:rowOff>
    </xdr:from>
    <xdr:to>
      <xdr:col>3</xdr:col>
      <xdr:colOff>365155</xdr:colOff>
      <xdr:row>3</xdr:row>
      <xdr:rowOff>152292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1B173715-CA0D-4841-8A04-5349C9113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41"/>
          <a:ext cx="1911037" cy="5274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504825</xdr:colOff>
      <xdr:row>0</xdr:row>
      <xdr:rowOff>31923</xdr:rowOff>
    </xdr:from>
    <xdr:to>
      <xdr:col>3</xdr:col>
      <xdr:colOff>2699330</xdr:colOff>
      <xdr:row>4</xdr:row>
      <xdr:rowOff>22397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18B287-51A3-449A-8369-C71177C75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3288" y="31923"/>
          <a:ext cx="2194505" cy="75633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72516</xdr:rowOff>
    </xdr:from>
    <xdr:to>
      <xdr:col>3</xdr:col>
      <xdr:colOff>365155</xdr:colOff>
      <xdr:row>3</xdr:row>
      <xdr:rowOff>152292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3DA6DDA8-9A91-43A5-A227-8AD4CEC10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41"/>
          <a:ext cx="1908205" cy="5274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504825</xdr:colOff>
      <xdr:row>0</xdr:row>
      <xdr:rowOff>31923</xdr:rowOff>
    </xdr:from>
    <xdr:to>
      <xdr:col>3</xdr:col>
      <xdr:colOff>2699330</xdr:colOff>
      <xdr:row>4</xdr:row>
      <xdr:rowOff>22397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C04F71-5DD2-4800-8C1F-CF5E722EF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7875" y="31923"/>
          <a:ext cx="2194505" cy="7619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1</xdr:row>
      <xdr:rowOff>13111</xdr:rowOff>
    </xdr:from>
    <xdr:to>
      <xdr:col>1</xdr:col>
      <xdr:colOff>1875693</xdr:colOff>
      <xdr:row>4</xdr:row>
      <xdr:rowOff>9046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764DD3EE-356B-4AD4-883E-ABB9161AA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175036"/>
          <a:ext cx="2296991" cy="548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2135606</xdr:colOff>
      <xdr:row>0</xdr:row>
      <xdr:rowOff>1</xdr:rowOff>
    </xdr:from>
    <xdr:to>
      <xdr:col>3</xdr:col>
      <xdr:colOff>278423</xdr:colOff>
      <xdr:row>4</xdr:row>
      <xdr:rowOff>129641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85E7A4-9585-485F-801F-58CDE387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4231" y="1"/>
          <a:ext cx="2362392" cy="84401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311</xdr:row>
      <xdr:rowOff>0</xdr:rowOff>
    </xdr:from>
    <xdr:to>
      <xdr:col>1</xdr:col>
      <xdr:colOff>2677025</xdr:colOff>
      <xdr:row>311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1F0EDE47-6624-4DA9-AE50-16409B2F7428}"/>
            </a:ext>
          </a:extLst>
        </xdr:cNvPr>
        <xdr:cNvSpPr>
          <a:spLocks noChangeShapeType="1"/>
        </xdr:cNvSpPr>
      </xdr:nvSpPr>
      <xdr:spPr bwMode="auto">
        <a:xfrm>
          <a:off x="619125" y="8639175"/>
          <a:ext cx="2486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322</xdr:row>
      <xdr:rowOff>10027</xdr:rowOff>
    </xdr:from>
    <xdr:to>
      <xdr:col>4</xdr:col>
      <xdr:colOff>491289</xdr:colOff>
      <xdr:row>322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AED071-B047-4E4D-AF7F-F005803C8652}"/>
            </a:ext>
          </a:extLst>
        </xdr:cNvPr>
        <xdr:cNvSpPr>
          <a:spLocks noChangeShapeType="1"/>
        </xdr:cNvSpPr>
      </xdr:nvSpPr>
      <xdr:spPr bwMode="auto">
        <a:xfrm>
          <a:off x="4138864" y="9354052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321</xdr:row>
      <xdr:rowOff>140369</xdr:rowOff>
    </xdr:from>
    <xdr:to>
      <xdr:col>1</xdr:col>
      <xdr:colOff>2677025</xdr:colOff>
      <xdr:row>321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4682E7C-D345-4E3B-B85D-F9D2A8D6AA02}"/>
            </a:ext>
          </a:extLst>
        </xdr:cNvPr>
        <xdr:cNvSpPr>
          <a:spLocks noChangeShapeType="1"/>
        </xdr:cNvSpPr>
      </xdr:nvSpPr>
      <xdr:spPr bwMode="auto">
        <a:xfrm>
          <a:off x="619125" y="9322469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325</xdr:row>
      <xdr:rowOff>161191</xdr:rowOff>
    </xdr:from>
    <xdr:to>
      <xdr:col>3</xdr:col>
      <xdr:colOff>80595</xdr:colOff>
      <xdr:row>326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06944D2-CB58-4DB2-9D91-07146E33BCC2}"/>
            </a:ext>
          </a:extLst>
        </xdr:cNvPr>
        <xdr:cNvSpPr>
          <a:spLocks noChangeShapeType="1"/>
        </xdr:cNvSpPr>
      </xdr:nvSpPr>
      <xdr:spPr bwMode="auto">
        <a:xfrm flipV="1">
          <a:off x="2275009" y="10152916"/>
          <a:ext cx="245378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1</xdr:row>
      <xdr:rowOff>13111</xdr:rowOff>
    </xdr:from>
    <xdr:to>
      <xdr:col>1</xdr:col>
      <xdr:colOff>1875693</xdr:colOff>
      <xdr:row>4</xdr:row>
      <xdr:rowOff>9046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26026FC3-923A-4A2F-91CD-36137138A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175036"/>
          <a:ext cx="2296991" cy="548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2135606</xdr:colOff>
      <xdr:row>0</xdr:row>
      <xdr:rowOff>1</xdr:rowOff>
    </xdr:from>
    <xdr:to>
      <xdr:col>3</xdr:col>
      <xdr:colOff>278423</xdr:colOff>
      <xdr:row>4</xdr:row>
      <xdr:rowOff>129641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4A9539-2576-4B58-B3E2-97230D4DE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4231" y="1"/>
          <a:ext cx="2362392" cy="84401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311</xdr:row>
      <xdr:rowOff>0</xdr:rowOff>
    </xdr:from>
    <xdr:to>
      <xdr:col>1</xdr:col>
      <xdr:colOff>2677025</xdr:colOff>
      <xdr:row>311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AF27A909-CADE-48E0-A83F-0B5793B8A4E9}"/>
            </a:ext>
          </a:extLst>
        </xdr:cNvPr>
        <xdr:cNvSpPr>
          <a:spLocks noChangeShapeType="1"/>
        </xdr:cNvSpPr>
      </xdr:nvSpPr>
      <xdr:spPr bwMode="auto">
        <a:xfrm>
          <a:off x="619125" y="8639175"/>
          <a:ext cx="2486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322</xdr:row>
      <xdr:rowOff>10027</xdr:rowOff>
    </xdr:from>
    <xdr:to>
      <xdr:col>4</xdr:col>
      <xdr:colOff>491289</xdr:colOff>
      <xdr:row>322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3D1D9C3C-0EF8-4743-B705-C2E69570E196}"/>
            </a:ext>
          </a:extLst>
        </xdr:cNvPr>
        <xdr:cNvSpPr>
          <a:spLocks noChangeShapeType="1"/>
        </xdr:cNvSpPr>
      </xdr:nvSpPr>
      <xdr:spPr bwMode="auto">
        <a:xfrm>
          <a:off x="4138864" y="9535027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321</xdr:row>
      <xdr:rowOff>140369</xdr:rowOff>
    </xdr:from>
    <xdr:to>
      <xdr:col>1</xdr:col>
      <xdr:colOff>2677025</xdr:colOff>
      <xdr:row>321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B7F849B3-D73A-4BBE-A380-6B7860AF05BA}"/>
            </a:ext>
          </a:extLst>
        </xdr:cNvPr>
        <xdr:cNvSpPr>
          <a:spLocks noChangeShapeType="1"/>
        </xdr:cNvSpPr>
      </xdr:nvSpPr>
      <xdr:spPr bwMode="auto">
        <a:xfrm>
          <a:off x="619125" y="9503444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325</xdr:row>
      <xdr:rowOff>161191</xdr:rowOff>
    </xdr:from>
    <xdr:to>
      <xdr:col>3</xdr:col>
      <xdr:colOff>80595</xdr:colOff>
      <xdr:row>326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8EF3D88-9DB2-4973-B62C-72EA7E7D3E0A}"/>
            </a:ext>
          </a:extLst>
        </xdr:cNvPr>
        <xdr:cNvSpPr>
          <a:spLocks noChangeShapeType="1"/>
        </xdr:cNvSpPr>
      </xdr:nvSpPr>
      <xdr:spPr bwMode="auto">
        <a:xfrm flipV="1">
          <a:off x="2275009" y="10171966"/>
          <a:ext cx="245378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335176</xdr:colOff>
      <xdr:row>0</xdr:row>
      <xdr:rowOff>133350</xdr:rowOff>
    </xdr:from>
    <xdr:to>
      <xdr:col>1</xdr:col>
      <xdr:colOff>1790108</xdr:colOff>
      <xdr:row>3</xdr:row>
      <xdr:rowOff>123824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F5DA52A6-65A7-420F-A208-70C731C9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176" y="133350"/>
          <a:ext cx="2397907" cy="723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57669</xdr:rowOff>
    </xdr:from>
    <xdr:to>
      <xdr:col>3</xdr:col>
      <xdr:colOff>806246</xdr:colOff>
      <xdr:row>4</xdr:row>
      <xdr:rowOff>161331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A2E8121C-B246-4EA2-96F3-05C96872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79641"/>
          <a:ext cx="2469766" cy="465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971550</xdr:colOff>
      <xdr:row>0</xdr:row>
      <xdr:rowOff>76200</xdr:rowOff>
    </xdr:from>
    <xdr:to>
      <xdr:col>3</xdr:col>
      <xdr:colOff>2569265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84EBC8-D78D-449A-AEA5-E7D7E3DEE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76200"/>
          <a:ext cx="1597715" cy="8191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1</xdr:row>
      <xdr:rowOff>13111</xdr:rowOff>
    </xdr:from>
    <xdr:to>
      <xdr:col>1</xdr:col>
      <xdr:colOff>1875693</xdr:colOff>
      <xdr:row>4</xdr:row>
      <xdr:rowOff>9046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67BADE8B-10F2-4CFD-8DAA-014B66A78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175036"/>
          <a:ext cx="2296991" cy="548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2135607</xdr:colOff>
      <xdr:row>0</xdr:row>
      <xdr:rowOff>1</xdr:rowOff>
    </xdr:from>
    <xdr:to>
      <xdr:col>3</xdr:col>
      <xdr:colOff>219809</xdr:colOff>
      <xdr:row>4</xdr:row>
      <xdr:rowOff>108615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787712-C43C-4F21-B6A1-470AA4DA0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7895" y="1"/>
          <a:ext cx="2304510" cy="826652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311</xdr:row>
      <xdr:rowOff>0</xdr:rowOff>
    </xdr:from>
    <xdr:to>
      <xdr:col>1</xdr:col>
      <xdr:colOff>2677025</xdr:colOff>
      <xdr:row>311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F10EA8EA-D750-4F9F-9782-F3164EF3354B}"/>
            </a:ext>
          </a:extLst>
        </xdr:cNvPr>
        <xdr:cNvSpPr>
          <a:spLocks noChangeShapeType="1"/>
        </xdr:cNvSpPr>
      </xdr:nvSpPr>
      <xdr:spPr bwMode="auto">
        <a:xfrm>
          <a:off x="619125" y="8772525"/>
          <a:ext cx="2486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322</xdr:row>
      <xdr:rowOff>10027</xdr:rowOff>
    </xdr:from>
    <xdr:to>
      <xdr:col>4</xdr:col>
      <xdr:colOff>491289</xdr:colOff>
      <xdr:row>322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C2B7EF08-6A9E-45A2-89FB-8B5B5F5DBFD2}"/>
            </a:ext>
          </a:extLst>
        </xdr:cNvPr>
        <xdr:cNvSpPr>
          <a:spLocks noChangeShapeType="1"/>
        </xdr:cNvSpPr>
      </xdr:nvSpPr>
      <xdr:spPr bwMode="auto">
        <a:xfrm>
          <a:off x="4138864" y="9668377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321</xdr:row>
      <xdr:rowOff>140369</xdr:rowOff>
    </xdr:from>
    <xdr:to>
      <xdr:col>1</xdr:col>
      <xdr:colOff>2677025</xdr:colOff>
      <xdr:row>321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6A959DE-CB41-43E6-AFF3-738C19BBFA7A}"/>
            </a:ext>
          </a:extLst>
        </xdr:cNvPr>
        <xdr:cNvSpPr>
          <a:spLocks noChangeShapeType="1"/>
        </xdr:cNvSpPr>
      </xdr:nvSpPr>
      <xdr:spPr bwMode="auto">
        <a:xfrm>
          <a:off x="619125" y="9636794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325</xdr:row>
      <xdr:rowOff>161191</xdr:rowOff>
    </xdr:from>
    <xdr:to>
      <xdr:col>3</xdr:col>
      <xdr:colOff>80595</xdr:colOff>
      <xdr:row>326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515C2D90-2E8F-4062-A388-8927D5BCD078}"/>
            </a:ext>
          </a:extLst>
        </xdr:cNvPr>
        <xdr:cNvSpPr>
          <a:spLocks noChangeShapeType="1"/>
        </xdr:cNvSpPr>
      </xdr:nvSpPr>
      <xdr:spPr bwMode="auto">
        <a:xfrm flipV="1">
          <a:off x="2275009" y="10305316"/>
          <a:ext cx="245378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71085</xdr:rowOff>
    </xdr:from>
    <xdr:to>
      <xdr:col>3</xdr:col>
      <xdr:colOff>936831</xdr:colOff>
      <xdr:row>4</xdr:row>
      <xdr:rowOff>174747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DF0FF0D7-38D6-4D1E-A328-EE108A2AC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94935"/>
          <a:ext cx="2473120" cy="4656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1405706</xdr:colOff>
      <xdr:row>0</xdr:row>
      <xdr:rowOff>105622</xdr:rowOff>
    </xdr:from>
    <xdr:to>
      <xdr:col>3</xdr:col>
      <xdr:colOff>3103306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48C3C0-EF8C-40A6-A77A-6794E6909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72581" y="105622"/>
          <a:ext cx="1697600" cy="789113"/>
        </a:xfrm>
        <a:prstGeom prst="rect">
          <a:avLst/>
        </a:prstGeom>
      </xdr:spPr>
    </xdr:pic>
    <xdr:clientData/>
  </xdr:twoCellAnchor>
  <xdr:twoCellAnchor>
    <xdr:from>
      <xdr:col>4</xdr:col>
      <xdr:colOff>194525</xdr:colOff>
      <xdr:row>404</xdr:row>
      <xdr:rowOff>145948</xdr:rowOff>
    </xdr:from>
    <xdr:to>
      <xdr:col>4</xdr:col>
      <xdr:colOff>199718</xdr:colOff>
      <xdr:row>405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DA35CCB-4EDA-4B30-BAAC-E9858EA2235D}"/>
            </a:ext>
          </a:extLst>
        </xdr:cNvPr>
        <xdr:cNvSpPr>
          <a:spLocks noChangeShapeType="1"/>
        </xdr:cNvSpPr>
      </xdr:nvSpPr>
      <xdr:spPr bwMode="auto">
        <a:xfrm flipV="1">
          <a:off x="5487045" y="71022702"/>
          <a:ext cx="5193" cy="1536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0</xdr:col>
      <xdr:colOff>583792</xdr:colOff>
      <xdr:row>404</xdr:row>
      <xdr:rowOff>115220</xdr:rowOff>
    </xdr:from>
    <xdr:to>
      <xdr:col>1</xdr:col>
      <xdr:colOff>7682</xdr:colOff>
      <xdr:row>404</xdr:row>
      <xdr:rowOff>115222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936B9306-A507-475B-823F-90C90444C4FB}"/>
            </a:ext>
          </a:extLst>
        </xdr:cNvPr>
        <xdr:cNvSpPr>
          <a:spLocks noChangeShapeType="1"/>
        </xdr:cNvSpPr>
      </xdr:nvSpPr>
      <xdr:spPr bwMode="auto">
        <a:xfrm>
          <a:off x="583792" y="70991974"/>
          <a:ext cx="15362" cy="2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es-DO"/>
            <a:t>|</a:t>
          </a:r>
        </a:p>
      </xdr:txBody>
    </xdr:sp>
    <xdr:clientData/>
  </xdr:twoCellAnchor>
  <xdr:twoCellAnchor>
    <xdr:from>
      <xdr:col>3</xdr:col>
      <xdr:colOff>1474839</xdr:colOff>
      <xdr:row>409</xdr:row>
      <xdr:rowOff>130585</xdr:rowOff>
    </xdr:from>
    <xdr:to>
      <xdr:col>3</xdr:col>
      <xdr:colOff>1490202</xdr:colOff>
      <xdr:row>409</xdr:row>
      <xdr:rowOff>145948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E5BCEE24-A351-4A63-9733-26718711F508}"/>
            </a:ext>
          </a:extLst>
        </xdr:cNvPr>
        <xdr:cNvSpPr>
          <a:spLocks noChangeShapeType="1"/>
        </xdr:cNvSpPr>
      </xdr:nvSpPr>
      <xdr:spPr bwMode="auto">
        <a:xfrm flipV="1">
          <a:off x="3141714" y="71813891"/>
          <a:ext cx="15363" cy="15363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1</xdr:row>
      <xdr:rowOff>159877</xdr:rowOff>
    </xdr:from>
    <xdr:to>
      <xdr:col>3</xdr:col>
      <xdr:colOff>1370419</xdr:colOff>
      <xdr:row>4</xdr:row>
      <xdr:rowOff>102099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26F075B6-E1C4-41D3-BFCB-541E9D4A3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321318"/>
          <a:ext cx="2469084" cy="466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1628468</xdr:colOff>
      <xdr:row>0</xdr:row>
      <xdr:rowOff>0</xdr:rowOff>
    </xdr:from>
    <xdr:to>
      <xdr:col>4</xdr:col>
      <xdr:colOff>262992</xdr:colOff>
      <xdr:row>4</xdr:row>
      <xdr:rowOff>134886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66229D-4FDF-44C3-8E96-32BDC73B9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5343" y="0"/>
          <a:ext cx="1613104" cy="82068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0</xdr:row>
      <xdr:rowOff>152322</xdr:rowOff>
    </xdr:from>
    <xdr:to>
      <xdr:col>1</xdr:col>
      <xdr:colOff>1875693</xdr:colOff>
      <xdr:row>3</xdr:row>
      <xdr:rowOff>236180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4D87D224-4016-440D-9E4C-22293F5B6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152322"/>
          <a:ext cx="2300654" cy="552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2135607</xdr:colOff>
      <xdr:row>0</xdr:row>
      <xdr:rowOff>1</xdr:rowOff>
    </xdr:from>
    <xdr:to>
      <xdr:col>3</xdr:col>
      <xdr:colOff>219809</xdr:colOff>
      <xdr:row>4</xdr:row>
      <xdr:rowOff>108615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B42655-02D2-490A-AE2E-660A33C62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64232" y="1"/>
          <a:ext cx="2303777" cy="822989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311</xdr:row>
      <xdr:rowOff>0</xdr:rowOff>
    </xdr:from>
    <xdr:to>
      <xdr:col>1</xdr:col>
      <xdr:colOff>2677025</xdr:colOff>
      <xdr:row>311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7536A899-4F34-4E8C-8358-779D9C9D66E4}"/>
            </a:ext>
          </a:extLst>
        </xdr:cNvPr>
        <xdr:cNvSpPr>
          <a:spLocks noChangeShapeType="1"/>
        </xdr:cNvSpPr>
      </xdr:nvSpPr>
      <xdr:spPr bwMode="auto">
        <a:xfrm>
          <a:off x="619125" y="8772525"/>
          <a:ext cx="2486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322</xdr:row>
      <xdr:rowOff>10027</xdr:rowOff>
    </xdr:from>
    <xdr:to>
      <xdr:col>4</xdr:col>
      <xdr:colOff>491289</xdr:colOff>
      <xdr:row>322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84C9B958-B9BA-48C1-9261-8719110A40BE}"/>
            </a:ext>
          </a:extLst>
        </xdr:cNvPr>
        <xdr:cNvSpPr>
          <a:spLocks noChangeShapeType="1"/>
        </xdr:cNvSpPr>
      </xdr:nvSpPr>
      <xdr:spPr bwMode="auto">
        <a:xfrm>
          <a:off x="4138864" y="9668377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321</xdr:row>
      <xdr:rowOff>140369</xdr:rowOff>
    </xdr:from>
    <xdr:to>
      <xdr:col>1</xdr:col>
      <xdr:colOff>2677025</xdr:colOff>
      <xdr:row>321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E1B8E9D8-974F-4615-AAAC-AAD562CC01E5}"/>
            </a:ext>
          </a:extLst>
        </xdr:cNvPr>
        <xdr:cNvSpPr>
          <a:spLocks noChangeShapeType="1"/>
        </xdr:cNvSpPr>
      </xdr:nvSpPr>
      <xdr:spPr bwMode="auto">
        <a:xfrm>
          <a:off x="619125" y="9636794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325</xdr:row>
      <xdr:rowOff>161191</xdr:rowOff>
    </xdr:from>
    <xdr:to>
      <xdr:col>3</xdr:col>
      <xdr:colOff>80595</xdr:colOff>
      <xdr:row>326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AF88F74-BF71-4467-BE15-4B98C5EC47C3}"/>
            </a:ext>
          </a:extLst>
        </xdr:cNvPr>
        <xdr:cNvSpPr>
          <a:spLocks noChangeShapeType="1"/>
        </xdr:cNvSpPr>
      </xdr:nvSpPr>
      <xdr:spPr bwMode="auto">
        <a:xfrm flipV="1">
          <a:off x="2275009" y="10305316"/>
          <a:ext cx="245378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355</xdr:row>
      <xdr:rowOff>0</xdr:rowOff>
    </xdr:from>
    <xdr:to>
      <xdr:col>3</xdr:col>
      <xdr:colOff>1301302</xdr:colOff>
      <xdr:row>355</xdr:row>
      <xdr:rowOff>13415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B18DD7A-A788-40C4-9D3A-8A0EF600A226}"/>
            </a:ext>
          </a:extLst>
        </xdr:cNvPr>
        <xdr:cNvSpPr>
          <a:spLocks noChangeShapeType="1"/>
        </xdr:cNvSpPr>
      </xdr:nvSpPr>
      <xdr:spPr bwMode="auto">
        <a:xfrm>
          <a:off x="3204425" y="8829675"/>
          <a:ext cx="2287877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354</xdr:row>
      <xdr:rowOff>127446</xdr:rowOff>
    </xdr:from>
    <xdr:to>
      <xdr:col>1</xdr:col>
      <xdr:colOff>2294051</xdr:colOff>
      <xdr:row>354</xdr:row>
      <xdr:rowOff>134154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12844C1-184C-4CD1-9FF1-23C157BEAE38}"/>
            </a:ext>
          </a:extLst>
        </xdr:cNvPr>
        <xdr:cNvSpPr>
          <a:spLocks noChangeShapeType="1"/>
        </xdr:cNvSpPr>
      </xdr:nvSpPr>
      <xdr:spPr bwMode="auto">
        <a:xfrm flipV="1">
          <a:off x="558220" y="8795196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359</xdr:row>
      <xdr:rowOff>140862</xdr:rowOff>
    </xdr:from>
    <xdr:to>
      <xdr:col>2</xdr:col>
      <xdr:colOff>1106778</xdr:colOff>
      <xdr:row>359</xdr:row>
      <xdr:rowOff>154278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B80D9D69-74CC-49F8-8F1D-B0526B8C7820}"/>
            </a:ext>
          </a:extLst>
        </xdr:cNvPr>
        <xdr:cNvSpPr>
          <a:spLocks noChangeShapeType="1"/>
        </xdr:cNvSpPr>
      </xdr:nvSpPr>
      <xdr:spPr bwMode="auto">
        <a:xfrm flipV="1">
          <a:off x="2168078" y="9618237"/>
          <a:ext cx="1948600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93907</xdr:colOff>
      <xdr:row>2</xdr:row>
      <xdr:rowOff>127447</xdr:rowOff>
    </xdr:from>
    <xdr:to>
      <xdr:col>1</xdr:col>
      <xdr:colOff>2016393</xdr:colOff>
      <xdr:row>5</xdr:row>
      <xdr:rowOff>107324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4F14F128-6DBC-462B-BD86-86EA9E709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7" y="451297"/>
          <a:ext cx="2313011" cy="5037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2257044</xdr:colOff>
      <xdr:row>1</xdr:row>
      <xdr:rowOff>0</xdr:rowOff>
    </xdr:from>
    <xdr:to>
      <xdr:col>3</xdr:col>
      <xdr:colOff>415252</xdr:colOff>
      <xdr:row>5</xdr:row>
      <xdr:rowOff>174401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C2D7CCF-E35B-4CCF-90BF-4F09CC71C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6093" y="160986"/>
          <a:ext cx="2035286" cy="85859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805428</xdr:colOff>
      <xdr:row>0</xdr:row>
      <xdr:rowOff>0</xdr:rowOff>
    </xdr:from>
    <xdr:to>
      <xdr:col>4</xdr:col>
      <xdr:colOff>1445307</xdr:colOff>
      <xdr:row>4</xdr:row>
      <xdr:rowOff>116417</xdr:rowOff>
    </xdr:to>
    <xdr:pic>
      <xdr:nvPicPr>
        <xdr:cNvPr id="2" name="Imagen 3" descr="Logo-presidencia - Gabinete de Política Social">
          <a:extLst>
            <a:ext uri="{FF2B5EF4-FFF2-40B4-BE49-F238E27FC236}">
              <a16:creationId xmlns:a16="http://schemas.microsoft.com/office/drawing/2014/main" id="{A05949F6-F96B-429D-9729-9E01EFEC1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9928" y="0"/>
          <a:ext cx="2132129" cy="878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127812</xdr:colOff>
      <xdr:row>0</xdr:row>
      <xdr:rowOff>106001</xdr:rowOff>
    </xdr:from>
    <xdr:to>
      <xdr:col>0</xdr:col>
      <xdr:colOff>2518833</xdr:colOff>
      <xdr:row>6</xdr:row>
      <xdr:rowOff>61765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B5F3A811-DB5C-49DE-8774-B963089B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12" y="106001"/>
          <a:ext cx="2391021" cy="1141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71085</xdr:rowOff>
    </xdr:from>
    <xdr:to>
      <xdr:col>3</xdr:col>
      <xdr:colOff>1115165</xdr:colOff>
      <xdr:row>4</xdr:row>
      <xdr:rowOff>174747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0EB9632D-85E4-43CD-B987-BB3F6E92A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94935"/>
          <a:ext cx="2473120" cy="4656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1628468</xdr:colOff>
      <xdr:row>0</xdr:row>
      <xdr:rowOff>0</xdr:rowOff>
    </xdr:from>
    <xdr:to>
      <xdr:col>3</xdr:col>
      <xdr:colOff>3241572</xdr:colOff>
      <xdr:row>4</xdr:row>
      <xdr:rowOff>134886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B20558-873F-46B4-A615-444BD002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5343" y="0"/>
          <a:ext cx="1613104" cy="82068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0</xdr:row>
      <xdr:rowOff>152322</xdr:rowOff>
    </xdr:from>
    <xdr:to>
      <xdr:col>1</xdr:col>
      <xdr:colOff>1875693</xdr:colOff>
      <xdr:row>3</xdr:row>
      <xdr:rowOff>236180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3C16F2B6-51B0-47E5-9F16-CDB31667A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152322"/>
          <a:ext cx="2344616" cy="550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2122907</xdr:colOff>
      <xdr:row>0</xdr:row>
      <xdr:rowOff>95251</xdr:rowOff>
    </xdr:from>
    <xdr:to>
      <xdr:col>3</xdr:col>
      <xdr:colOff>180975</xdr:colOff>
      <xdr:row>5</xdr:row>
      <xdr:rowOff>40888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B97753-DBD4-42C1-9E24-90AC0BDFA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9157" y="95251"/>
          <a:ext cx="2277643" cy="821937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303</xdr:row>
      <xdr:rowOff>0</xdr:rowOff>
    </xdr:from>
    <xdr:to>
      <xdr:col>1</xdr:col>
      <xdr:colOff>2677025</xdr:colOff>
      <xdr:row>303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888B2372-F7DC-44AA-9EC2-D17423F988CA}"/>
            </a:ext>
          </a:extLst>
        </xdr:cNvPr>
        <xdr:cNvSpPr>
          <a:spLocks noChangeShapeType="1"/>
        </xdr:cNvSpPr>
      </xdr:nvSpPr>
      <xdr:spPr bwMode="auto">
        <a:xfrm>
          <a:off x="666750" y="8772525"/>
          <a:ext cx="2486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690814</xdr:colOff>
      <xdr:row>314</xdr:row>
      <xdr:rowOff>10027</xdr:rowOff>
    </xdr:from>
    <xdr:to>
      <xdr:col>4</xdr:col>
      <xdr:colOff>491289</xdr:colOff>
      <xdr:row>314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F8949C8C-560A-47BF-814F-1E67C01E8057}"/>
            </a:ext>
          </a:extLst>
        </xdr:cNvPr>
        <xdr:cNvSpPr>
          <a:spLocks noChangeShapeType="1"/>
        </xdr:cNvSpPr>
      </xdr:nvSpPr>
      <xdr:spPr bwMode="auto">
        <a:xfrm>
          <a:off x="4186489" y="9668377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313</xdr:row>
      <xdr:rowOff>140369</xdr:rowOff>
    </xdr:from>
    <xdr:to>
      <xdr:col>1</xdr:col>
      <xdr:colOff>2677025</xdr:colOff>
      <xdr:row>313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C191B02E-5A90-48DE-B8F0-370DC5EE6BE5}"/>
            </a:ext>
          </a:extLst>
        </xdr:cNvPr>
        <xdr:cNvSpPr>
          <a:spLocks noChangeShapeType="1"/>
        </xdr:cNvSpPr>
      </xdr:nvSpPr>
      <xdr:spPr bwMode="auto">
        <a:xfrm>
          <a:off x="666750" y="9636794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1846384</xdr:colOff>
      <xdr:row>317</xdr:row>
      <xdr:rowOff>161191</xdr:rowOff>
    </xdr:from>
    <xdr:to>
      <xdr:col>3</xdr:col>
      <xdr:colOff>80595</xdr:colOff>
      <xdr:row>318</xdr:row>
      <xdr:rowOff>7326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FA5109A8-5DF2-439F-A882-B772714219BE}"/>
            </a:ext>
          </a:extLst>
        </xdr:cNvPr>
        <xdr:cNvSpPr>
          <a:spLocks noChangeShapeType="1"/>
        </xdr:cNvSpPr>
      </xdr:nvSpPr>
      <xdr:spPr bwMode="auto">
        <a:xfrm flipV="1">
          <a:off x="2322634" y="10305316"/>
          <a:ext cx="2453786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0</xdr:row>
      <xdr:rowOff>152322</xdr:rowOff>
    </xdr:from>
    <xdr:to>
      <xdr:col>1</xdr:col>
      <xdr:colOff>1875693</xdr:colOff>
      <xdr:row>3</xdr:row>
      <xdr:rowOff>236180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DF645F46-A4F1-4CED-B1B5-E75095734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" y="152322"/>
          <a:ext cx="2344616" cy="550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2115580</xdr:colOff>
      <xdr:row>0</xdr:row>
      <xdr:rowOff>87924</xdr:rowOff>
    </xdr:from>
    <xdr:to>
      <xdr:col>2</xdr:col>
      <xdr:colOff>1380148</xdr:colOff>
      <xdr:row>5</xdr:row>
      <xdr:rowOff>33561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3C236118-3045-41C4-9383-8F7A3905D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1830" y="87924"/>
          <a:ext cx="2283260" cy="824868"/>
        </a:xfrm>
        <a:prstGeom prst="rect">
          <a:avLst/>
        </a:prstGeom>
      </xdr:spPr>
    </xdr:pic>
    <xdr:clientData/>
  </xdr:twoCellAnchor>
  <xdr:twoCellAnchor>
    <xdr:from>
      <xdr:col>2</xdr:col>
      <xdr:colOff>690814</xdr:colOff>
      <xdr:row>59</xdr:row>
      <xdr:rowOff>10027</xdr:rowOff>
    </xdr:from>
    <xdr:to>
      <xdr:col>4</xdr:col>
      <xdr:colOff>491289</xdr:colOff>
      <xdr:row>59</xdr:row>
      <xdr:rowOff>10027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A6EC2479-85E3-4E15-AD52-38F1CE9C31AF}"/>
            </a:ext>
          </a:extLst>
        </xdr:cNvPr>
        <xdr:cNvSpPr>
          <a:spLocks noChangeShapeType="1"/>
        </xdr:cNvSpPr>
      </xdr:nvSpPr>
      <xdr:spPr bwMode="auto">
        <a:xfrm>
          <a:off x="4186489" y="9668377"/>
          <a:ext cx="2191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58</xdr:row>
      <xdr:rowOff>140369</xdr:rowOff>
    </xdr:from>
    <xdr:to>
      <xdr:col>1</xdr:col>
      <xdr:colOff>2677025</xdr:colOff>
      <xdr:row>58</xdr:row>
      <xdr:rowOff>150395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84D52576-EA00-4D37-BEBF-C82DA4693702}"/>
            </a:ext>
          </a:extLst>
        </xdr:cNvPr>
        <xdr:cNvSpPr>
          <a:spLocks noChangeShapeType="1"/>
        </xdr:cNvSpPr>
      </xdr:nvSpPr>
      <xdr:spPr bwMode="auto">
        <a:xfrm>
          <a:off x="666750" y="9636794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2307981</xdr:colOff>
      <xdr:row>62</xdr:row>
      <xdr:rowOff>102576</xdr:rowOff>
    </xdr:from>
    <xdr:to>
      <xdr:col>3</xdr:col>
      <xdr:colOff>534865</xdr:colOff>
      <xdr:row>62</xdr:row>
      <xdr:rowOff>124557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AFC4FBC3-B8D6-4502-85B9-F6CA32068A0B}"/>
            </a:ext>
          </a:extLst>
        </xdr:cNvPr>
        <xdr:cNvSpPr>
          <a:spLocks noChangeShapeType="1"/>
        </xdr:cNvSpPr>
      </xdr:nvSpPr>
      <xdr:spPr bwMode="auto">
        <a:xfrm flipV="1">
          <a:off x="2784231" y="10404230"/>
          <a:ext cx="2762249" cy="2198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355</xdr:row>
      <xdr:rowOff>0</xdr:rowOff>
    </xdr:from>
    <xdr:to>
      <xdr:col>3</xdr:col>
      <xdr:colOff>1301302</xdr:colOff>
      <xdr:row>355</xdr:row>
      <xdr:rowOff>13415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45FD5D26-A012-4020-8837-6E273ADEB1AD}"/>
            </a:ext>
          </a:extLst>
        </xdr:cNvPr>
        <xdr:cNvSpPr>
          <a:spLocks noChangeShapeType="1"/>
        </xdr:cNvSpPr>
      </xdr:nvSpPr>
      <xdr:spPr bwMode="auto">
        <a:xfrm>
          <a:off x="3204425" y="19088100"/>
          <a:ext cx="2354552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354</xdr:row>
      <xdr:rowOff>127446</xdr:rowOff>
    </xdr:from>
    <xdr:to>
      <xdr:col>1</xdr:col>
      <xdr:colOff>2294051</xdr:colOff>
      <xdr:row>354</xdr:row>
      <xdr:rowOff>134154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2D4A44B-31A8-41C6-928F-C9403A3246F7}"/>
            </a:ext>
          </a:extLst>
        </xdr:cNvPr>
        <xdr:cNvSpPr>
          <a:spLocks noChangeShapeType="1"/>
        </xdr:cNvSpPr>
      </xdr:nvSpPr>
      <xdr:spPr bwMode="auto">
        <a:xfrm flipV="1">
          <a:off x="558220" y="19053621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359</xdr:row>
      <xdr:rowOff>140862</xdr:rowOff>
    </xdr:from>
    <xdr:to>
      <xdr:col>2</xdr:col>
      <xdr:colOff>1106778</xdr:colOff>
      <xdr:row>359</xdr:row>
      <xdr:rowOff>154278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A8CCC7B8-4A2A-47FE-AB72-8A8DCD4AD13D}"/>
            </a:ext>
          </a:extLst>
        </xdr:cNvPr>
        <xdr:cNvSpPr>
          <a:spLocks noChangeShapeType="1"/>
        </xdr:cNvSpPr>
      </xdr:nvSpPr>
      <xdr:spPr bwMode="auto">
        <a:xfrm flipV="1">
          <a:off x="2168078" y="19876662"/>
          <a:ext cx="1948600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93907</xdr:colOff>
      <xdr:row>2</xdr:row>
      <xdr:rowOff>127447</xdr:rowOff>
    </xdr:from>
    <xdr:to>
      <xdr:col>1</xdr:col>
      <xdr:colOff>2016393</xdr:colOff>
      <xdr:row>5</xdr:row>
      <xdr:rowOff>107324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03E4AF1A-676D-4319-BD03-075F9E4F5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7" y="451297"/>
          <a:ext cx="2313011" cy="5037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2257044</xdr:colOff>
      <xdr:row>1</xdr:row>
      <xdr:rowOff>0</xdr:rowOff>
    </xdr:from>
    <xdr:to>
      <xdr:col>3</xdr:col>
      <xdr:colOff>415252</xdr:colOff>
      <xdr:row>5</xdr:row>
      <xdr:rowOff>174401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A8C2BD5-F5A4-43CD-8925-F7C874046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7569" y="161925"/>
          <a:ext cx="2034883" cy="86020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71085</xdr:rowOff>
    </xdr:from>
    <xdr:to>
      <xdr:col>3</xdr:col>
      <xdr:colOff>1115165</xdr:colOff>
      <xdr:row>4</xdr:row>
      <xdr:rowOff>174747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0ABF4557-0961-494E-BFCC-3E904A0D8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94935"/>
          <a:ext cx="2467714" cy="4656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1628468</xdr:colOff>
      <xdr:row>0</xdr:row>
      <xdr:rowOff>0</xdr:rowOff>
    </xdr:from>
    <xdr:to>
      <xdr:col>3</xdr:col>
      <xdr:colOff>3241572</xdr:colOff>
      <xdr:row>4</xdr:row>
      <xdr:rowOff>134886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EBD97D-E129-4995-BA18-EA9DA5872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1018" y="0"/>
          <a:ext cx="1613104" cy="82068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48</xdr:row>
      <xdr:rowOff>0</xdr:rowOff>
    </xdr:from>
    <xdr:to>
      <xdr:col>3</xdr:col>
      <xdr:colOff>1301302</xdr:colOff>
      <xdr:row>48</xdr:row>
      <xdr:rowOff>13415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31FD4E81-6DB8-4884-A98B-6058E4E2B909}"/>
            </a:ext>
          </a:extLst>
        </xdr:cNvPr>
        <xdr:cNvSpPr>
          <a:spLocks noChangeShapeType="1"/>
        </xdr:cNvSpPr>
      </xdr:nvSpPr>
      <xdr:spPr bwMode="auto">
        <a:xfrm>
          <a:off x="3204425" y="8829675"/>
          <a:ext cx="2287877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47</xdr:row>
      <xdr:rowOff>127446</xdr:rowOff>
    </xdr:from>
    <xdr:to>
      <xdr:col>1</xdr:col>
      <xdr:colOff>2294051</xdr:colOff>
      <xdr:row>47</xdr:row>
      <xdr:rowOff>134154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E9DB7BD1-D06C-41A8-A054-20AE3C7C5792}"/>
            </a:ext>
          </a:extLst>
        </xdr:cNvPr>
        <xdr:cNvSpPr>
          <a:spLocks noChangeShapeType="1"/>
        </xdr:cNvSpPr>
      </xdr:nvSpPr>
      <xdr:spPr bwMode="auto">
        <a:xfrm flipV="1">
          <a:off x="558220" y="8795196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55</xdr:row>
      <xdr:rowOff>140862</xdr:rowOff>
    </xdr:from>
    <xdr:to>
      <xdr:col>2</xdr:col>
      <xdr:colOff>1106778</xdr:colOff>
      <xdr:row>55</xdr:row>
      <xdr:rowOff>154278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6562CFE1-FB57-4519-827D-2E516AB9F923}"/>
            </a:ext>
          </a:extLst>
        </xdr:cNvPr>
        <xdr:cNvSpPr>
          <a:spLocks noChangeShapeType="1"/>
        </xdr:cNvSpPr>
      </xdr:nvSpPr>
      <xdr:spPr bwMode="auto">
        <a:xfrm flipV="1">
          <a:off x="2168078" y="9618237"/>
          <a:ext cx="1948600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93907</xdr:colOff>
      <xdr:row>2</xdr:row>
      <xdr:rowOff>127447</xdr:rowOff>
    </xdr:from>
    <xdr:to>
      <xdr:col>1</xdr:col>
      <xdr:colOff>2016393</xdr:colOff>
      <xdr:row>5</xdr:row>
      <xdr:rowOff>107324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DF15E595-FBE2-4157-8396-25112021E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7" y="451297"/>
          <a:ext cx="2313011" cy="5037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2257044</xdr:colOff>
      <xdr:row>1</xdr:row>
      <xdr:rowOff>0</xdr:rowOff>
    </xdr:from>
    <xdr:to>
      <xdr:col>3</xdr:col>
      <xdr:colOff>340499</xdr:colOff>
      <xdr:row>6</xdr:row>
      <xdr:rowOff>11643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579AED-5527-400A-8DF1-2E040F39E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7569" y="161925"/>
          <a:ext cx="2091870" cy="88794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71085</xdr:rowOff>
    </xdr:from>
    <xdr:to>
      <xdr:col>3</xdr:col>
      <xdr:colOff>1115165</xdr:colOff>
      <xdr:row>4</xdr:row>
      <xdr:rowOff>174747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7CAB5E90-E4F2-4E98-A710-9AAB1289C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94935"/>
          <a:ext cx="2467714" cy="4656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1628468</xdr:colOff>
      <xdr:row>0</xdr:row>
      <xdr:rowOff>0</xdr:rowOff>
    </xdr:from>
    <xdr:to>
      <xdr:col>3</xdr:col>
      <xdr:colOff>3241572</xdr:colOff>
      <xdr:row>4</xdr:row>
      <xdr:rowOff>134886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CAC3D5-610B-4EF2-920E-BB65531F6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1018" y="0"/>
          <a:ext cx="1613104" cy="820686"/>
        </a:xfrm>
        <a:prstGeom prst="rect">
          <a:avLst/>
        </a:prstGeom>
      </xdr:spPr>
    </xdr:pic>
    <xdr:clientData/>
  </xdr:twoCellAnchor>
  <xdr:twoCellAnchor>
    <xdr:from>
      <xdr:col>4</xdr:col>
      <xdr:colOff>169514</xdr:colOff>
      <xdr:row>410</xdr:row>
      <xdr:rowOff>137224</xdr:rowOff>
    </xdr:from>
    <xdr:to>
      <xdr:col>4</xdr:col>
      <xdr:colOff>194526</xdr:colOff>
      <xdr:row>411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5D61E8DA-4C63-4ED6-B01B-298CD7570059}"/>
            </a:ext>
          </a:extLst>
        </xdr:cNvPr>
        <xdr:cNvSpPr>
          <a:spLocks noChangeShapeType="1"/>
        </xdr:cNvSpPr>
      </xdr:nvSpPr>
      <xdr:spPr bwMode="auto">
        <a:xfrm flipH="1" flipV="1">
          <a:off x="4970114" y="68345749"/>
          <a:ext cx="25012" cy="2470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48</xdr:row>
      <xdr:rowOff>0</xdr:rowOff>
    </xdr:from>
    <xdr:to>
      <xdr:col>3</xdr:col>
      <xdr:colOff>1301302</xdr:colOff>
      <xdr:row>48</xdr:row>
      <xdr:rowOff>13415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855CEFCC-5255-47C5-B27B-FFDB075C1E13}"/>
            </a:ext>
          </a:extLst>
        </xdr:cNvPr>
        <xdr:cNvSpPr>
          <a:spLocks noChangeShapeType="1"/>
        </xdr:cNvSpPr>
      </xdr:nvSpPr>
      <xdr:spPr bwMode="auto">
        <a:xfrm>
          <a:off x="3413975" y="5391150"/>
          <a:ext cx="2287877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47</xdr:row>
      <xdr:rowOff>127446</xdr:rowOff>
    </xdr:from>
    <xdr:to>
      <xdr:col>1</xdr:col>
      <xdr:colOff>2294051</xdr:colOff>
      <xdr:row>47</xdr:row>
      <xdr:rowOff>134154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11E4D85-5952-40EA-AC96-9FCE8AA5DD35}"/>
            </a:ext>
          </a:extLst>
        </xdr:cNvPr>
        <xdr:cNvSpPr>
          <a:spLocks noChangeShapeType="1"/>
        </xdr:cNvSpPr>
      </xdr:nvSpPr>
      <xdr:spPr bwMode="auto">
        <a:xfrm flipV="1">
          <a:off x="558220" y="5356671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55</xdr:row>
      <xdr:rowOff>140862</xdr:rowOff>
    </xdr:from>
    <xdr:to>
      <xdr:col>2</xdr:col>
      <xdr:colOff>1106778</xdr:colOff>
      <xdr:row>55</xdr:row>
      <xdr:rowOff>154278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7AC0ECE9-63CF-4A31-A5B8-E146292CCDC2}"/>
            </a:ext>
          </a:extLst>
        </xdr:cNvPr>
        <xdr:cNvSpPr>
          <a:spLocks noChangeShapeType="1"/>
        </xdr:cNvSpPr>
      </xdr:nvSpPr>
      <xdr:spPr bwMode="auto">
        <a:xfrm flipV="1">
          <a:off x="2168078" y="6665487"/>
          <a:ext cx="2158150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93907</xdr:colOff>
      <xdr:row>2</xdr:row>
      <xdr:rowOff>127447</xdr:rowOff>
    </xdr:from>
    <xdr:to>
      <xdr:col>1</xdr:col>
      <xdr:colOff>2016393</xdr:colOff>
      <xdr:row>5</xdr:row>
      <xdr:rowOff>107324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E03F1637-1AFF-4D1B-871A-6DA9F110F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7" y="451297"/>
          <a:ext cx="2313011" cy="5037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2257044</xdr:colOff>
      <xdr:row>1</xdr:row>
      <xdr:rowOff>0</xdr:rowOff>
    </xdr:from>
    <xdr:to>
      <xdr:col>3</xdr:col>
      <xdr:colOff>340499</xdr:colOff>
      <xdr:row>6</xdr:row>
      <xdr:rowOff>11643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092AFFE-6B5E-4EBC-B4F0-6E6FDF717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7569" y="161925"/>
          <a:ext cx="2093480" cy="88794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53</xdr:row>
      <xdr:rowOff>0</xdr:rowOff>
    </xdr:from>
    <xdr:to>
      <xdr:col>3</xdr:col>
      <xdr:colOff>1301302</xdr:colOff>
      <xdr:row>53</xdr:row>
      <xdr:rowOff>13415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C5D4D75C-B71D-405A-9A78-2732C87BE6C7}"/>
            </a:ext>
          </a:extLst>
        </xdr:cNvPr>
        <xdr:cNvSpPr>
          <a:spLocks noChangeShapeType="1"/>
        </xdr:cNvSpPr>
      </xdr:nvSpPr>
      <xdr:spPr bwMode="auto">
        <a:xfrm>
          <a:off x="3204425" y="10153650"/>
          <a:ext cx="2287877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52</xdr:row>
      <xdr:rowOff>127446</xdr:rowOff>
    </xdr:from>
    <xdr:to>
      <xdr:col>1</xdr:col>
      <xdr:colOff>2294051</xdr:colOff>
      <xdr:row>52</xdr:row>
      <xdr:rowOff>134154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186861A-94FD-414F-9867-1DE85221F994}"/>
            </a:ext>
          </a:extLst>
        </xdr:cNvPr>
        <xdr:cNvSpPr>
          <a:spLocks noChangeShapeType="1"/>
        </xdr:cNvSpPr>
      </xdr:nvSpPr>
      <xdr:spPr bwMode="auto">
        <a:xfrm flipV="1">
          <a:off x="558220" y="10119171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56</xdr:row>
      <xdr:rowOff>140862</xdr:rowOff>
    </xdr:from>
    <xdr:to>
      <xdr:col>2</xdr:col>
      <xdr:colOff>1106778</xdr:colOff>
      <xdr:row>56</xdr:row>
      <xdr:rowOff>154278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90C8D62C-AFE3-49DF-A110-D80A5CD797A8}"/>
            </a:ext>
          </a:extLst>
        </xdr:cNvPr>
        <xdr:cNvSpPr>
          <a:spLocks noChangeShapeType="1"/>
        </xdr:cNvSpPr>
      </xdr:nvSpPr>
      <xdr:spPr bwMode="auto">
        <a:xfrm flipV="1">
          <a:off x="2168078" y="10780287"/>
          <a:ext cx="1948600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93907</xdr:colOff>
      <xdr:row>0</xdr:row>
      <xdr:rowOff>33539</xdr:rowOff>
    </xdr:from>
    <xdr:to>
      <xdr:col>1</xdr:col>
      <xdr:colOff>2016393</xdr:colOff>
      <xdr:row>4</xdr:row>
      <xdr:rowOff>107324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590231F5-5069-42A3-A39F-5BA06D632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7" y="33539"/>
          <a:ext cx="2313011" cy="759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2257044</xdr:colOff>
      <xdr:row>0</xdr:row>
      <xdr:rowOff>60370</xdr:rowOff>
    </xdr:from>
    <xdr:to>
      <xdr:col>3</xdr:col>
      <xdr:colOff>548439</xdr:colOff>
      <xdr:row>5</xdr:row>
      <xdr:rowOff>11643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B861F9-2972-46B7-B32A-1C483A240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7569" y="60370"/>
          <a:ext cx="2091870" cy="82757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53</xdr:row>
      <xdr:rowOff>0</xdr:rowOff>
    </xdr:from>
    <xdr:to>
      <xdr:col>3</xdr:col>
      <xdr:colOff>1301302</xdr:colOff>
      <xdr:row>53</xdr:row>
      <xdr:rowOff>13415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D3E5154F-B2E4-4D03-89A2-93C4B9422C28}"/>
            </a:ext>
          </a:extLst>
        </xdr:cNvPr>
        <xdr:cNvSpPr>
          <a:spLocks noChangeShapeType="1"/>
        </xdr:cNvSpPr>
      </xdr:nvSpPr>
      <xdr:spPr bwMode="auto">
        <a:xfrm>
          <a:off x="3204425" y="8829675"/>
          <a:ext cx="2287877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52</xdr:row>
      <xdr:rowOff>127446</xdr:rowOff>
    </xdr:from>
    <xdr:to>
      <xdr:col>1</xdr:col>
      <xdr:colOff>2294051</xdr:colOff>
      <xdr:row>52</xdr:row>
      <xdr:rowOff>134154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FEC57A24-24F5-4ED2-ABF3-1EC2740B6BE0}"/>
            </a:ext>
          </a:extLst>
        </xdr:cNvPr>
        <xdr:cNvSpPr>
          <a:spLocks noChangeShapeType="1"/>
        </xdr:cNvSpPr>
      </xdr:nvSpPr>
      <xdr:spPr bwMode="auto">
        <a:xfrm flipV="1">
          <a:off x="558220" y="8795196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56</xdr:row>
      <xdr:rowOff>140862</xdr:rowOff>
    </xdr:from>
    <xdr:to>
      <xdr:col>2</xdr:col>
      <xdr:colOff>1106778</xdr:colOff>
      <xdr:row>56</xdr:row>
      <xdr:rowOff>154278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7C9A2268-8147-4DDA-914A-8EA3C0595008}"/>
            </a:ext>
          </a:extLst>
        </xdr:cNvPr>
        <xdr:cNvSpPr>
          <a:spLocks noChangeShapeType="1"/>
        </xdr:cNvSpPr>
      </xdr:nvSpPr>
      <xdr:spPr bwMode="auto">
        <a:xfrm flipV="1">
          <a:off x="2168078" y="9618237"/>
          <a:ext cx="1948600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93907</xdr:colOff>
      <xdr:row>0</xdr:row>
      <xdr:rowOff>33539</xdr:rowOff>
    </xdr:from>
    <xdr:to>
      <xdr:col>1</xdr:col>
      <xdr:colOff>2016393</xdr:colOff>
      <xdr:row>4</xdr:row>
      <xdr:rowOff>107324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9D792611-A9AF-45C4-9925-84361356D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7" y="33539"/>
          <a:ext cx="2311535" cy="757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2257044</xdr:colOff>
      <xdr:row>0</xdr:row>
      <xdr:rowOff>60370</xdr:rowOff>
    </xdr:from>
    <xdr:to>
      <xdr:col>3</xdr:col>
      <xdr:colOff>548439</xdr:colOff>
      <xdr:row>5</xdr:row>
      <xdr:rowOff>11643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D001EB4-4ECB-4D30-8733-49B895E96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6093" y="60370"/>
          <a:ext cx="2094688" cy="82328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13935</xdr:rowOff>
    </xdr:from>
    <xdr:to>
      <xdr:col>3</xdr:col>
      <xdr:colOff>682652</xdr:colOff>
      <xdr:row>3</xdr:row>
      <xdr:rowOff>155697</xdr:rowOff>
    </xdr:to>
    <xdr:pic>
      <xdr:nvPicPr>
        <xdr:cNvPr id="4" name="Imagen 1" descr="Fonper">
          <a:extLst>
            <a:ext uri="{FF2B5EF4-FFF2-40B4-BE49-F238E27FC236}">
              <a16:creationId xmlns:a16="http://schemas.microsoft.com/office/drawing/2014/main" id="{63A0F89A-A30E-44F7-8665-4C1DE8CF2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860"/>
          <a:ext cx="2467714" cy="4656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1307837</xdr:colOff>
      <xdr:row>0</xdr:row>
      <xdr:rowOff>80492</xdr:rowOff>
    </xdr:from>
    <xdr:to>
      <xdr:col>3</xdr:col>
      <xdr:colOff>2920941</xdr:colOff>
      <xdr:row>4</xdr:row>
      <xdr:rowOff>213768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C8565991-F573-4114-BD71-05B79C2E4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8805" y="80492"/>
          <a:ext cx="1613104" cy="81907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1057274</xdr:colOff>
      <xdr:row>0</xdr:row>
      <xdr:rowOff>38100</xdr:rowOff>
    </xdr:from>
    <xdr:to>
      <xdr:col>7</xdr:col>
      <xdr:colOff>1190625</xdr:colOff>
      <xdr:row>7</xdr:row>
      <xdr:rowOff>47625</xdr:rowOff>
    </xdr:to>
    <xdr:pic>
      <xdr:nvPicPr>
        <xdr:cNvPr id="6" name="Imagen 3" descr="Logo-presidencia - Gabinete de Política Social">
          <a:extLst>
            <a:ext uri="{FF2B5EF4-FFF2-40B4-BE49-F238E27FC236}">
              <a16:creationId xmlns:a16="http://schemas.microsoft.com/office/drawing/2014/main" id="{03576B02-3DFD-4A21-8FDF-56C64AB2A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3624" y="38100"/>
          <a:ext cx="4524376" cy="207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127811</xdr:colOff>
      <xdr:row>0</xdr:row>
      <xdr:rowOff>106001</xdr:rowOff>
    </xdr:from>
    <xdr:to>
      <xdr:col>1</xdr:col>
      <xdr:colOff>859825</xdr:colOff>
      <xdr:row>4</xdr:row>
      <xdr:rowOff>175493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0AA87981-BD55-4583-A17B-5A8954BB8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11" y="106001"/>
          <a:ext cx="4275314" cy="125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333376</xdr:colOff>
      <xdr:row>0</xdr:row>
      <xdr:rowOff>0</xdr:rowOff>
    </xdr:from>
    <xdr:to>
      <xdr:col>7</xdr:col>
      <xdr:colOff>797421</xdr:colOff>
      <xdr:row>4</xdr:row>
      <xdr:rowOff>291695</xdr:rowOff>
    </xdr:to>
    <xdr:pic>
      <xdr:nvPicPr>
        <xdr:cNvPr id="2" name="Imagen 3" descr="Logo-presidencia - Gabinete de Política Social">
          <a:extLst>
            <a:ext uri="{FF2B5EF4-FFF2-40B4-BE49-F238E27FC236}">
              <a16:creationId xmlns:a16="http://schemas.microsoft.com/office/drawing/2014/main" id="{C9AE6112-8E0E-4DD8-BA7E-AE892606B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6" y="0"/>
          <a:ext cx="4862478" cy="1472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127811</xdr:colOff>
      <xdr:row>0</xdr:row>
      <xdr:rowOff>106001</xdr:rowOff>
    </xdr:from>
    <xdr:to>
      <xdr:col>1</xdr:col>
      <xdr:colOff>859825</xdr:colOff>
      <xdr:row>4</xdr:row>
      <xdr:rowOff>175493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647C050A-CAB7-4D37-86E9-864CB1E64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11" y="106001"/>
          <a:ext cx="4275314" cy="125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194525</xdr:colOff>
      <xdr:row>355</xdr:row>
      <xdr:rowOff>0</xdr:rowOff>
    </xdr:from>
    <xdr:to>
      <xdr:col>3</xdr:col>
      <xdr:colOff>1301302</xdr:colOff>
      <xdr:row>355</xdr:row>
      <xdr:rowOff>13415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616A1872-BF94-4C86-B3A7-A06E4C8CDC01}"/>
            </a:ext>
          </a:extLst>
        </xdr:cNvPr>
        <xdr:cNvSpPr>
          <a:spLocks noChangeShapeType="1"/>
        </xdr:cNvSpPr>
      </xdr:nvSpPr>
      <xdr:spPr bwMode="auto">
        <a:xfrm>
          <a:off x="3206303" y="8793856"/>
          <a:ext cx="2287341" cy="1341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167695</xdr:colOff>
      <xdr:row>354</xdr:row>
      <xdr:rowOff>127446</xdr:rowOff>
    </xdr:from>
    <xdr:to>
      <xdr:col>1</xdr:col>
      <xdr:colOff>2294051</xdr:colOff>
      <xdr:row>354</xdr:row>
      <xdr:rowOff>134154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DDEDB291-4D84-4C42-B549-5197E957139C}"/>
            </a:ext>
          </a:extLst>
        </xdr:cNvPr>
        <xdr:cNvSpPr>
          <a:spLocks noChangeShapeType="1"/>
        </xdr:cNvSpPr>
      </xdr:nvSpPr>
      <xdr:spPr bwMode="auto">
        <a:xfrm flipV="1">
          <a:off x="556744" y="8760316"/>
          <a:ext cx="2126356" cy="6708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1777553</xdr:colOff>
      <xdr:row>359</xdr:row>
      <xdr:rowOff>140862</xdr:rowOff>
    </xdr:from>
    <xdr:to>
      <xdr:col>2</xdr:col>
      <xdr:colOff>1106778</xdr:colOff>
      <xdr:row>359</xdr:row>
      <xdr:rowOff>154278</xdr:rowOff>
    </xdr:to>
    <xdr:sp macro="" textlink="">
      <xdr:nvSpPr>
        <xdr:cNvPr id="9" name="Line 6">
          <a:extLst>
            <a:ext uri="{FF2B5EF4-FFF2-40B4-BE49-F238E27FC236}">
              <a16:creationId xmlns:a16="http://schemas.microsoft.com/office/drawing/2014/main" id="{B93ECBFE-2B69-420A-B84D-650C3D03B7B2}"/>
            </a:ext>
          </a:extLst>
        </xdr:cNvPr>
        <xdr:cNvSpPr>
          <a:spLocks noChangeShapeType="1"/>
        </xdr:cNvSpPr>
      </xdr:nvSpPr>
      <xdr:spPr bwMode="auto">
        <a:xfrm flipV="1">
          <a:off x="2166602" y="9578661"/>
          <a:ext cx="1951954" cy="1341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0</xdr:col>
      <xdr:colOff>93907</xdr:colOff>
      <xdr:row>2</xdr:row>
      <xdr:rowOff>127447</xdr:rowOff>
    </xdr:from>
    <xdr:to>
      <xdr:col>1</xdr:col>
      <xdr:colOff>2016393</xdr:colOff>
      <xdr:row>5</xdr:row>
      <xdr:rowOff>107324</xdr:rowOff>
    </xdr:to>
    <xdr:pic>
      <xdr:nvPicPr>
        <xdr:cNvPr id="12" name="Imagen 11" descr="Fonper">
          <a:extLst>
            <a:ext uri="{FF2B5EF4-FFF2-40B4-BE49-F238E27FC236}">
              <a16:creationId xmlns:a16="http://schemas.microsoft.com/office/drawing/2014/main" id="{44B8E02B-2E53-4BDC-90DE-6AA67C32E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07" y="449419"/>
          <a:ext cx="2311535" cy="5030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2257044</xdr:colOff>
      <xdr:row>1</xdr:row>
      <xdr:rowOff>0</xdr:rowOff>
    </xdr:from>
    <xdr:to>
      <xdr:col>3</xdr:col>
      <xdr:colOff>548439</xdr:colOff>
      <xdr:row>6</xdr:row>
      <xdr:rowOff>11643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8F22938-28CA-4878-B501-9740D917C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14244" y="0"/>
          <a:ext cx="2091870" cy="9260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71085</xdr:rowOff>
    </xdr:from>
    <xdr:to>
      <xdr:col>3</xdr:col>
      <xdr:colOff>276226</xdr:colOff>
      <xdr:row>4</xdr:row>
      <xdr:rowOff>174747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58FB6301-FF53-4857-8B76-0DD09A9EA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94935"/>
          <a:ext cx="2476500" cy="4656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971550</xdr:colOff>
      <xdr:row>0</xdr:row>
      <xdr:rowOff>76200</xdr:rowOff>
    </xdr:from>
    <xdr:to>
      <xdr:col>3</xdr:col>
      <xdr:colOff>2569265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F4A763-73B4-404C-A93B-1F4749F44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76200"/>
          <a:ext cx="1597715" cy="81915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0</xdr:row>
      <xdr:rowOff>0</xdr:rowOff>
    </xdr:from>
    <xdr:to>
      <xdr:col>2</xdr:col>
      <xdr:colOff>1533952</xdr:colOff>
      <xdr:row>4</xdr:row>
      <xdr:rowOff>95250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7CA8B59D-38AC-4E96-8EBB-38CB7E55C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0"/>
          <a:ext cx="4258103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657224</xdr:colOff>
      <xdr:row>0</xdr:row>
      <xdr:rowOff>19050</xdr:rowOff>
    </xdr:from>
    <xdr:to>
      <xdr:col>4</xdr:col>
      <xdr:colOff>590549</xdr:colOff>
      <xdr:row>4</xdr:row>
      <xdr:rowOff>57629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C1FC6F4-D007-4FFF-83FE-72274D15B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4" y="19050"/>
          <a:ext cx="2733675" cy="1057754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610961</xdr:colOff>
      <xdr:row>1</xdr:row>
      <xdr:rowOff>2968</xdr:rowOff>
    </xdr:from>
    <xdr:to>
      <xdr:col>2</xdr:col>
      <xdr:colOff>2014699</xdr:colOff>
      <xdr:row>5</xdr:row>
      <xdr:rowOff>49038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28847C82-DBCC-4D23-A31C-D79598E31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961" y="163780"/>
          <a:ext cx="2760292" cy="6893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292</xdr:row>
      <xdr:rowOff>0</xdr:rowOff>
    </xdr:from>
    <xdr:to>
      <xdr:col>2</xdr:col>
      <xdr:colOff>2019827</xdr:colOff>
      <xdr:row>295</xdr:row>
      <xdr:rowOff>133350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30BB9BD7-5396-4D7B-8715-28C42D2D8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1695925"/>
          <a:ext cx="2757199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400050</xdr:colOff>
      <xdr:row>292</xdr:row>
      <xdr:rowOff>66675</xdr:rowOff>
    </xdr:from>
    <xdr:to>
      <xdr:col>2</xdr:col>
      <xdr:colOff>2419877</xdr:colOff>
      <xdr:row>296</xdr:row>
      <xdr:rowOff>38099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303163C3-7D33-96D3-943C-6E3BD8DF6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81743550"/>
          <a:ext cx="2757199" cy="6953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360</xdr:row>
      <xdr:rowOff>0</xdr:rowOff>
    </xdr:from>
    <xdr:ext cx="2757199" cy="695325"/>
    <xdr:pic>
      <xdr:nvPicPr>
        <xdr:cNvPr id="11" name="Imagen 10" descr="Fonper">
          <a:extLst>
            <a:ext uri="{FF2B5EF4-FFF2-40B4-BE49-F238E27FC236}">
              <a16:creationId xmlns:a16="http://schemas.microsoft.com/office/drawing/2014/main" id="{7908DF51-4D6B-40CC-B4F1-50E2FC2F8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1676875"/>
          <a:ext cx="2757199" cy="6953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</xdr:colOff>
      <xdr:row>487</xdr:row>
      <xdr:rowOff>1</xdr:rowOff>
    </xdr:from>
    <xdr:ext cx="2343150" cy="590908"/>
    <xdr:pic>
      <xdr:nvPicPr>
        <xdr:cNvPr id="6" name="Imagen 5" descr="Fonper">
          <a:extLst>
            <a:ext uri="{FF2B5EF4-FFF2-40B4-BE49-F238E27FC236}">
              <a16:creationId xmlns:a16="http://schemas.microsoft.com/office/drawing/2014/main" id="{69B9B9E9-411F-405C-8274-077A7E17A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121367551"/>
          <a:ext cx="2343150" cy="5909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285750</xdr:colOff>
      <xdr:row>519</xdr:row>
      <xdr:rowOff>28575</xdr:rowOff>
    </xdr:from>
    <xdr:ext cx="2343150" cy="590908"/>
    <xdr:pic>
      <xdr:nvPicPr>
        <xdr:cNvPr id="7" name="Imagen 6" descr="Fonper">
          <a:extLst>
            <a:ext uri="{FF2B5EF4-FFF2-40B4-BE49-F238E27FC236}">
              <a16:creationId xmlns:a16="http://schemas.microsoft.com/office/drawing/2014/main" id="{2022893A-9BC6-4159-9588-9765907D0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26720600"/>
          <a:ext cx="2343150" cy="5909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581</xdr:row>
      <xdr:rowOff>0</xdr:rowOff>
    </xdr:from>
    <xdr:ext cx="2757199" cy="695325"/>
    <xdr:pic>
      <xdr:nvPicPr>
        <xdr:cNvPr id="9" name="Imagen 8" descr="Fonper">
          <a:extLst>
            <a:ext uri="{FF2B5EF4-FFF2-40B4-BE49-F238E27FC236}">
              <a16:creationId xmlns:a16="http://schemas.microsoft.com/office/drawing/2014/main" id="{317F983D-2850-4DB9-AB5F-790DBC4BD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3402150"/>
          <a:ext cx="2757199" cy="6953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119976</xdr:colOff>
      <xdr:row>651</xdr:row>
      <xdr:rowOff>31605</xdr:rowOff>
    </xdr:from>
    <xdr:ext cx="2506545" cy="632114"/>
    <xdr:pic>
      <xdr:nvPicPr>
        <xdr:cNvPr id="10" name="Imagen 9" descr="Fonper">
          <a:extLst>
            <a:ext uri="{FF2B5EF4-FFF2-40B4-BE49-F238E27FC236}">
              <a16:creationId xmlns:a16="http://schemas.microsoft.com/office/drawing/2014/main" id="{C1E75E6E-5A4D-41A1-A323-2B9216A05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288" y="147487167"/>
          <a:ext cx="2506545" cy="63211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650650</xdr:colOff>
      <xdr:row>63</xdr:row>
      <xdr:rowOff>10725</xdr:rowOff>
    </xdr:from>
    <xdr:to>
      <xdr:col>2</xdr:col>
      <xdr:colOff>1839263</xdr:colOff>
      <xdr:row>67</xdr:row>
      <xdr:rowOff>12530</xdr:rowOff>
    </xdr:to>
    <xdr:pic>
      <xdr:nvPicPr>
        <xdr:cNvPr id="12" name="Imagen 11" descr="Fonper">
          <a:extLst>
            <a:ext uri="{FF2B5EF4-FFF2-40B4-BE49-F238E27FC236}">
              <a16:creationId xmlns:a16="http://schemas.microsoft.com/office/drawing/2014/main" id="{F3EF158B-A96F-47EE-84FC-20EE17861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650" y="10414440"/>
          <a:ext cx="2582483" cy="645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93910</xdr:colOff>
      <xdr:row>761</xdr:row>
      <xdr:rowOff>81299</xdr:rowOff>
    </xdr:from>
    <xdr:ext cx="1891583" cy="477029"/>
    <xdr:pic>
      <xdr:nvPicPr>
        <xdr:cNvPr id="8" name="Imagen 7" descr="Fonper">
          <a:extLst>
            <a:ext uri="{FF2B5EF4-FFF2-40B4-BE49-F238E27FC236}">
              <a16:creationId xmlns:a16="http://schemas.microsoft.com/office/drawing/2014/main" id="{96A4EADA-9539-4C7A-A1F9-B7A06A734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0" y="131083588"/>
          <a:ext cx="1891583" cy="4770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1340</xdr:colOff>
      <xdr:row>162</xdr:row>
      <xdr:rowOff>10725</xdr:rowOff>
    </xdr:from>
    <xdr:ext cx="2582483" cy="645749"/>
    <xdr:pic>
      <xdr:nvPicPr>
        <xdr:cNvPr id="14" name="Imagen 13" descr="Fonper">
          <a:extLst>
            <a:ext uri="{FF2B5EF4-FFF2-40B4-BE49-F238E27FC236}">
              <a16:creationId xmlns:a16="http://schemas.microsoft.com/office/drawing/2014/main" id="{5595AAC2-9B01-4988-A61C-7C4E61DAD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650" y="27693595"/>
          <a:ext cx="2582483" cy="64574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93910</xdr:colOff>
      <xdr:row>845</xdr:row>
      <xdr:rowOff>81299</xdr:rowOff>
    </xdr:from>
    <xdr:ext cx="1891583" cy="477029"/>
    <xdr:pic>
      <xdr:nvPicPr>
        <xdr:cNvPr id="4" name="Imagen 3" descr="Fonper">
          <a:extLst>
            <a:ext uri="{FF2B5EF4-FFF2-40B4-BE49-F238E27FC236}">
              <a16:creationId xmlns:a16="http://schemas.microsoft.com/office/drawing/2014/main" id="{DF3575BE-AA89-4704-A2FC-6966A388E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0" y="132445260"/>
          <a:ext cx="1891583" cy="4770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904</xdr:row>
      <xdr:rowOff>118409</xdr:rowOff>
    </xdr:from>
    <xdr:ext cx="1891583" cy="477029"/>
    <xdr:pic>
      <xdr:nvPicPr>
        <xdr:cNvPr id="16" name="Imagen 15" descr="Fonper">
          <a:extLst>
            <a:ext uri="{FF2B5EF4-FFF2-40B4-BE49-F238E27FC236}">
              <a16:creationId xmlns:a16="http://schemas.microsoft.com/office/drawing/2014/main" id="{32A8D135-22E0-4DFD-AFEC-CF22D9D27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446412"/>
          <a:ext cx="1891583" cy="4770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974</xdr:row>
      <xdr:rowOff>13263</xdr:rowOff>
    </xdr:from>
    <xdr:ext cx="1891583" cy="477029"/>
    <xdr:pic>
      <xdr:nvPicPr>
        <xdr:cNvPr id="13" name="Imagen 12" descr="Fonper">
          <a:extLst>
            <a:ext uri="{FF2B5EF4-FFF2-40B4-BE49-F238E27FC236}">
              <a16:creationId xmlns:a16="http://schemas.microsoft.com/office/drawing/2014/main" id="{D53695FB-7B5E-4B2C-88CB-B00D85960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06299"/>
          <a:ext cx="1891583" cy="4770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1061</xdr:row>
      <xdr:rowOff>13263</xdr:rowOff>
    </xdr:from>
    <xdr:ext cx="1891583" cy="477029"/>
    <xdr:pic>
      <xdr:nvPicPr>
        <xdr:cNvPr id="15" name="Imagen 14" descr="Fonper">
          <a:extLst>
            <a:ext uri="{FF2B5EF4-FFF2-40B4-BE49-F238E27FC236}">
              <a16:creationId xmlns:a16="http://schemas.microsoft.com/office/drawing/2014/main" id="{29B200C5-B8E3-4A23-9D2F-D695EA738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06299"/>
          <a:ext cx="1891583" cy="4770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1125</xdr:row>
      <xdr:rowOff>13263</xdr:rowOff>
    </xdr:from>
    <xdr:ext cx="1891583" cy="477029"/>
    <xdr:pic>
      <xdr:nvPicPr>
        <xdr:cNvPr id="17" name="Imagen 16" descr="Fonper">
          <a:extLst>
            <a:ext uri="{FF2B5EF4-FFF2-40B4-BE49-F238E27FC236}">
              <a16:creationId xmlns:a16="http://schemas.microsoft.com/office/drawing/2014/main" id="{F319EB11-5ABE-4304-A232-DF57B389D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172078"/>
          <a:ext cx="1891583" cy="4770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1196</xdr:row>
      <xdr:rowOff>13263</xdr:rowOff>
    </xdr:from>
    <xdr:ext cx="1891583" cy="477029"/>
    <xdr:pic>
      <xdr:nvPicPr>
        <xdr:cNvPr id="18" name="Imagen 17" descr="Fonper">
          <a:extLst>
            <a:ext uri="{FF2B5EF4-FFF2-40B4-BE49-F238E27FC236}">
              <a16:creationId xmlns:a16="http://schemas.microsoft.com/office/drawing/2014/main" id="{A8ED25AF-488E-481B-80B2-40685412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070162"/>
          <a:ext cx="1891583" cy="4770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1267</xdr:row>
      <xdr:rowOff>69742</xdr:rowOff>
    </xdr:from>
    <xdr:ext cx="2080741" cy="524732"/>
    <xdr:pic>
      <xdr:nvPicPr>
        <xdr:cNvPr id="19" name="Imagen 18" descr="Fonper">
          <a:extLst>
            <a:ext uri="{FF2B5EF4-FFF2-40B4-BE49-F238E27FC236}">
              <a16:creationId xmlns:a16="http://schemas.microsoft.com/office/drawing/2014/main" id="{F8E7690D-F868-4616-837B-A9B770E81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247724"/>
          <a:ext cx="2080741" cy="5247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1348</xdr:row>
      <xdr:rowOff>69742</xdr:rowOff>
    </xdr:from>
    <xdr:ext cx="2080741" cy="524732"/>
    <xdr:pic>
      <xdr:nvPicPr>
        <xdr:cNvPr id="20" name="Imagen 19" descr="Fonper">
          <a:extLst>
            <a:ext uri="{FF2B5EF4-FFF2-40B4-BE49-F238E27FC236}">
              <a16:creationId xmlns:a16="http://schemas.microsoft.com/office/drawing/2014/main" id="{B0B7B398-7599-45AA-9EFA-0C97A9BED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247724"/>
          <a:ext cx="2080741" cy="5247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1430</xdr:row>
      <xdr:rowOff>64005</xdr:rowOff>
    </xdr:from>
    <xdr:ext cx="2080741" cy="524732"/>
    <xdr:pic>
      <xdr:nvPicPr>
        <xdr:cNvPr id="22" name="Imagen 21" descr="Fonper">
          <a:extLst>
            <a:ext uri="{FF2B5EF4-FFF2-40B4-BE49-F238E27FC236}">
              <a16:creationId xmlns:a16="http://schemas.microsoft.com/office/drawing/2014/main" id="{4E361251-8591-46D5-B75D-EF0869F40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132574"/>
          <a:ext cx="2080741" cy="5247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12872</xdr:colOff>
      <xdr:row>1495</xdr:row>
      <xdr:rowOff>96184</xdr:rowOff>
    </xdr:from>
    <xdr:ext cx="2080741" cy="524732"/>
    <xdr:pic>
      <xdr:nvPicPr>
        <xdr:cNvPr id="21" name="Imagen 20" descr="Fonper">
          <a:extLst>
            <a:ext uri="{FF2B5EF4-FFF2-40B4-BE49-F238E27FC236}">
              <a16:creationId xmlns:a16="http://schemas.microsoft.com/office/drawing/2014/main" id="{DB34166A-1C99-410D-A554-F7EFF90D9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2" y="251240829"/>
          <a:ext cx="2080741" cy="5247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12872</xdr:colOff>
      <xdr:row>1575</xdr:row>
      <xdr:rowOff>89748</xdr:rowOff>
    </xdr:from>
    <xdr:ext cx="2080741" cy="524732"/>
    <xdr:pic>
      <xdr:nvPicPr>
        <xdr:cNvPr id="23" name="Imagen 22" descr="Fonper">
          <a:extLst>
            <a:ext uri="{FF2B5EF4-FFF2-40B4-BE49-F238E27FC236}">
              <a16:creationId xmlns:a16="http://schemas.microsoft.com/office/drawing/2014/main" id="{F2D7C398-FB25-4B31-86CC-3DC89116D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2" y="264807518"/>
          <a:ext cx="2080741" cy="5247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25743</xdr:colOff>
      <xdr:row>1688</xdr:row>
      <xdr:rowOff>160543</xdr:rowOff>
    </xdr:from>
    <xdr:ext cx="2080741" cy="524732"/>
    <xdr:pic>
      <xdr:nvPicPr>
        <xdr:cNvPr id="24" name="Imagen 23" descr="Fonper">
          <a:extLst>
            <a:ext uri="{FF2B5EF4-FFF2-40B4-BE49-F238E27FC236}">
              <a16:creationId xmlns:a16="http://schemas.microsoft.com/office/drawing/2014/main" id="{229BF53D-F073-4F09-BE7F-AD4A99FEB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43" y="283799597"/>
          <a:ext cx="2080741" cy="52473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152400</xdr:rowOff>
    </xdr:from>
    <xdr:to>
      <xdr:col>2</xdr:col>
      <xdr:colOff>628650</xdr:colOff>
      <xdr:row>10</xdr:row>
      <xdr:rowOff>38629</xdr:rowOff>
    </xdr:to>
    <xdr:pic>
      <xdr:nvPicPr>
        <xdr:cNvPr id="2" name="Imagen 1" descr="Logo-presidencia - Gabinete de Política Social">
          <a:extLst>
            <a:ext uri="{FF2B5EF4-FFF2-40B4-BE49-F238E27FC236}">
              <a16:creationId xmlns:a16="http://schemas.microsoft.com/office/drawing/2014/main" id="{8D68A8A1-38A1-46E5-8F0B-798496538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314325"/>
          <a:ext cx="1952625" cy="1381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</xdr:row>
      <xdr:rowOff>123825</xdr:rowOff>
    </xdr:from>
    <xdr:to>
      <xdr:col>1</xdr:col>
      <xdr:colOff>588264</xdr:colOff>
      <xdr:row>7</xdr:row>
      <xdr:rowOff>47522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30E792AC-F1CC-4172-A381-174421316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09600"/>
          <a:ext cx="2102739" cy="571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135151</xdr:colOff>
      <xdr:row>0</xdr:row>
      <xdr:rowOff>25743</xdr:rowOff>
    </xdr:from>
    <xdr:to>
      <xdr:col>1</xdr:col>
      <xdr:colOff>1720445</xdr:colOff>
      <xdr:row>2</xdr:row>
      <xdr:rowOff>186639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24742963-E2BB-4770-9193-9E0468FA5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1" y="25743"/>
          <a:ext cx="2293233" cy="5599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49426</xdr:colOff>
      <xdr:row>0</xdr:row>
      <xdr:rowOff>101600</xdr:rowOff>
    </xdr:from>
    <xdr:to>
      <xdr:col>1</xdr:col>
      <xdr:colOff>1611967</xdr:colOff>
      <xdr:row>2</xdr:row>
      <xdr:rowOff>238125</xdr:rowOff>
    </xdr:to>
    <xdr:pic>
      <xdr:nvPicPr>
        <xdr:cNvPr id="4" name="Imagen 1" descr="Fonper">
          <a:extLst>
            <a:ext uri="{FF2B5EF4-FFF2-40B4-BE49-F238E27FC236}">
              <a16:creationId xmlns:a16="http://schemas.microsoft.com/office/drawing/2014/main" id="{8346AB87-BE3E-4918-9519-F23579298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6" y="101600"/>
          <a:ext cx="2594416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0</xdr:rowOff>
    </xdr:from>
    <xdr:to>
      <xdr:col>0</xdr:col>
      <xdr:colOff>1870601</xdr:colOff>
      <xdr:row>4</xdr:row>
      <xdr:rowOff>95250</xdr:rowOff>
    </xdr:to>
    <xdr:pic>
      <xdr:nvPicPr>
        <xdr:cNvPr id="5" name="Imagen 4" descr="Fonper">
          <a:extLst>
            <a:ext uri="{FF2B5EF4-FFF2-40B4-BE49-F238E27FC236}">
              <a16:creationId xmlns:a16="http://schemas.microsoft.com/office/drawing/2014/main" id="{CA9BE3D4-058D-4A5A-A303-DA09DEE94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851551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1801</xdr:colOff>
      <xdr:row>0</xdr:row>
      <xdr:rowOff>197218</xdr:rowOff>
    </xdr:from>
    <xdr:to>
      <xdr:col>1</xdr:col>
      <xdr:colOff>1153040</xdr:colOff>
      <xdr:row>2</xdr:row>
      <xdr:rowOff>134397</xdr:rowOff>
    </xdr:to>
    <xdr:pic>
      <xdr:nvPicPr>
        <xdr:cNvPr id="5" name="Imagen 1" descr="Fonper">
          <a:extLst>
            <a:ext uri="{FF2B5EF4-FFF2-40B4-BE49-F238E27FC236}">
              <a16:creationId xmlns:a16="http://schemas.microsoft.com/office/drawing/2014/main" id="{17F20AA4-0EF5-465C-8271-843DF358D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1" y="197218"/>
          <a:ext cx="2037064" cy="4991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35092</xdr:rowOff>
    </xdr:from>
    <xdr:to>
      <xdr:col>1</xdr:col>
      <xdr:colOff>2006766</xdr:colOff>
      <xdr:row>4</xdr:row>
      <xdr:rowOff>65173</xdr:rowOff>
    </xdr:to>
    <xdr:pic>
      <xdr:nvPicPr>
        <xdr:cNvPr id="2" name="Imagen 1" descr="Fonper">
          <a:extLst>
            <a:ext uri="{FF2B5EF4-FFF2-40B4-BE49-F238E27FC236}">
              <a16:creationId xmlns:a16="http://schemas.microsoft.com/office/drawing/2014/main" id="{D7A35591-3750-4D65-849C-A81CFA4BA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017"/>
          <a:ext cx="2651458" cy="58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2135607</xdr:colOff>
      <xdr:row>0</xdr:row>
      <xdr:rowOff>33794</xdr:rowOff>
    </xdr:from>
    <xdr:to>
      <xdr:col>3</xdr:col>
      <xdr:colOff>421106</xdr:colOff>
      <xdr:row>6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6A55D2-EC86-49D4-93F5-B697218C2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0457" y="33794"/>
          <a:ext cx="2505074" cy="1061581"/>
        </a:xfrm>
        <a:prstGeom prst="rect">
          <a:avLst/>
        </a:prstGeom>
      </xdr:spPr>
    </xdr:pic>
    <xdr:clientData/>
  </xdr:twoCellAnchor>
  <xdr:twoCellAnchor>
    <xdr:from>
      <xdr:col>2</xdr:col>
      <xdr:colOff>690814</xdr:colOff>
      <xdr:row>299</xdr:row>
      <xdr:rowOff>10027</xdr:rowOff>
    </xdr:from>
    <xdr:to>
      <xdr:col>4</xdr:col>
      <xdr:colOff>491289</xdr:colOff>
      <xdr:row>299</xdr:row>
      <xdr:rowOff>10027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AE5296A-E57B-4D8F-8228-5D7FF6125210}"/>
            </a:ext>
          </a:extLst>
        </xdr:cNvPr>
        <xdr:cNvSpPr>
          <a:spLocks noChangeShapeType="1"/>
        </xdr:cNvSpPr>
      </xdr:nvSpPr>
      <xdr:spPr bwMode="auto">
        <a:xfrm>
          <a:off x="4410577" y="51134211"/>
          <a:ext cx="2066423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190500</xdr:colOff>
      <xdr:row>298</xdr:row>
      <xdr:rowOff>140369</xdr:rowOff>
    </xdr:from>
    <xdr:to>
      <xdr:col>1</xdr:col>
      <xdr:colOff>2677025</xdr:colOff>
      <xdr:row>298</xdr:row>
      <xdr:rowOff>150395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EB47D2ED-6DE2-4DDA-9069-62AC2575F368}"/>
            </a:ext>
          </a:extLst>
        </xdr:cNvPr>
        <xdr:cNvSpPr>
          <a:spLocks noChangeShapeType="1"/>
        </xdr:cNvSpPr>
      </xdr:nvSpPr>
      <xdr:spPr bwMode="auto">
        <a:xfrm>
          <a:off x="832184" y="51104132"/>
          <a:ext cx="2486525" cy="100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2190751</xdr:colOff>
      <xdr:row>305</xdr:row>
      <xdr:rowOff>0</xdr:rowOff>
    </xdr:from>
    <xdr:to>
      <xdr:col>3</xdr:col>
      <xdr:colOff>782054</xdr:colOff>
      <xdr:row>305</xdr:row>
      <xdr:rowOff>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171E70C5-0118-42BA-99CD-4BD802F5CA7C}"/>
            </a:ext>
          </a:extLst>
        </xdr:cNvPr>
        <xdr:cNvSpPr>
          <a:spLocks noChangeShapeType="1"/>
        </xdr:cNvSpPr>
      </xdr:nvSpPr>
      <xdr:spPr bwMode="auto">
        <a:xfrm>
          <a:off x="2832435" y="52086711"/>
          <a:ext cx="2812382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percloud-my.sharepoint.com/personal/ccuevas_fonper_gov_do/Documents/Escritorio/Plantilla%20de%20Ejecucion%20Presupuesto%20Fonper%202023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3 (3)"/>
      <sheetName val="Formato Presentacion Julio Orig"/>
      <sheetName val="Formato de Presentacio"/>
      <sheetName val="Presupuesto Aprobado"/>
      <sheetName val="Modificacion Presupuestaria"/>
      <sheetName val="Forma Present"/>
      <sheetName val="Justificaciones "/>
      <sheetName val="Analisis  y Notas Presup 2023"/>
      <sheetName val="Sugerencias DAF Enero"/>
      <sheetName val="Formato Presentacion Enero"/>
      <sheetName val="Formato Febrero Definitivo"/>
      <sheetName val=" Detalle Ejecucion Enero 23"/>
      <sheetName val="Formato Presentacion Febrero"/>
      <sheetName val="Detalle Ejecucion Febrero 23"/>
      <sheetName val="Formato Presentacion Marzo"/>
      <sheetName val="Detalle Ejecucion Marzo 23"/>
      <sheetName val="Detalle Ejecucion Abril 23 "/>
      <sheetName val="Formato Presentacion Abril "/>
      <sheetName val="Formato Presentacion Mayo "/>
      <sheetName val="Detalle de Ejecucion Mayo 23"/>
      <sheetName val="Formato Presentacion Junio"/>
      <sheetName val="Detalle de Ejecucion Junio 23"/>
      <sheetName val="Detalle de Ejecucion Julio 23"/>
      <sheetName val="Formato Presentacion Julio (2)"/>
      <sheetName val="Formato Presentacion Julio"/>
      <sheetName val="Aplicaciones Financieras Julio"/>
      <sheetName val="Detalle de Ejecucion Agosto 23"/>
      <sheetName val="Formato Presentacion Agosto"/>
      <sheetName val="Formato de Presentacion Sept."/>
      <sheetName val="Notas Sobre la Ejecucion"/>
      <sheetName val="Detalle de Ejecucion Septiembre"/>
      <sheetName val="Presentacion Apl Finc"/>
      <sheetName val="Detalle de Ejecucion Octubr (2)"/>
      <sheetName val="Formato de Presentacion Octubre"/>
      <sheetName val="Detalle de Ejecucion Noviembre"/>
      <sheetName val="Formato Presentacion Noviembre"/>
      <sheetName val="Formato Presentacion Mayo"/>
      <sheetName val="Secuencial Cheques"/>
      <sheetName val="Referencias de Precios"/>
      <sheetName val="Plantilla Ingresos Egresos"/>
      <sheetName val="Soporte Incentivo Desemp."/>
      <sheetName val="Caja Chica "/>
      <sheetName val="Conrol Cuentas por Pagar"/>
      <sheetName val="ENE-DIC 2021 (2)"/>
      <sheetName val="Certificacines Recurrentes"/>
      <sheetName val="Monto Productos"/>
      <sheetName val="ENE-DIC 2021"/>
      <sheetName val="Codetel"/>
      <sheetName val="Transferencias Enero"/>
      <sheetName val="Relacion Ingresos y Egresos"/>
      <sheetName val="Cuadros Estadisticos"/>
      <sheetName val="Gastos de Caital y Corr"/>
      <sheetName val="Hoja7"/>
      <sheetName val="Hoja3"/>
      <sheetName val="Hoja12"/>
      <sheetName val="Hoja13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E12">
            <v>7897600</v>
          </cell>
        </row>
        <row r="28">
          <cell r="E28">
            <v>2354467.42</v>
          </cell>
        </row>
        <row r="52">
          <cell r="E52">
            <v>0</v>
          </cell>
        </row>
        <row r="58">
          <cell r="E58">
            <v>249792.34</v>
          </cell>
        </row>
        <row r="64">
          <cell r="E64">
            <v>1053243.5900000001</v>
          </cell>
        </row>
        <row r="72">
          <cell r="E72">
            <v>277825.84999999998</v>
          </cell>
        </row>
        <row r="87">
          <cell r="E87">
            <v>11328</v>
          </cell>
        </row>
        <row r="92">
          <cell r="E92">
            <v>1638670</v>
          </cell>
        </row>
        <row r="100">
          <cell r="E100">
            <v>4200</v>
          </cell>
        </row>
        <row r="112">
          <cell r="E112">
            <v>235313.24</v>
          </cell>
        </row>
        <row r="120">
          <cell r="E120">
            <v>682952.39</v>
          </cell>
        </row>
        <row r="130">
          <cell r="E130">
            <v>228229.7</v>
          </cell>
        </row>
        <row r="145">
          <cell r="E145">
            <v>3442327.65</v>
          </cell>
        </row>
        <row r="188">
          <cell r="E188">
            <v>334842.7</v>
          </cell>
        </row>
        <row r="194">
          <cell r="E194">
            <v>60472.460000000014</v>
          </cell>
        </row>
        <row r="249">
          <cell r="E249">
            <v>0</v>
          </cell>
        </row>
        <row r="254">
          <cell r="E254">
            <v>0</v>
          </cell>
        </row>
        <row r="264">
          <cell r="E264">
            <v>106495</v>
          </cell>
        </row>
        <row r="279">
          <cell r="E279">
            <v>686490</v>
          </cell>
        </row>
        <row r="335">
          <cell r="E335">
            <v>1627945.67</v>
          </cell>
        </row>
        <row r="358">
          <cell r="E358">
            <v>414650.02</v>
          </cell>
        </row>
      </sheetData>
      <sheetData sheetId="14"/>
      <sheetData sheetId="15"/>
      <sheetData sheetId="16">
        <row r="29">
          <cell r="E29">
            <v>3212110.06</v>
          </cell>
        </row>
        <row r="63">
          <cell r="E63">
            <v>9414.4</v>
          </cell>
        </row>
        <row r="70">
          <cell r="F70">
            <v>529349.33000000007</v>
          </cell>
        </row>
        <row r="78">
          <cell r="F78">
            <v>1088919.57</v>
          </cell>
        </row>
        <row r="89">
          <cell r="F89">
            <v>924120.09000000008</v>
          </cell>
        </row>
        <row r="104">
          <cell r="F104">
            <v>70.8</v>
          </cell>
        </row>
        <row r="109">
          <cell r="F109">
            <v>1038723.48</v>
          </cell>
        </row>
        <row r="119">
          <cell r="F119">
            <v>13140</v>
          </cell>
        </row>
        <row r="135">
          <cell r="F135">
            <v>378683.24</v>
          </cell>
        </row>
        <row r="144">
          <cell r="F144">
            <v>625852.04</v>
          </cell>
        </row>
        <row r="154">
          <cell r="F154">
            <v>6844</v>
          </cell>
        </row>
        <row r="169">
          <cell r="F169">
            <v>563413.42999999993</v>
          </cell>
        </row>
        <row r="203">
          <cell r="F203">
            <v>1233085.74</v>
          </cell>
        </row>
        <row r="264">
          <cell r="F264">
            <v>0</v>
          </cell>
        </row>
        <row r="269">
          <cell r="F269">
            <v>0</v>
          </cell>
        </row>
        <row r="276">
          <cell r="F276">
            <v>0</v>
          </cell>
        </row>
        <row r="279">
          <cell r="F279">
            <v>318999.96000000002</v>
          </cell>
        </row>
        <row r="284">
          <cell r="F284">
            <v>0</v>
          </cell>
        </row>
        <row r="335">
          <cell r="F335">
            <v>182400</v>
          </cell>
        </row>
        <row r="351">
          <cell r="F351">
            <v>1462176.42</v>
          </cell>
        </row>
        <row r="355">
          <cell r="F355">
            <v>0</v>
          </cell>
        </row>
        <row r="358">
          <cell r="F358">
            <v>0</v>
          </cell>
        </row>
        <row r="364">
          <cell r="F364">
            <v>0</v>
          </cell>
        </row>
        <row r="372">
          <cell r="F372">
            <v>0</v>
          </cell>
        </row>
        <row r="375">
          <cell r="F375">
            <v>36585.9</v>
          </cell>
        </row>
        <row r="383">
          <cell r="F383">
            <v>0</v>
          </cell>
        </row>
        <row r="386">
          <cell r="F386">
            <v>0</v>
          </cell>
        </row>
        <row r="390">
          <cell r="F390">
            <v>370761.04</v>
          </cell>
        </row>
        <row r="394">
          <cell r="F394">
            <v>0</v>
          </cell>
        </row>
        <row r="397">
          <cell r="F397">
            <v>7457908.4399999995</v>
          </cell>
        </row>
      </sheetData>
      <sheetData sheetId="17">
        <row r="14">
          <cell r="E14">
            <v>8064750.4400000004</v>
          </cell>
        </row>
        <row r="200">
          <cell r="E200">
            <v>64422.68</v>
          </cell>
        </row>
        <row r="233">
          <cell r="E233">
            <v>642060</v>
          </cell>
        </row>
      </sheetData>
      <sheetData sheetId="18">
        <row r="14">
          <cell r="E14">
            <v>8105305.2400000002</v>
          </cell>
        </row>
        <row r="32">
          <cell r="E32">
            <v>2047823.27</v>
          </cell>
        </row>
        <row r="49">
          <cell r="E49">
            <v>10515.2</v>
          </cell>
        </row>
        <row r="55">
          <cell r="E55">
            <v>305267.65000000002</v>
          </cell>
        </row>
        <row r="61">
          <cell r="E61">
            <v>1095045.3600000001</v>
          </cell>
        </row>
        <row r="67">
          <cell r="E67">
            <v>865027.91</v>
          </cell>
        </row>
        <row r="80">
          <cell r="E80">
            <v>0</v>
          </cell>
        </row>
        <row r="84">
          <cell r="E84">
            <v>1130461.74</v>
          </cell>
        </row>
        <row r="126">
          <cell r="E126">
            <v>314</v>
          </cell>
        </row>
        <row r="132">
          <cell r="E132">
            <v>414239.77</v>
          </cell>
        </row>
        <row r="137">
          <cell r="E137">
            <v>654058.69999999995</v>
          </cell>
        </row>
        <row r="146">
          <cell r="E146">
            <v>438989.5</v>
          </cell>
        </row>
        <row r="160">
          <cell r="E160">
            <v>122419516.40899999</v>
          </cell>
        </row>
        <row r="195">
          <cell r="E195">
            <v>0</v>
          </cell>
        </row>
        <row r="204">
          <cell r="E204">
            <v>0</v>
          </cell>
        </row>
        <row r="209">
          <cell r="E209">
            <v>0</v>
          </cell>
        </row>
        <row r="216">
          <cell r="E216">
            <v>0</v>
          </cell>
        </row>
        <row r="219">
          <cell r="E219">
            <v>0</v>
          </cell>
        </row>
        <row r="224">
          <cell r="E224">
            <v>4445.0600000000004</v>
          </cell>
        </row>
        <row r="233">
          <cell r="E233">
            <v>642060</v>
          </cell>
        </row>
        <row r="256">
          <cell r="E256">
            <v>0</v>
          </cell>
        </row>
        <row r="272">
          <cell r="E272">
            <v>13051069.27</v>
          </cell>
        </row>
        <row r="273">
          <cell r="E273">
            <v>0</v>
          </cell>
        </row>
        <row r="275">
          <cell r="E275">
            <v>3912225.81</v>
          </cell>
        </row>
        <row r="283">
          <cell r="E283">
            <v>0</v>
          </cell>
        </row>
        <row r="291">
          <cell r="E291">
            <v>0</v>
          </cell>
        </row>
        <row r="294">
          <cell r="E294">
            <v>3429.47</v>
          </cell>
        </row>
        <row r="303">
          <cell r="E303">
            <v>43188</v>
          </cell>
        </row>
        <row r="305">
          <cell r="E305">
            <v>330400</v>
          </cell>
        </row>
        <row r="313">
          <cell r="E313">
            <v>0</v>
          </cell>
        </row>
      </sheetData>
      <sheetData sheetId="19"/>
      <sheetData sheetId="20"/>
      <sheetData sheetId="21">
        <row r="14">
          <cell r="E14">
            <v>7725233.3300000001</v>
          </cell>
        </row>
        <row r="30">
          <cell r="E30">
            <v>3064274.7</v>
          </cell>
        </row>
        <row r="57">
          <cell r="E57">
            <v>55000</v>
          </cell>
        </row>
        <row r="63">
          <cell r="E63">
            <v>8843148.0399999991</v>
          </cell>
        </row>
        <row r="72">
          <cell r="E72">
            <v>1067172.74</v>
          </cell>
        </row>
        <row r="77">
          <cell r="E77">
            <v>749222.8</v>
          </cell>
        </row>
        <row r="91">
          <cell r="E91">
            <v>790.6</v>
          </cell>
        </row>
        <row r="96">
          <cell r="E96">
            <v>1209851.74</v>
          </cell>
        </row>
        <row r="106">
          <cell r="E106">
            <v>7128</v>
          </cell>
        </row>
        <row r="115">
          <cell r="E115">
            <v>378683.24</v>
          </cell>
        </row>
        <row r="121">
          <cell r="E121">
            <v>681570.8</v>
          </cell>
        </row>
        <row r="131">
          <cell r="E131">
            <v>665388.91999999993</v>
          </cell>
        </row>
        <row r="152">
          <cell r="E152">
            <v>2326537.86</v>
          </cell>
        </row>
        <row r="187">
          <cell r="E187">
            <v>13334</v>
          </cell>
        </row>
        <row r="192">
          <cell r="E192">
            <v>406851.84000000003</v>
          </cell>
        </row>
        <row r="254">
          <cell r="E254">
            <v>0</v>
          </cell>
        </row>
        <row r="258">
          <cell r="E258">
            <v>0</v>
          </cell>
        </row>
        <row r="263">
          <cell r="E263">
            <v>0</v>
          </cell>
        </row>
        <row r="265">
          <cell r="E265">
            <v>0</v>
          </cell>
        </row>
        <row r="333">
          <cell r="E333">
            <v>0</v>
          </cell>
        </row>
        <row r="361">
          <cell r="E361">
            <v>0</v>
          </cell>
        </row>
        <row r="368">
          <cell r="E368">
            <v>0</v>
          </cell>
        </row>
        <row r="372">
          <cell r="E372">
            <v>0</v>
          </cell>
        </row>
      </sheetData>
      <sheetData sheetId="22">
        <row r="15">
          <cell r="F15">
            <v>7699400</v>
          </cell>
        </row>
        <row r="31">
          <cell r="F31">
            <v>2542733.9900000002</v>
          </cell>
        </row>
        <row r="59">
          <cell r="F59">
            <v>0</v>
          </cell>
        </row>
        <row r="64">
          <cell r="F64">
            <v>2623074.29</v>
          </cell>
        </row>
        <row r="74">
          <cell r="F74">
            <v>1063222.82</v>
          </cell>
        </row>
        <row r="79">
          <cell r="F79">
            <v>986066.25</v>
          </cell>
        </row>
        <row r="94">
          <cell r="F94">
            <v>0</v>
          </cell>
        </row>
        <row r="100">
          <cell r="F100">
            <v>974259.63</v>
          </cell>
        </row>
        <row r="107">
          <cell r="F107">
            <v>800</v>
          </cell>
        </row>
        <row r="115">
          <cell r="F115">
            <v>91943.24</v>
          </cell>
        </row>
        <row r="120">
          <cell r="F120">
            <v>508975.02999999997</v>
          </cell>
        </row>
        <row r="129">
          <cell r="F129">
            <v>1707626.38</v>
          </cell>
        </row>
        <row r="178">
          <cell r="F178">
            <v>0</v>
          </cell>
        </row>
        <row r="241">
          <cell r="F241">
            <v>0</v>
          </cell>
        </row>
        <row r="250">
          <cell r="F250">
            <v>0</v>
          </cell>
        </row>
        <row r="253">
          <cell r="F253">
            <v>0</v>
          </cell>
        </row>
        <row r="314">
          <cell r="F314">
            <v>246895.79</v>
          </cell>
        </row>
        <row r="330">
          <cell r="F330">
            <v>1030000000</v>
          </cell>
        </row>
        <row r="342">
          <cell r="F342">
            <v>0</v>
          </cell>
        </row>
        <row r="346">
          <cell r="F346">
            <v>0</v>
          </cell>
        </row>
        <row r="361">
          <cell r="F361">
            <v>0</v>
          </cell>
        </row>
      </sheetData>
      <sheetData sheetId="23">
        <row r="274">
          <cell r="E274">
            <v>168161.29</v>
          </cell>
        </row>
      </sheetData>
      <sheetData sheetId="24"/>
      <sheetData sheetId="25"/>
      <sheetData sheetId="26">
        <row r="349">
          <cell r="E349">
            <v>1793712.02</v>
          </cell>
        </row>
      </sheetData>
      <sheetData sheetId="27">
        <row r="14">
          <cell r="E14">
            <v>8533121.4699999988</v>
          </cell>
        </row>
        <row r="32">
          <cell r="E32">
            <v>2434116.7200000002</v>
          </cell>
        </row>
        <row r="49">
          <cell r="E49">
            <v>54315.199999999997</v>
          </cell>
        </row>
        <row r="55">
          <cell r="E55">
            <v>3796982.48</v>
          </cell>
        </row>
        <row r="61">
          <cell r="E61">
            <v>1053204.42</v>
          </cell>
        </row>
        <row r="80">
          <cell r="E80">
            <v>531</v>
          </cell>
        </row>
        <row r="84">
          <cell r="E84">
            <v>1264474.1400000001</v>
          </cell>
        </row>
        <row r="126">
          <cell r="E126">
            <v>161234</v>
          </cell>
        </row>
        <row r="132">
          <cell r="E132">
            <v>1125313.24</v>
          </cell>
        </row>
        <row r="137">
          <cell r="E137">
            <v>830354.66999999993</v>
          </cell>
        </row>
        <row r="146">
          <cell r="E146">
            <v>1365107.38</v>
          </cell>
        </row>
        <row r="160">
          <cell r="E160">
            <v>23859424.689999998</v>
          </cell>
        </row>
        <row r="195">
          <cell r="E195">
            <v>0</v>
          </cell>
        </row>
        <row r="200">
          <cell r="E200">
            <v>82317.169999999984</v>
          </cell>
        </row>
        <row r="204">
          <cell r="E204">
            <v>0</v>
          </cell>
        </row>
        <row r="209">
          <cell r="E209">
            <v>11151</v>
          </cell>
        </row>
        <row r="216">
          <cell r="E216">
            <v>0</v>
          </cell>
        </row>
        <row r="219">
          <cell r="E219">
            <v>0</v>
          </cell>
        </row>
        <row r="224">
          <cell r="E224">
            <v>0</v>
          </cell>
        </row>
        <row r="233">
          <cell r="E233">
            <v>623504</v>
          </cell>
        </row>
        <row r="256">
          <cell r="E256">
            <v>1291843.93</v>
          </cell>
        </row>
        <row r="272">
          <cell r="E272">
            <v>650805.5</v>
          </cell>
        </row>
        <row r="273">
          <cell r="E273">
            <v>30000000</v>
          </cell>
        </row>
        <row r="303">
          <cell r="E303">
            <v>0</v>
          </cell>
        </row>
        <row r="305">
          <cell r="E305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1"/>
  <sheetViews>
    <sheetView zoomScale="60" zoomScaleNormal="60" workbookViewId="0">
      <selection sqref="A1:E1"/>
    </sheetView>
  </sheetViews>
  <sheetFormatPr baseColWidth="10" defaultColWidth="11.42578125" defaultRowHeight="12.75"/>
  <cols>
    <col min="1" max="1" width="15.42578125" customWidth="1"/>
    <col min="2" max="2" width="103.7109375" customWidth="1"/>
    <col min="3" max="3" width="30.85546875" customWidth="1"/>
    <col min="4" max="4" width="30.140625" customWidth="1"/>
    <col min="5" max="5" width="31.140625" customWidth="1"/>
    <col min="6" max="6" width="0.42578125" hidden="1" customWidth="1"/>
    <col min="7" max="12" width="11.42578125" customWidth="1"/>
    <col min="13" max="13" width="24.7109375" customWidth="1"/>
  </cols>
  <sheetData>
    <row r="1" spans="1:6" ht="23.25">
      <c r="A1" s="694" t="s">
        <v>0</v>
      </c>
      <c r="B1" s="694"/>
      <c r="C1" s="694"/>
      <c r="D1" s="694"/>
      <c r="E1" s="694"/>
    </row>
    <row r="2" spans="1:6" ht="26.25" customHeight="1">
      <c r="A2" s="695" t="s">
        <v>1</v>
      </c>
      <c r="B2" s="695"/>
      <c r="C2" s="695"/>
      <c r="D2" s="695"/>
      <c r="E2" s="695"/>
    </row>
    <row r="3" spans="1:6" ht="20.25">
      <c r="A3" s="695" t="s">
        <v>3096</v>
      </c>
      <c r="B3" s="695"/>
      <c r="C3" s="695"/>
      <c r="D3" s="695"/>
      <c r="E3" s="695"/>
    </row>
    <row r="4" spans="1:6" ht="23.25" customHeight="1">
      <c r="A4" s="696" t="s">
        <v>3</v>
      </c>
      <c r="B4" s="696"/>
      <c r="C4" s="696"/>
      <c r="D4" s="696"/>
      <c r="E4" s="696"/>
    </row>
    <row r="5" spans="1:6" ht="18">
      <c r="A5" s="567" t="s">
        <v>4</v>
      </c>
      <c r="B5" s="567" t="s">
        <v>5</v>
      </c>
      <c r="C5" s="568" t="s">
        <v>6</v>
      </c>
      <c r="D5" s="569" t="s">
        <v>3094</v>
      </c>
      <c r="E5" s="569" t="s">
        <v>757</v>
      </c>
      <c r="F5" s="516" t="s">
        <v>758</v>
      </c>
    </row>
    <row r="6" spans="1:6" ht="21.75" customHeight="1">
      <c r="A6" s="601" t="s">
        <v>8</v>
      </c>
      <c r="B6" s="581" t="s">
        <v>9</v>
      </c>
      <c r="C6" s="582">
        <v>2600000000</v>
      </c>
      <c r="D6" s="582">
        <v>2598621523</v>
      </c>
      <c r="E6" s="583"/>
      <c r="F6" s="518" t="s">
        <v>759</v>
      </c>
    </row>
    <row r="7" spans="1:6" ht="19.5" customHeight="1">
      <c r="A7" s="601" t="s">
        <v>10</v>
      </c>
      <c r="B7" s="581" t="s">
        <v>11</v>
      </c>
      <c r="C7" s="582">
        <v>15000000</v>
      </c>
      <c r="D7" s="582">
        <v>115000000</v>
      </c>
      <c r="E7" s="584"/>
      <c r="F7" s="518" t="s">
        <v>760</v>
      </c>
    </row>
    <row r="8" spans="1:6" ht="19.5" customHeight="1">
      <c r="A8" s="601" t="s">
        <v>12</v>
      </c>
      <c r="B8" s="581" t="s">
        <v>13</v>
      </c>
      <c r="C8" s="582">
        <v>362000000</v>
      </c>
      <c r="D8" s="585"/>
      <c r="E8" s="584"/>
      <c r="F8" s="518" t="s">
        <v>761</v>
      </c>
    </row>
    <row r="9" spans="1:6" ht="19.5" customHeight="1">
      <c r="A9" s="571"/>
      <c r="B9" s="581" t="s">
        <v>3095</v>
      </c>
      <c r="C9" s="582"/>
      <c r="D9" s="582">
        <v>2874821432</v>
      </c>
      <c r="E9" s="584"/>
      <c r="F9" s="518"/>
    </row>
    <row r="10" spans="1:6" ht="19.5" customHeight="1">
      <c r="A10" s="571"/>
      <c r="B10" s="586" t="s">
        <v>14</v>
      </c>
      <c r="C10" s="585">
        <f>SUM(C6:C8)</f>
        <v>2977000000</v>
      </c>
      <c r="D10" s="585">
        <f>SUM(D6:D9)</f>
        <v>5588442955</v>
      </c>
      <c r="E10" s="584"/>
    </row>
    <row r="11" spans="1:6" ht="19.5" customHeight="1">
      <c r="A11" s="571"/>
      <c r="B11" s="586"/>
      <c r="C11" s="582"/>
      <c r="D11" s="585"/>
      <c r="E11" s="584"/>
    </row>
    <row r="12" spans="1:6" ht="19.5" customHeight="1">
      <c r="A12" s="572"/>
      <c r="B12" s="586" t="s">
        <v>15</v>
      </c>
      <c r="C12" s="587">
        <f>(C13+C62+C142+C199+C208+C212+C250)</f>
        <v>2977000000</v>
      </c>
      <c r="D12" s="585"/>
      <c r="E12" s="587">
        <f>(E13+E62+E142+E199+E208+E212+E250)</f>
        <v>5588442955</v>
      </c>
    </row>
    <row r="13" spans="1:6" s="120" customFormat="1" ht="23.25">
      <c r="A13" s="573" t="s">
        <v>16</v>
      </c>
      <c r="B13" s="588" t="s">
        <v>17</v>
      </c>
      <c r="C13" s="589">
        <f>C14+C31+C45+C51+C57</f>
        <v>419740600</v>
      </c>
      <c r="D13" s="589"/>
      <c r="E13" s="589">
        <f>E14+E31+E45+E51+E57</f>
        <v>366391667</v>
      </c>
    </row>
    <row r="14" spans="1:6" s="117" customFormat="1" ht="23.25">
      <c r="A14" s="574" t="s">
        <v>18</v>
      </c>
      <c r="B14" s="590" t="s">
        <v>19</v>
      </c>
      <c r="C14" s="591">
        <f>SUM(C15:C29)</f>
        <v>253783334</v>
      </c>
      <c r="D14" s="591"/>
      <c r="E14" s="592">
        <f>SUM(E15:E29)</f>
        <v>235283334</v>
      </c>
    </row>
    <row r="15" spans="1:6" s="29" customFormat="1" ht="19.5" customHeight="1">
      <c r="A15" s="601" t="s">
        <v>20</v>
      </c>
      <c r="B15" s="581" t="s">
        <v>21</v>
      </c>
      <c r="C15" s="582">
        <v>150000000</v>
      </c>
      <c r="D15" s="582">
        <v>-20000000</v>
      </c>
      <c r="E15" s="582">
        <f>(C15+D15)</f>
        <v>130000000</v>
      </c>
    </row>
    <row r="16" spans="1:6" s="29" customFormat="1" ht="19.5" customHeight="1">
      <c r="A16" s="601" t="s">
        <v>445</v>
      </c>
      <c r="B16" s="581" t="s">
        <v>3089</v>
      </c>
      <c r="C16" s="582"/>
      <c r="D16" s="582">
        <v>1000000</v>
      </c>
      <c r="E16" s="582">
        <v>1000000</v>
      </c>
    </row>
    <row r="17" spans="1:5" s="29" customFormat="1" ht="19.5" customHeight="1">
      <c r="A17" s="601" t="s">
        <v>22</v>
      </c>
      <c r="B17" s="581" t="s">
        <v>23</v>
      </c>
      <c r="C17" s="593">
        <v>0</v>
      </c>
      <c r="D17" s="582">
        <v>0</v>
      </c>
      <c r="E17" s="582">
        <v>0</v>
      </c>
    </row>
    <row r="18" spans="1:5" s="29" customFormat="1" ht="19.5" customHeight="1">
      <c r="A18" s="601" t="s">
        <v>24</v>
      </c>
      <c r="B18" s="581" t="s">
        <v>25</v>
      </c>
      <c r="C18" s="593">
        <v>0</v>
      </c>
      <c r="D18" s="582">
        <v>0</v>
      </c>
      <c r="E18" s="582">
        <v>0</v>
      </c>
    </row>
    <row r="19" spans="1:5" s="29" customFormat="1" ht="19.5" customHeight="1">
      <c r="A19" s="601" t="s">
        <v>26</v>
      </c>
      <c r="B19" s="581" t="s">
        <v>27</v>
      </c>
      <c r="C19" s="593">
        <v>0</v>
      </c>
      <c r="D19" s="582">
        <v>0</v>
      </c>
      <c r="E19" s="582">
        <v>0</v>
      </c>
    </row>
    <row r="20" spans="1:5" s="29" customFormat="1" ht="19.5" customHeight="1">
      <c r="A20" s="601" t="s">
        <v>28</v>
      </c>
      <c r="B20" s="581" t="s">
        <v>29</v>
      </c>
      <c r="C20" s="582">
        <v>0</v>
      </c>
      <c r="D20" s="582">
        <v>0</v>
      </c>
      <c r="E20" s="582">
        <v>0</v>
      </c>
    </row>
    <row r="21" spans="1:5" s="29" customFormat="1" ht="19.5" customHeight="1">
      <c r="A21" s="601" t="s">
        <v>30</v>
      </c>
      <c r="B21" s="581" t="s">
        <v>31</v>
      </c>
      <c r="C21" s="582">
        <v>3500000</v>
      </c>
      <c r="D21" s="582">
        <v>-1500000</v>
      </c>
      <c r="E21" s="582">
        <f>(C21+D21)</f>
        <v>2000000</v>
      </c>
    </row>
    <row r="22" spans="1:5" s="29" customFormat="1" ht="19.5" customHeight="1">
      <c r="A22" s="601" t="s">
        <v>32</v>
      </c>
      <c r="B22" s="581" t="s">
        <v>33</v>
      </c>
      <c r="C22" s="582">
        <v>0</v>
      </c>
      <c r="D22" s="582">
        <v>0</v>
      </c>
      <c r="E22" s="582">
        <v>0</v>
      </c>
    </row>
    <row r="23" spans="1:5" s="29" customFormat="1" ht="19.5" customHeight="1">
      <c r="A23" s="601" t="s">
        <v>34</v>
      </c>
      <c r="B23" s="581" t="s">
        <v>35</v>
      </c>
      <c r="C23" s="582">
        <v>1000000</v>
      </c>
      <c r="D23" s="582">
        <v>1000000</v>
      </c>
      <c r="E23" s="582">
        <f>(C23+D23)</f>
        <v>2000000</v>
      </c>
    </row>
    <row r="24" spans="1:5" s="29" customFormat="1" ht="19.5" customHeight="1">
      <c r="A24" s="601" t="s">
        <v>36</v>
      </c>
      <c r="B24" s="581" t="s">
        <v>37</v>
      </c>
      <c r="C24" s="582">
        <v>14283334</v>
      </c>
      <c r="D24" s="582">
        <v>0</v>
      </c>
      <c r="E24" s="582">
        <f>(C24+D24)</f>
        <v>14283334</v>
      </c>
    </row>
    <row r="25" spans="1:5" s="29" customFormat="1" ht="19.5" customHeight="1">
      <c r="A25" s="601" t="s">
        <v>38</v>
      </c>
      <c r="B25" s="581" t="s">
        <v>39</v>
      </c>
      <c r="C25" s="582">
        <v>85000000</v>
      </c>
      <c r="D25" s="582">
        <v>-5000000</v>
      </c>
      <c r="E25" s="582">
        <f>(C25+D25)</f>
        <v>80000000</v>
      </c>
    </row>
    <row r="26" spans="1:5" s="29" customFormat="1" ht="19.5" customHeight="1">
      <c r="A26" s="601" t="s">
        <v>40</v>
      </c>
      <c r="B26" s="581" t="s">
        <v>41</v>
      </c>
      <c r="C26" s="582">
        <v>0</v>
      </c>
      <c r="D26" s="582">
        <v>5000000</v>
      </c>
      <c r="E26" s="582">
        <f t="shared" ref="E26:E29" si="0">(C26+D26)</f>
        <v>5000000</v>
      </c>
    </row>
    <row r="27" spans="1:5" s="29" customFormat="1" ht="19.5" customHeight="1">
      <c r="A27" s="601" t="s">
        <v>42</v>
      </c>
      <c r="B27" s="581" t="s">
        <v>43</v>
      </c>
      <c r="C27" s="582">
        <v>0</v>
      </c>
      <c r="D27" s="582">
        <v>0</v>
      </c>
      <c r="E27" s="582">
        <f t="shared" si="0"/>
        <v>0</v>
      </c>
    </row>
    <row r="28" spans="1:5" s="29" customFormat="1" ht="19.5" customHeight="1">
      <c r="A28" s="601" t="s">
        <v>44</v>
      </c>
      <c r="B28" s="581" t="s">
        <v>45</v>
      </c>
      <c r="C28" s="582">
        <v>0</v>
      </c>
      <c r="D28" s="582">
        <v>0</v>
      </c>
      <c r="E28" s="582">
        <f t="shared" si="0"/>
        <v>0</v>
      </c>
    </row>
    <row r="29" spans="1:5" s="29" customFormat="1" ht="19.5" customHeight="1">
      <c r="A29" s="601" t="s">
        <v>46</v>
      </c>
      <c r="B29" s="581" t="s">
        <v>47</v>
      </c>
      <c r="C29" s="582">
        <v>0</v>
      </c>
      <c r="D29" s="582">
        <v>1000000</v>
      </c>
      <c r="E29" s="582">
        <f t="shared" si="0"/>
        <v>1000000</v>
      </c>
    </row>
    <row r="30" spans="1:5" s="29" customFormat="1" ht="18" customHeight="1">
      <c r="A30" s="571"/>
      <c r="B30" s="581"/>
      <c r="C30" s="582"/>
      <c r="D30" s="582"/>
      <c r="E30" s="582"/>
    </row>
    <row r="31" spans="1:5" s="29" customFormat="1" ht="20.25" customHeight="1">
      <c r="A31" s="574" t="s">
        <v>48</v>
      </c>
      <c r="B31" s="590" t="s">
        <v>49</v>
      </c>
      <c r="C31" s="592">
        <f>SUM(C32:C43)</f>
        <v>35565600</v>
      </c>
      <c r="D31" s="592"/>
      <c r="E31" s="592">
        <f>SUM(E32:E43)</f>
        <v>46100000</v>
      </c>
    </row>
    <row r="32" spans="1:5" s="29" customFormat="1" ht="20.25" customHeight="1">
      <c r="A32" s="601" t="s">
        <v>50</v>
      </c>
      <c r="B32" s="581" t="s">
        <v>51</v>
      </c>
      <c r="C32" s="582">
        <v>9600000</v>
      </c>
      <c r="D32" s="582">
        <v>3000000</v>
      </c>
      <c r="E32" s="582">
        <f>(C32+D32)</f>
        <v>12600000</v>
      </c>
    </row>
    <row r="33" spans="1:5" s="29" customFormat="1" ht="18" customHeight="1">
      <c r="A33" s="601" t="s">
        <v>52</v>
      </c>
      <c r="B33" s="581" t="s">
        <v>53</v>
      </c>
      <c r="C33" s="582">
        <v>0</v>
      </c>
      <c r="D33" s="582">
        <v>0</v>
      </c>
      <c r="E33" s="582">
        <v>0</v>
      </c>
    </row>
    <row r="34" spans="1:5" s="29" customFormat="1" ht="18" customHeight="1">
      <c r="A34" s="601" t="s">
        <v>54</v>
      </c>
      <c r="B34" s="581" t="s">
        <v>55</v>
      </c>
      <c r="C34" s="582">
        <v>1200000</v>
      </c>
      <c r="D34" s="582">
        <v>-700000</v>
      </c>
      <c r="E34" s="582">
        <f>(C34+D34)</f>
        <v>500000</v>
      </c>
    </row>
    <row r="35" spans="1:5" s="29" customFormat="1" ht="18" customHeight="1">
      <c r="A35" s="601" t="s">
        <v>56</v>
      </c>
      <c r="B35" s="581" t="s">
        <v>57</v>
      </c>
      <c r="C35" s="582">
        <v>17265600</v>
      </c>
      <c r="D35" s="582">
        <v>-1265600</v>
      </c>
      <c r="E35" s="582">
        <f>(C35+D35)</f>
        <v>16000000</v>
      </c>
    </row>
    <row r="36" spans="1:5" s="29" customFormat="1" ht="18" customHeight="1">
      <c r="A36" s="601" t="s">
        <v>58</v>
      </c>
      <c r="B36" s="581" t="s">
        <v>59</v>
      </c>
      <c r="C36" s="582">
        <v>6000000</v>
      </c>
      <c r="D36" s="582">
        <v>1500000</v>
      </c>
      <c r="E36" s="582">
        <f>(C36+D36)</f>
        <v>7500000</v>
      </c>
    </row>
    <row r="37" spans="1:5" s="29" customFormat="1" ht="18" customHeight="1">
      <c r="A37" s="601" t="s">
        <v>60</v>
      </c>
      <c r="B37" s="581" t="s">
        <v>61</v>
      </c>
      <c r="C37" s="582">
        <v>0</v>
      </c>
      <c r="D37" s="582">
        <v>8000000</v>
      </c>
      <c r="E37" s="582">
        <f>(C37+D37)</f>
        <v>8000000</v>
      </c>
    </row>
    <row r="38" spans="1:5" s="29" customFormat="1" ht="18" customHeight="1">
      <c r="A38" s="601" t="s">
        <v>62</v>
      </c>
      <c r="B38" s="581" t="s">
        <v>63</v>
      </c>
      <c r="C38" s="582">
        <v>1500000</v>
      </c>
      <c r="D38" s="582"/>
      <c r="E38" s="582">
        <f>(C38+D38)</f>
        <v>1500000</v>
      </c>
    </row>
    <row r="39" spans="1:5" s="29" customFormat="1" ht="18" customHeight="1">
      <c r="A39" s="601" t="s">
        <v>64</v>
      </c>
      <c r="B39" s="581" t="s">
        <v>65</v>
      </c>
      <c r="C39" s="582">
        <v>0</v>
      </c>
      <c r="D39" s="582">
        <v>0</v>
      </c>
      <c r="E39" s="582">
        <v>0</v>
      </c>
    </row>
    <row r="40" spans="1:5" s="29" customFormat="1" ht="18" customHeight="1">
      <c r="A40" s="601" t="s">
        <v>66</v>
      </c>
      <c r="B40" s="581" t="s">
        <v>67</v>
      </c>
      <c r="C40" s="582">
        <v>0</v>
      </c>
      <c r="D40" s="582">
        <v>0</v>
      </c>
      <c r="E40" s="582">
        <v>0</v>
      </c>
    </row>
    <row r="41" spans="1:5" s="29" customFormat="1" ht="18" customHeight="1">
      <c r="A41" s="601" t="s">
        <v>68</v>
      </c>
      <c r="B41" s="581" t="s">
        <v>69</v>
      </c>
      <c r="C41" s="582">
        <v>0</v>
      </c>
      <c r="D41" s="582">
        <v>0</v>
      </c>
      <c r="E41" s="582">
        <v>0</v>
      </c>
    </row>
    <row r="42" spans="1:5" s="29" customFormat="1" ht="18" customHeight="1">
      <c r="A42" s="601" t="s">
        <v>70</v>
      </c>
      <c r="B42" s="581" t="s">
        <v>71</v>
      </c>
      <c r="C42" s="582">
        <v>0</v>
      </c>
      <c r="D42" s="582">
        <v>0</v>
      </c>
      <c r="E42" s="582">
        <v>0</v>
      </c>
    </row>
    <row r="43" spans="1:5" s="29" customFormat="1" ht="18" customHeight="1">
      <c r="A43" s="601" t="s">
        <v>72</v>
      </c>
      <c r="B43" s="581" t="s">
        <v>73</v>
      </c>
      <c r="C43" s="582">
        <v>0</v>
      </c>
      <c r="D43" s="582">
        <v>0</v>
      </c>
      <c r="E43" s="582">
        <v>0</v>
      </c>
    </row>
    <row r="44" spans="1:5" s="29" customFormat="1" ht="18" customHeight="1">
      <c r="A44" s="571"/>
      <c r="B44" s="581"/>
      <c r="C44" s="582"/>
      <c r="D44" s="582"/>
      <c r="E44" s="582"/>
    </row>
    <row r="45" spans="1:5" s="29" customFormat="1" ht="18" customHeight="1">
      <c r="A45" s="575" t="s">
        <v>74</v>
      </c>
      <c r="B45" s="594" t="s">
        <v>75</v>
      </c>
      <c r="C45" s="592">
        <f>SUM(C46:C49)</f>
        <v>18400000</v>
      </c>
      <c r="D45" s="592"/>
      <c r="E45" s="592">
        <f>SUM(E46:E49)</f>
        <v>4300000</v>
      </c>
    </row>
    <row r="46" spans="1:5" s="29" customFormat="1" ht="19.5" customHeight="1">
      <c r="A46" s="601" t="s">
        <v>76</v>
      </c>
      <c r="B46" s="581" t="s">
        <v>77</v>
      </c>
      <c r="C46" s="582">
        <v>14400000</v>
      </c>
      <c r="D46" s="582">
        <v>-12600000</v>
      </c>
      <c r="E46" s="582">
        <f>(C46+D46)</f>
        <v>1800000</v>
      </c>
    </row>
    <row r="47" spans="1:5" s="29" customFormat="1" ht="18" customHeight="1">
      <c r="A47" s="601" t="s">
        <v>78</v>
      </c>
      <c r="B47" s="581" t="s">
        <v>79</v>
      </c>
      <c r="C47" s="582">
        <v>0</v>
      </c>
      <c r="D47" s="582"/>
      <c r="E47" s="582"/>
    </row>
    <row r="48" spans="1:5" s="29" customFormat="1" ht="18" customHeight="1">
      <c r="A48" s="601" t="s">
        <v>80</v>
      </c>
      <c r="B48" s="581" t="s">
        <v>81</v>
      </c>
      <c r="C48" s="582">
        <v>2500000</v>
      </c>
      <c r="D48" s="582">
        <v>-1000000</v>
      </c>
      <c r="E48" s="582">
        <f t="shared" ref="E48:E113" si="1">(C48+D48)</f>
        <v>1500000</v>
      </c>
    </row>
    <row r="49" spans="1:5" s="29" customFormat="1" ht="18" customHeight="1">
      <c r="A49" s="601" t="s">
        <v>82</v>
      </c>
      <c r="B49" s="581" t="s">
        <v>83</v>
      </c>
      <c r="C49" s="582">
        <v>1500000</v>
      </c>
      <c r="D49" s="582">
        <v>-500000</v>
      </c>
      <c r="E49" s="582">
        <f t="shared" si="1"/>
        <v>1000000</v>
      </c>
    </row>
    <row r="50" spans="1:5" s="29" customFormat="1" ht="18" customHeight="1">
      <c r="A50" s="571"/>
      <c r="B50" s="581"/>
      <c r="C50" s="582"/>
      <c r="D50" s="582"/>
      <c r="E50" s="582">
        <f t="shared" si="1"/>
        <v>0</v>
      </c>
    </row>
    <row r="51" spans="1:5" s="29" customFormat="1" ht="18" customHeight="1">
      <c r="A51" s="575" t="s">
        <v>84</v>
      </c>
      <c r="B51" s="594" t="s">
        <v>85</v>
      </c>
      <c r="C51" s="592">
        <f>SUM(C52:C55)</f>
        <v>78991666</v>
      </c>
      <c r="D51" s="592"/>
      <c r="E51" s="592">
        <f>SUM(E52:E55)</f>
        <v>60708333</v>
      </c>
    </row>
    <row r="52" spans="1:5" s="29" customFormat="1" ht="18" customHeight="1">
      <c r="A52" s="601" t="s">
        <v>86</v>
      </c>
      <c r="B52" s="581" t="s">
        <v>87</v>
      </c>
      <c r="C52" s="582">
        <v>35708333</v>
      </c>
      <c r="D52" s="582">
        <v>0</v>
      </c>
      <c r="E52" s="582">
        <f t="shared" si="1"/>
        <v>35708333</v>
      </c>
    </row>
    <row r="53" spans="1:5" s="29" customFormat="1" ht="18" customHeight="1">
      <c r="A53" s="601" t="s">
        <v>88</v>
      </c>
      <c r="B53" s="581" t="s">
        <v>89</v>
      </c>
      <c r="C53" s="582">
        <v>4000000</v>
      </c>
      <c r="D53" s="582">
        <v>0</v>
      </c>
      <c r="E53" s="582">
        <f t="shared" si="1"/>
        <v>4000000</v>
      </c>
    </row>
    <row r="54" spans="1:5" s="29" customFormat="1" ht="18" customHeight="1">
      <c r="A54" s="601" t="s">
        <v>90</v>
      </c>
      <c r="B54" s="581" t="s">
        <v>91</v>
      </c>
      <c r="C54" s="582">
        <v>14283333</v>
      </c>
      <c r="D54" s="582">
        <v>-3283333</v>
      </c>
      <c r="E54" s="582">
        <f t="shared" si="1"/>
        <v>11000000</v>
      </c>
    </row>
    <row r="55" spans="1:5" s="29" customFormat="1" ht="18" customHeight="1">
      <c r="A55" s="601" t="s">
        <v>92</v>
      </c>
      <c r="B55" s="581" t="s">
        <v>93</v>
      </c>
      <c r="C55" s="582">
        <v>25000000</v>
      </c>
      <c r="D55" s="582">
        <v>-15000000</v>
      </c>
      <c r="E55" s="582">
        <f t="shared" si="1"/>
        <v>10000000</v>
      </c>
    </row>
    <row r="56" spans="1:5" s="29" customFormat="1" ht="18" customHeight="1">
      <c r="A56" s="571"/>
      <c r="B56" s="581"/>
      <c r="C56" s="582"/>
      <c r="D56" s="582"/>
      <c r="E56" s="582">
        <f t="shared" si="1"/>
        <v>0</v>
      </c>
    </row>
    <row r="57" spans="1:5" s="29" customFormat="1" ht="18" customHeight="1">
      <c r="A57" s="575" t="s">
        <v>94</v>
      </c>
      <c r="B57" s="594" t="s">
        <v>95</v>
      </c>
      <c r="C57" s="592">
        <f>SUM(C58:C60)</f>
        <v>33000000</v>
      </c>
      <c r="D57" s="592"/>
      <c r="E57" s="592">
        <f>SUM(E58:E60)</f>
        <v>20000000</v>
      </c>
    </row>
    <row r="58" spans="1:5" s="29" customFormat="1" ht="18" customHeight="1">
      <c r="A58" s="601" t="s">
        <v>96</v>
      </c>
      <c r="B58" s="581" t="s">
        <v>97</v>
      </c>
      <c r="C58" s="582">
        <v>13000000</v>
      </c>
      <c r="D58" s="582">
        <v>7000000</v>
      </c>
      <c r="E58" s="582">
        <f t="shared" si="1"/>
        <v>20000000</v>
      </c>
    </row>
    <row r="59" spans="1:5" s="29" customFormat="1" ht="18" customHeight="1">
      <c r="A59" s="601" t="s">
        <v>98</v>
      </c>
      <c r="B59" s="581" t="s">
        <v>99</v>
      </c>
      <c r="C59" s="582">
        <v>15000000</v>
      </c>
      <c r="D59" s="582">
        <v>-15000000</v>
      </c>
      <c r="E59" s="582">
        <f t="shared" si="1"/>
        <v>0</v>
      </c>
    </row>
    <row r="60" spans="1:5" s="29" customFormat="1" ht="18" customHeight="1">
      <c r="A60" s="601" t="s">
        <v>100</v>
      </c>
      <c r="B60" s="581" t="s">
        <v>101</v>
      </c>
      <c r="C60" s="582">
        <v>5000000</v>
      </c>
      <c r="D60" s="582">
        <v>-5000000</v>
      </c>
      <c r="E60" s="582">
        <f t="shared" si="1"/>
        <v>0</v>
      </c>
    </row>
    <row r="61" spans="1:5" s="29" customFormat="1" ht="18" customHeight="1">
      <c r="A61" s="571"/>
      <c r="B61" s="581"/>
      <c r="C61" s="582"/>
      <c r="D61" s="582"/>
      <c r="E61" s="582">
        <f t="shared" si="1"/>
        <v>0</v>
      </c>
    </row>
    <row r="62" spans="1:5" s="29" customFormat="1" ht="21.75" customHeight="1">
      <c r="A62" s="573" t="s">
        <v>102</v>
      </c>
      <c r="B62" s="588" t="s">
        <v>103</v>
      </c>
      <c r="C62" s="595">
        <f>SUM(C63+C72+C76+C80+C86+C96+C119+C103)</f>
        <v>773444000</v>
      </c>
      <c r="D62" s="595"/>
      <c r="E62" s="595">
        <f>SUM(E63+E72+E76+E80+E86+E96+E119+E103+E138)</f>
        <v>559159000</v>
      </c>
    </row>
    <row r="63" spans="1:5" s="29" customFormat="1" ht="21" customHeight="1">
      <c r="A63" s="575" t="s">
        <v>104</v>
      </c>
      <c r="B63" s="594" t="s">
        <v>105</v>
      </c>
      <c r="C63" s="592">
        <f>SUM(C64:C70)</f>
        <v>16344000</v>
      </c>
      <c r="D63" s="592"/>
      <c r="E63" s="592">
        <f>SUM(E64:E70)</f>
        <v>15344000</v>
      </c>
    </row>
    <row r="64" spans="1:5" s="29" customFormat="1" ht="18" customHeight="1">
      <c r="A64" s="601" t="s">
        <v>106</v>
      </c>
      <c r="B64" s="581" t="s">
        <v>107</v>
      </c>
      <c r="C64" s="582">
        <v>0</v>
      </c>
      <c r="D64" s="582"/>
      <c r="E64" s="582">
        <f t="shared" si="1"/>
        <v>0</v>
      </c>
    </row>
    <row r="65" spans="1:5" s="29" customFormat="1" ht="18" customHeight="1">
      <c r="A65" s="601" t="s">
        <v>108</v>
      </c>
      <c r="B65" s="581" t="s">
        <v>109</v>
      </c>
      <c r="C65" s="582">
        <v>4800000</v>
      </c>
      <c r="D65" s="582">
        <v>-2300000</v>
      </c>
      <c r="E65" s="582">
        <f t="shared" si="1"/>
        <v>2500000</v>
      </c>
    </row>
    <row r="66" spans="1:5" s="29" customFormat="1" ht="18" customHeight="1">
      <c r="A66" s="601" t="s">
        <v>110</v>
      </c>
      <c r="B66" s="581" t="s">
        <v>111</v>
      </c>
      <c r="C66" s="582">
        <v>24000</v>
      </c>
      <c r="D66" s="582"/>
      <c r="E66" s="582">
        <f t="shared" si="1"/>
        <v>24000</v>
      </c>
    </row>
    <row r="67" spans="1:5" s="29" customFormat="1" ht="18" customHeight="1">
      <c r="A67" s="601" t="s">
        <v>112</v>
      </c>
      <c r="B67" s="581" t="s">
        <v>113</v>
      </c>
      <c r="C67" s="582">
        <v>1200000</v>
      </c>
      <c r="D67" s="582">
        <v>2300000</v>
      </c>
      <c r="E67" s="582">
        <f t="shared" si="1"/>
        <v>3500000</v>
      </c>
    </row>
    <row r="68" spans="1:5" s="29" customFormat="1" ht="18" customHeight="1">
      <c r="A68" s="601" t="s">
        <v>114</v>
      </c>
      <c r="B68" s="581" t="s">
        <v>115</v>
      </c>
      <c r="C68" s="582">
        <v>9600000</v>
      </c>
      <c r="D68" s="582">
        <v>-1000000</v>
      </c>
      <c r="E68" s="582">
        <f t="shared" si="1"/>
        <v>8600000</v>
      </c>
    </row>
    <row r="69" spans="1:5" s="29" customFormat="1" ht="18" customHeight="1">
      <c r="A69" s="601" t="s">
        <v>116</v>
      </c>
      <c r="B69" s="581" t="s">
        <v>117</v>
      </c>
      <c r="C69" s="582">
        <v>480000</v>
      </c>
      <c r="D69" s="582">
        <v>0</v>
      </c>
      <c r="E69" s="582">
        <f t="shared" si="1"/>
        <v>480000</v>
      </c>
    </row>
    <row r="70" spans="1:5" s="29" customFormat="1" ht="18" customHeight="1">
      <c r="A70" s="601" t="s">
        <v>118</v>
      </c>
      <c r="B70" s="581" t="s">
        <v>119</v>
      </c>
      <c r="C70" s="582">
        <v>240000</v>
      </c>
      <c r="D70" s="582">
        <v>0</v>
      </c>
      <c r="E70" s="582">
        <f t="shared" si="1"/>
        <v>240000</v>
      </c>
    </row>
    <row r="71" spans="1:5" s="29" customFormat="1" ht="18" customHeight="1">
      <c r="A71" s="571"/>
      <c r="B71" s="581"/>
      <c r="C71" s="582"/>
      <c r="D71" s="582"/>
      <c r="E71" s="582">
        <f t="shared" si="1"/>
        <v>0</v>
      </c>
    </row>
    <row r="72" spans="1:5" s="29" customFormat="1" ht="18" customHeight="1">
      <c r="A72" s="575" t="s">
        <v>120</v>
      </c>
      <c r="B72" s="594" t="s">
        <v>121</v>
      </c>
      <c r="C72" s="592">
        <f>SUM(C73:C74)</f>
        <v>71000000</v>
      </c>
      <c r="D72" s="592"/>
      <c r="E72" s="592">
        <f>SUM(E73:E74)</f>
        <v>60150000</v>
      </c>
    </row>
    <row r="73" spans="1:5" s="29" customFormat="1" ht="18" customHeight="1">
      <c r="B73" s="581" t="s">
        <v>123</v>
      </c>
      <c r="C73" s="582">
        <v>70000000</v>
      </c>
      <c r="D73" s="582">
        <v>-10000000</v>
      </c>
      <c r="E73" s="582">
        <f t="shared" si="1"/>
        <v>60000000</v>
      </c>
    </row>
    <row r="74" spans="1:5" s="29" customFormat="1" ht="18" customHeight="1">
      <c r="A74" s="601" t="s">
        <v>122</v>
      </c>
      <c r="B74" s="581" t="s">
        <v>125</v>
      </c>
      <c r="C74" s="582">
        <v>1000000</v>
      </c>
      <c r="D74" s="582">
        <v>-850000</v>
      </c>
      <c r="E74" s="582">
        <f t="shared" si="1"/>
        <v>150000</v>
      </c>
    </row>
    <row r="75" spans="1:5" s="29" customFormat="1" ht="18" customHeight="1">
      <c r="A75" s="601" t="s">
        <v>124</v>
      </c>
      <c r="B75" s="581"/>
      <c r="C75" s="582"/>
      <c r="D75" s="582"/>
      <c r="E75" s="582">
        <f t="shared" si="1"/>
        <v>0</v>
      </c>
    </row>
    <row r="76" spans="1:5" s="29" customFormat="1" ht="19.5" customHeight="1">
      <c r="A76" s="575" t="s">
        <v>126</v>
      </c>
      <c r="B76" s="594" t="s">
        <v>127</v>
      </c>
      <c r="C76" s="592">
        <f>SUM(C77:C78)</f>
        <v>3500000</v>
      </c>
      <c r="D76" s="592"/>
      <c r="E76" s="592">
        <f>SUM(E77:E78)</f>
        <v>16100000</v>
      </c>
    </row>
    <row r="77" spans="1:5" s="29" customFormat="1" ht="21.75" customHeight="1">
      <c r="A77" s="601" t="s">
        <v>128</v>
      </c>
      <c r="B77" s="581" t="s">
        <v>129</v>
      </c>
      <c r="C77" s="582">
        <v>2500000</v>
      </c>
      <c r="D77" s="582">
        <v>12600000</v>
      </c>
      <c r="E77" s="582">
        <f t="shared" si="1"/>
        <v>15100000</v>
      </c>
    </row>
    <row r="78" spans="1:5" s="29" customFormat="1" ht="20.25" customHeight="1">
      <c r="A78" s="601" t="s">
        <v>130</v>
      </c>
      <c r="B78" s="581" t="s">
        <v>127</v>
      </c>
      <c r="C78" s="582">
        <v>1000000</v>
      </c>
      <c r="D78" s="582">
        <v>0</v>
      </c>
      <c r="E78" s="582">
        <f t="shared" si="1"/>
        <v>1000000</v>
      </c>
    </row>
    <row r="79" spans="1:5" s="29" customFormat="1" ht="18" customHeight="1">
      <c r="A79" s="571"/>
      <c r="B79" s="581"/>
      <c r="C79" s="582"/>
      <c r="D79" s="582"/>
      <c r="E79" s="582">
        <f t="shared" si="1"/>
        <v>0</v>
      </c>
    </row>
    <row r="80" spans="1:5" s="29" customFormat="1" ht="18" customHeight="1">
      <c r="A80" s="575" t="s">
        <v>131</v>
      </c>
      <c r="B80" s="594" t="s">
        <v>132</v>
      </c>
      <c r="C80" s="592">
        <f>SUM(C81:C84)</f>
        <v>1500000</v>
      </c>
      <c r="D80" s="592"/>
      <c r="E80" s="592">
        <f>SUM(E81:E84)</f>
        <v>500000</v>
      </c>
    </row>
    <row r="81" spans="1:5" s="29" customFormat="1" ht="18" customHeight="1">
      <c r="A81" s="601" t="s">
        <v>133</v>
      </c>
      <c r="B81" s="581" t="s">
        <v>134</v>
      </c>
      <c r="C81" s="582">
        <v>500000</v>
      </c>
      <c r="D81" s="582">
        <v>-350000</v>
      </c>
      <c r="E81" s="582">
        <f t="shared" si="1"/>
        <v>150000</v>
      </c>
    </row>
    <row r="82" spans="1:5" s="29" customFormat="1" ht="18" customHeight="1">
      <c r="A82" s="601" t="s">
        <v>135</v>
      </c>
      <c r="B82" s="581" t="s">
        <v>136</v>
      </c>
      <c r="C82" s="582">
        <v>500000</v>
      </c>
      <c r="D82" s="582">
        <v>-300000</v>
      </c>
      <c r="E82" s="582">
        <f t="shared" si="1"/>
        <v>200000</v>
      </c>
    </row>
    <row r="83" spans="1:5" s="29" customFormat="1" ht="18" customHeight="1">
      <c r="A83" s="601" t="s">
        <v>137</v>
      </c>
      <c r="B83" s="581" t="s">
        <v>138</v>
      </c>
      <c r="C83" s="582">
        <v>0</v>
      </c>
      <c r="D83" s="583"/>
      <c r="E83" s="582"/>
    </row>
    <row r="84" spans="1:5" s="29" customFormat="1" ht="18" customHeight="1">
      <c r="A84" s="601" t="s">
        <v>139</v>
      </c>
      <c r="B84" s="581" t="s">
        <v>140</v>
      </c>
      <c r="C84" s="582">
        <v>500000</v>
      </c>
      <c r="D84" s="582">
        <v>-350000</v>
      </c>
      <c r="E84" s="582">
        <f t="shared" si="1"/>
        <v>150000</v>
      </c>
    </row>
    <row r="85" spans="1:5" s="29" customFormat="1" ht="18" customHeight="1">
      <c r="A85" s="571"/>
      <c r="B85" s="581"/>
      <c r="C85" s="582"/>
      <c r="D85" s="582"/>
      <c r="E85" s="582">
        <f t="shared" si="1"/>
        <v>0</v>
      </c>
    </row>
    <row r="86" spans="1:5" s="29" customFormat="1" ht="18" customHeight="1">
      <c r="A86" s="575" t="s">
        <v>141</v>
      </c>
      <c r="B86" s="594" t="s">
        <v>142</v>
      </c>
      <c r="C86" s="592">
        <f>SUM(C87:C95)</f>
        <v>11100000</v>
      </c>
      <c r="D86" s="592"/>
      <c r="E86" s="592">
        <f>SUM(E87:E95)</f>
        <v>8000000</v>
      </c>
    </row>
    <row r="87" spans="1:5" s="29" customFormat="1" ht="18" customHeight="1">
      <c r="A87" s="601" t="s">
        <v>143</v>
      </c>
      <c r="B87" s="581" t="s">
        <v>144</v>
      </c>
      <c r="C87" s="582">
        <v>1000000</v>
      </c>
      <c r="D87" s="582">
        <v>-700000</v>
      </c>
      <c r="E87" s="582">
        <f t="shared" si="1"/>
        <v>300000</v>
      </c>
    </row>
    <row r="88" spans="1:5" s="29" customFormat="1" ht="18" customHeight="1">
      <c r="A88" s="601" t="s">
        <v>145</v>
      </c>
      <c r="B88" s="581" t="s">
        <v>146</v>
      </c>
      <c r="C88" s="582">
        <v>800000</v>
      </c>
      <c r="D88" s="582">
        <v>-300000</v>
      </c>
      <c r="E88" s="582">
        <f t="shared" si="1"/>
        <v>500000</v>
      </c>
    </row>
    <row r="89" spans="1:5" s="29" customFormat="1" ht="18" customHeight="1">
      <c r="A89" s="601" t="s">
        <v>147</v>
      </c>
      <c r="B89" s="581" t="s">
        <v>148</v>
      </c>
      <c r="C89" s="582">
        <v>800000</v>
      </c>
      <c r="D89" s="582">
        <v>-300000</v>
      </c>
      <c r="E89" s="582">
        <f t="shared" si="1"/>
        <v>500000</v>
      </c>
    </row>
    <row r="90" spans="1:5" s="29" customFormat="1" ht="18" customHeight="1">
      <c r="A90" s="601" t="s">
        <v>149</v>
      </c>
      <c r="B90" s="581" t="s">
        <v>150</v>
      </c>
      <c r="C90" s="582">
        <v>6000000</v>
      </c>
      <c r="D90" s="582">
        <v>-5000000</v>
      </c>
      <c r="E90" s="582">
        <f t="shared" si="1"/>
        <v>1000000</v>
      </c>
    </row>
    <row r="91" spans="1:5" s="29" customFormat="1" ht="18" customHeight="1">
      <c r="A91" s="601" t="s">
        <v>984</v>
      </c>
      <c r="B91" s="581" t="s">
        <v>985</v>
      </c>
      <c r="C91" s="582"/>
      <c r="D91" s="582">
        <v>1500000</v>
      </c>
      <c r="E91" s="582">
        <f t="shared" si="1"/>
        <v>1500000</v>
      </c>
    </row>
    <row r="92" spans="1:5" s="29" customFormat="1" ht="18" customHeight="1">
      <c r="A92" s="601" t="s">
        <v>151</v>
      </c>
      <c r="B92" s="581" t="s">
        <v>152</v>
      </c>
      <c r="C92" s="582">
        <v>1500000</v>
      </c>
      <c r="D92" s="582"/>
      <c r="E92" s="582">
        <f t="shared" si="1"/>
        <v>1500000</v>
      </c>
    </row>
    <row r="93" spans="1:5" s="29" customFormat="1" ht="18" customHeight="1">
      <c r="A93" s="601" t="s">
        <v>153</v>
      </c>
      <c r="B93" s="581" t="s">
        <v>154</v>
      </c>
      <c r="C93" s="582">
        <v>1000000</v>
      </c>
      <c r="D93" s="582">
        <v>200000</v>
      </c>
      <c r="E93" s="582">
        <f t="shared" si="1"/>
        <v>1200000</v>
      </c>
    </row>
    <row r="94" spans="1:5" s="29" customFormat="1" ht="18" customHeight="1">
      <c r="A94" s="601" t="s">
        <v>155</v>
      </c>
      <c r="B94" s="581" t="s">
        <v>156</v>
      </c>
      <c r="C94" s="582">
        <v>0</v>
      </c>
      <c r="D94" s="582">
        <v>1500000</v>
      </c>
      <c r="E94" s="582">
        <f t="shared" si="1"/>
        <v>1500000</v>
      </c>
    </row>
    <row r="95" spans="1:5" s="29" customFormat="1" ht="18" customHeight="1">
      <c r="A95" s="571"/>
      <c r="B95" s="581"/>
      <c r="C95" s="582"/>
      <c r="D95" s="582"/>
      <c r="E95" s="582">
        <f t="shared" si="1"/>
        <v>0</v>
      </c>
    </row>
    <row r="96" spans="1:5" s="29" customFormat="1" ht="18" customHeight="1">
      <c r="A96" s="575" t="s">
        <v>157</v>
      </c>
      <c r="B96" s="594" t="s">
        <v>158</v>
      </c>
      <c r="C96" s="592">
        <f>SUM(C97:C101)</f>
        <v>12000000</v>
      </c>
      <c r="D96" s="592"/>
      <c r="E96" s="592">
        <f>SUM(E97:E101)</f>
        <v>14000000</v>
      </c>
    </row>
    <row r="97" spans="1:5" s="29" customFormat="1" ht="18" customHeight="1">
      <c r="A97" s="601" t="s">
        <v>159</v>
      </c>
      <c r="B97" s="581" t="s">
        <v>160</v>
      </c>
      <c r="C97" s="582">
        <v>1000000</v>
      </c>
      <c r="D97" s="582">
        <v>0</v>
      </c>
      <c r="E97" s="582">
        <f t="shared" si="1"/>
        <v>1000000</v>
      </c>
    </row>
    <row r="98" spans="1:5" s="29" customFormat="1" ht="18" customHeight="1">
      <c r="A98" s="601" t="s">
        <v>161</v>
      </c>
      <c r="B98" s="581" t="s">
        <v>162</v>
      </c>
      <c r="C98" s="582">
        <v>1000000</v>
      </c>
      <c r="D98" s="582">
        <v>0</v>
      </c>
      <c r="E98" s="582">
        <f t="shared" si="1"/>
        <v>1000000</v>
      </c>
    </row>
    <row r="99" spans="1:5" s="29" customFormat="1" ht="18" customHeight="1">
      <c r="A99" s="601" t="s">
        <v>163</v>
      </c>
      <c r="B99" s="581" t="s">
        <v>164</v>
      </c>
      <c r="C99" s="582">
        <v>10000000</v>
      </c>
      <c r="D99" s="582">
        <v>2000000</v>
      </c>
      <c r="E99" s="582">
        <f t="shared" si="1"/>
        <v>12000000</v>
      </c>
    </row>
    <row r="100" spans="1:5" s="29" customFormat="1" ht="18" customHeight="1">
      <c r="A100" s="601" t="s">
        <v>165</v>
      </c>
      <c r="B100" s="581" t="s">
        <v>166</v>
      </c>
      <c r="C100" s="582">
        <v>0</v>
      </c>
      <c r="D100" s="582">
        <v>0</v>
      </c>
      <c r="E100" s="582">
        <f t="shared" si="1"/>
        <v>0</v>
      </c>
    </row>
    <row r="101" spans="1:5" s="29" customFormat="1" ht="18" customHeight="1">
      <c r="A101" s="601" t="s">
        <v>167</v>
      </c>
      <c r="B101" s="581" t="s">
        <v>168</v>
      </c>
      <c r="C101" s="582">
        <v>0</v>
      </c>
      <c r="D101" s="582">
        <v>0</v>
      </c>
      <c r="E101" s="582">
        <f t="shared" si="1"/>
        <v>0</v>
      </c>
    </row>
    <row r="102" spans="1:5" s="29" customFormat="1" ht="18" customHeight="1">
      <c r="A102" s="571"/>
      <c r="B102" s="581"/>
      <c r="C102" s="582"/>
      <c r="D102" s="582"/>
      <c r="E102" s="582">
        <f t="shared" si="1"/>
        <v>0</v>
      </c>
    </row>
    <row r="103" spans="1:5" s="29" customFormat="1" ht="18" customHeight="1">
      <c r="A103" s="575" t="s">
        <v>169</v>
      </c>
      <c r="B103" s="594" t="s">
        <v>170</v>
      </c>
      <c r="C103" s="592">
        <f>SUM(C104:C116)</f>
        <v>111700000</v>
      </c>
      <c r="D103" s="592"/>
      <c r="E103" s="592">
        <f>SUM(E104:E117)</f>
        <v>69600000</v>
      </c>
    </row>
    <row r="104" spans="1:5" s="29" customFormat="1" ht="18" customHeight="1">
      <c r="A104" s="601" t="s">
        <v>171</v>
      </c>
      <c r="B104" s="581" t="s">
        <v>172</v>
      </c>
      <c r="C104" s="582">
        <v>90000000</v>
      </c>
      <c r="D104" s="582">
        <v>-33800000</v>
      </c>
      <c r="E104" s="582">
        <f>(C104+D104)</f>
        <v>56200000</v>
      </c>
    </row>
    <row r="105" spans="1:5" s="29" customFormat="1" ht="18" customHeight="1">
      <c r="A105" s="601" t="s">
        <v>173</v>
      </c>
      <c r="B105" s="581" t="s">
        <v>174</v>
      </c>
      <c r="C105" s="582">
        <v>7200000</v>
      </c>
      <c r="D105" s="582">
        <v>-4200000</v>
      </c>
      <c r="E105" s="582">
        <f t="shared" si="1"/>
        <v>3000000</v>
      </c>
    </row>
    <row r="106" spans="1:5" s="29" customFormat="1" ht="18" customHeight="1">
      <c r="A106" s="601" t="s">
        <v>175</v>
      </c>
      <c r="B106" s="581" t="s">
        <v>176</v>
      </c>
      <c r="C106" s="582">
        <v>0</v>
      </c>
      <c r="D106" s="582">
        <v>0</v>
      </c>
      <c r="E106" s="582">
        <f t="shared" si="1"/>
        <v>0</v>
      </c>
    </row>
    <row r="107" spans="1:5" s="29" customFormat="1" ht="18" customHeight="1">
      <c r="A107" s="601" t="s">
        <v>177</v>
      </c>
      <c r="B107" s="581" t="s">
        <v>178</v>
      </c>
      <c r="C107" s="582">
        <v>0</v>
      </c>
      <c r="D107" s="582"/>
      <c r="E107" s="582">
        <f t="shared" si="1"/>
        <v>0</v>
      </c>
    </row>
    <row r="108" spans="1:5" s="29" customFormat="1" ht="18" customHeight="1">
      <c r="A108" s="601" t="s">
        <v>179</v>
      </c>
      <c r="B108" s="581" t="s">
        <v>180</v>
      </c>
      <c r="C108" s="582">
        <v>5000000</v>
      </c>
      <c r="D108" s="582">
        <v>-3000000</v>
      </c>
      <c r="E108" s="582">
        <f t="shared" si="1"/>
        <v>2000000</v>
      </c>
    </row>
    <row r="109" spans="1:5" s="29" customFormat="1" ht="18" customHeight="1">
      <c r="A109" s="601" t="s">
        <v>1521</v>
      </c>
      <c r="B109" s="581" t="s">
        <v>3090</v>
      </c>
      <c r="C109" s="582"/>
      <c r="D109" s="582">
        <v>1000000</v>
      </c>
      <c r="E109" s="582">
        <f t="shared" si="1"/>
        <v>1000000</v>
      </c>
    </row>
    <row r="110" spans="1:5" s="29" customFormat="1" ht="18" customHeight="1">
      <c r="A110" s="601" t="s">
        <v>181</v>
      </c>
      <c r="B110" s="581" t="s">
        <v>182</v>
      </c>
      <c r="C110" s="582">
        <v>3000000</v>
      </c>
      <c r="D110" s="582">
        <v>-2000000</v>
      </c>
      <c r="E110" s="582">
        <f t="shared" si="1"/>
        <v>1000000</v>
      </c>
    </row>
    <row r="111" spans="1:5" s="29" customFormat="1" ht="18" customHeight="1">
      <c r="A111" s="601" t="s">
        <v>183</v>
      </c>
      <c r="B111" s="581" t="s">
        <v>184</v>
      </c>
      <c r="C111" s="582">
        <v>2500000</v>
      </c>
      <c r="D111" s="582">
        <v>-1500000</v>
      </c>
      <c r="E111" s="582">
        <f t="shared" si="1"/>
        <v>1000000</v>
      </c>
    </row>
    <row r="112" spans="1:5" s="29" customFormat="1" ht="18" customHeight="1">
      <c r="A112" s="601" t="s">
        <v>185</v>
      </c>
      <c r="B112" s="581" t="s">
        <v>186</v>
      </c>
      <c r="C112" s="582">
        <v>0</v>
      </c>
      <c r="D112" s="582">
        <v>0</v>
      </c>
      <c r="E112" s="582">
        <f t="shared" si="1"/>
        <v>0</v>
      </c>
    </row>
    <row r="113" spans="1:5" s="29" customFormat="1" ht="18" customHeight="1">
      <c r="A113" s="601" t="s">
        <v>187</v>
      </c>
      <c r="B113" s="581" t="s">
        <v>188</v>
      </c>
      <c r="C113" s="582">
        <v>0</v>
      </c>
      <c r="D113" s="582">
        <v>0</v>
      </c>
      <c r="E113" s="582">
        <f t="shared" si="1"/>
        <v>0</v>
      </c>
    </row>
    <row r="114" spans="1:5" s="29" customFormat="1" ht="18" customHeight="1">
      <c r="A114" s="601" t="s">
        <v>189</v>
      </c>
      <c r="B114" s="581" t="s">
        <v>190</v>
      </c>
      <c r="C114" s="582">
        <v>0</v>
      </c>
      <c r="D114" s="582">
        <v>0</v>
      </c>
      <c r="E114" s="582">
        <f t="shared" ref="E114:E176" si="2">(C114+D114)</f>
        <v>0</v>
      </c>
    </row>
    <row r="115" spans="1:5" s="29" customFormat="1" ht="18" customHeight="1">
      <c r="A115" s="601" t="s">
        <v>191</v>
      </c>
      <c r="B115" s="581" t="s">
        <v>192</v>
      </c>
      <c r="C115" s="582">
        <v>4000000</v>
      </c>
      <c r="D115" s="582"/>
      <c r="E115" s="582">
        <f t="shared" si="2"/>
        <v>4000000</v>
      </c>
    </row>
    <row r="116" spans="1:5" s="29" customFormat="1" ht="18" customHeight="1">
      <c r="A116" s="601" t="s">
        <v>193</v>
      </c>
      <c r="B116" s="581" t="s">
        <v>194</v>
      </c>
      <c r="C116" s="582">
        <v>0</v>
      </c>
      <c r="D116" s="582">
        <v>1400000</v>
      </c>
      <c r="E116" s="582">
        <f t="shared" si="2"/>
        <v>1400000</v>
      </c>
    </row>
    <row r="117" spans="1:5" s="29" customFormat="1" ht="18" customHeight="1">
      <c r="A117" s="601" t="s">
        <v>195</v>
      </c>
      <c r="B117" s="581" t="s">
        <v>196</v>
      </c>
      <c r="C117" s="582">
        <v>0</v>
      </c>
      <c r="D117" s="582"/>
      <c r="E117" s="582">
        <f t="shared" si="2"/>
        <v>0</v>
      </c>
    </row>
    <row r="118" spans="1:5" s="29" customFormat="1" ht="18" customHeight="1">
      <c r="A118" s="571"/>
      <c r="B118" s="581"/>
      <c r="C118" s="582"/>
      <c r="D118" s="582"/>
      <c r="E118" s="582">
        <f t="shared" si="2"/>
        <v>0</v>
      </c>
    </row>
    <row r="119" spans="1:5" s="29" customFormat="1" ht="18" customHeight="1">
      <c r="A119" s="575" t="s">
        <v>197</v>
      </c>
      <c r="B119" s="594" t="s">
        <v>198</v>
      </c>
      <c r="C119" s="592">
        <f>SUM(C120:C137)</f>
        <v>546300000</v>
      </c>
      <c r="D119" s="592"/>
      <c r="E119" s="592">
        <f>SUM(E120:E137)</f>
        <v>370000000</v>
      </c>
    </row>
    <row r="120" spans="1:5" s="29" customFormat="1" ht="20.25" customHeight="1">
      <c r="A120" s="601" t="s">
        <v>199</v>
      </c>
      <c r="B120" s="581" t="s">
        <v>200</v>
      </c>
      <c r="C120" s="582">
        <v>2500000</v>
      </c>
      <c r="D120" s="582">
        <v>0</v>
      </c>
      <c r="E120" s="582">
        <f t="shared" si="2"/>
        <v>2500000</v>
      </c>
    </row>
    <row r="121" spans="1:5" s="29" customFormat="1" ht="18" customHeight="1">
      <c r="A121" s="601" t="s">
        <v>201</v>
      </c>
      <c r="B121" s="581" t="s">
        <v>202</v>
      </c>
      <c r="C121" s="582">
        <v>1000000</v>
      </c>
      <c r="D121" s="582">
        <v>-900000</v>
      </c>
      <c r="E121" s="582">
        <f t="shared" si="2"/>
        <v>100000</v>
      </c>
    </row>
    <row r="122" spans="1:5" s="29" customFormat="1" ht="18" customHeight="1">
      <c r="A122" s="601" t="s">
        <v>998</v>
      </c>
      <c r="B122" s="581" t="s">
        <v>999</v>
      </c>
      <c r="C122" s="582"/>
      <c r="D122" s="582">
        <v>500000</v>
      </c>
      <c r="E122" s="582">
        <f t="shared" si="2"/>
        <v>500000</v>
      </c>
    </row>
    <row r="123" spans="1:5" s="29" customFormat="1" ht="18" customHeight="1">
      <c r="A123" s="601" t="s">
        <v>203</v>
      </c>
      <c r="B123" s="581" t="s">
        <v>204</v>
      </c>
      <c r="C123" s="582">
        <v>500000</v>
      </c>
      <c r="D123" s="582"/>
      <c r="E123" s="582">
        <f t="shared" si="2"/>
        <v>500000</v>
      </c>
    </row>
    <row r="124" spans="1:5" s="29" customFormat="1" ht="18" customHeight="1">
      <c r="A124" s="601" t="s">
        <v>205</v>
      </c>
      <c r="B124" s="581" t="s">
        <v>206</v>
      </c>
      <c r="C124" s="582">
        <v>1000000</v>
      </c>
      <c r="D124" s="582">
        <v>-800000</v>
      </c>
      <c r="E124" s="582">
        <f t="shared" si="2"/>
        <v>200000</v>
      </c>
    </row>
    <row r="125" spans="1:5" s="29" customFormat="1" ht="18" customHeight="1">
      <c r="A125" s="601" t="s">
        <v>207</v>
      </c>
      <c r="B125" s="581" t="s">
        <v>208</v>
      </c>
      <c r="C125" s="582">
        <v>0</v>
      </c>
      <c r="D125" s="582"/>
      <c r="E125" s="582">
        <f t="shared" si="2"/>
        <v>0</v>
      </c>
    </row>
    <row r="126" spans="1:5" s="29" customFormat="1" ht="18" customHeight="1">
      <c r="A126" s="601" t="s">
        <v>209</v>
      </c>
      <c r="B126" s="581" t="s">
        <v>210</v>
      </c>
      <c r="C126" s="582">
        <v>1800000</v>
      </c>
      <c r="D126" s="582">
        <v>-1100000</v>
      </c>
      <c r="E126" s="582">
        <f t="shared" si="2"/>
        <v>700000</v>
      </c>
    </row>
    <row r="127" spans="1:5" s="29" customFormat="1" ht="18" customHeight="1">
      <c r="A127" s="601" t="s">
        <v>211</v>
      </c>
      <c r="B127" s="581" t="s">
        <v>212</v>
      </c>
      <c r="C127" s="582">
        <v>0</v>
      </c>
      <c r="D127" s="582">
        <v>0</v>
      </c>
      <c r="E127" s="582">
        <f t="shared" si="2"/>
        <v>0</v>
      </c>
    </row>
    <row r="128" spans="1:5" s="29" customFormat="1" ht="18" customHeight="1">
      <c r="A128" s="601" t="s">
        <v>213</v>
      </c>
      <c r="B128" s="581" t="s">
        <v>214</v>
      </c>
      <c r="C128" s="582">
        <v>10000000</v>
      </c>
      <c r="D128" s="582">
        <v>-5000000</v>
      </c>
      <c r="E128" s="582">
        <f t="shared" si="2"/>
        <v>5000000</v>
      </c>
    </row>
    <row r="129" spans="1:6" s="29" customFormat="1" ht="18" customHeight="1">
      <c r="A129" s="601" t="s">
        <v>215</v>
      </c>
      <c r="B129" s="581" t="s">
        <v>216</v>
      </c>
      <c r="C129" s="582">
        <v>1000000</v>
      </c>
      <c r="D129" s="582">
        <v>4000000</v>
      </c>
      <c r="E129" s="582">
        <f t="shared" si="2"/>
        <v>5000000</v>
      </c>
    </row>
    <row r="130" spans="1:6" s="29" customFormat="1" ht="18" customHeight="1">
      <c r="A130" s="601" t="s">
        <v>217</v>
      </c>
      <c r="B130" s="581" t="s">
        <v>218</v>
      </c>
      <c r="C130" s="582">
        <v>10000000</v>
      </c>
      <c r="D130" s="582">
        <v>2400000</v>
      </c>
      <c r="E130" s="582">
        <f t="shared" si="2"/>
        <v>12400000</v>
      </c>
    </row>
    <row r="131" spans="1:6" s="29" customFormat="1" ht="18" customHeight="1">
      <c r="A131" s="601" t="s">
        <v>219</v>
      </c>
      <c r="B131" s="581" t="s">
        <v>220</v>
      </c>
      <c r="C131" s="582">
        <v>10000000</v>
      </c>
      <c r="D131" s="582">
        <v>-3500000</v>
      </c>
      <c r="E131" s="582">
        <f t="shared" si="2"/>
        <v>6500000</v>
      </c>
    </row>
    <row r="132" spans="1:6" s="29" customFormat="1" ht="18" customHeight="1">
      <c r="A132" s="601" t="s">
        <v>221</v>
      </c>
      <c r="B132" s="581" t="s">
        <v>222</v>
      </c>
      <c r="C132" s="582">
        <v>10000000</v>
      </c>
      <c r="D132" s="582">
        <v>0</v>
      </c>
      <c r="E132" s="582">
        <f t="shared" si="2"/>
        <v>10000000</v>
      </c>
    </row>
    <row r="133" spans="1:6" s="29" customFormat="1" ht="18" customHeight="1">
      <c r="A133" s="601" t="s">
        <v>223</v>
      </c>
      <c r="B133" s="581" t="s">
        <v>224</v>
      </c>
      <c r="C133" s="582">
        <v>8000000</v>
      </c>
      <c r="D133" s="582">
        <v>-7000000</v>
      </c>
      <c r="E133" s="582">
        <f t="shared" si="2"/>
        <v>1000000</v>
      </c>
      <c r="F133" s="517"/>
    </row>
    <row r="134" spans="1:6" s="29" customFormat="1" ht="18" customHeight="1">
      <c r="A134" s="601" t="s">
        <v>225</v>
      </c>
      <c r="B134" s="581" t="s">
        <v>226</v>
      </c>
      <c r="C134" s="582">
        <v>229000000</v>
      </c>
      <c r="D134" s="582">
        <v>-187000000</v>
      </c>
      <c r="E134" s="582">
        <f t="shared" si="2"/>
        <v>42000000</v>
      </c>
    </row>
    <row r="135" spans="1:6" s="29" customFormat="1" ht="18" customHeight="1">
      <c r="A135" s="601" t="s">
        <v>227</v>
      </c>
      <c r="B135" s="581" t="s">
        <v>228</v>
      </c>
      <c r="C135" s="582">
        <v>261500000</v>
      </c>
      <c r="D135" s="582">
        <v>22000000</v>
      </c>
      <c r="E135" s="582">
        <f t="shared" si="2"/>
        <v>283500000</v>
      </c>
    </row>
    <row r="136" spans="1:6" s="29" customFormat="1" ht="18" customHeight="1">
      <c r="A136" s="601" t="s">
        <v>229</v>
      </c>
      <c r="B136" s="581" t="s">
        <v>230</v>
      </c>
      <c r="C136" s="582">
        <v>0</v>
      </c>
      <c r="D136" s="582">
        <v>0</v>
      </c>
      <c r="E136" s="582">
        <f t="shared" si="2"/>
        <v>0</v>
      </c>
    </row>
    <row r="137" spans="1:6" s="29" customFormat="1" ht="23.25">
      <c r="A137" s="601" t="s">
        <v>231</v>
      </c>
      <c r="B137" s="581" t="s">
        <v>232</v>
      </c>
      <c r="C137" s="582">
        <v>0</v>
      </c>
      <c r="D137" s="582">
        <v>100000</v>
      </c>
      <c r="E137" s="582">
        <f t="shared" si="2"/>
        <v>100000</v>
      </c>
    </row>
    <row r="138" spans="1:6" s="29" customFormat="1" ht="23.25">
      <c r="A138" s="575" t="s">
        <v>233</v>
      </c>
      <c r="B138" s="594" t="s">
        <v>234</v>
      </c>
      <c r="C138" s="594"/>
      <c r="D138" s="592">
        <f>SUM(D139:D141)</f>
        <v>5465000</v>
      </c>
      <c r="E138" s="592">
        <f>SUM(E139:E141)</f>
        <v>5465000</v>
      </c>
    </row>
    <row r="139" spans="1:6" s="29" customFormat="1" ht="19.5" customHeight="1">
      <c r="A139" s="602" t="s">
        <v>235</v>
      </c>
      <c r="B139" s="596" t="s">
        <v>234</v>
      </c>
      <c r="C139" s="597">
        <v>0</v>
      </c>
      <c r="D139" s="582">
        <v>2800000</v>
      </c>
      <c r="E139" s="582">
        <f t="shared" si="2"/>
        <v>2800000</v>
      </c>
      <c r="F139" s="517" t="s">
        <v>762</v>
      </c>
    </row>
    <row r="140" spans="1:6" s="29" customFormat="1" ht="18" customHeight="1">
      <c r="A140" s="601" t="s">
        <v>237</v>
      </c>
      <c r="B140" s="581" t="s">
        <v>3091</v>
      </c>
      <c r="C140" s="582">
        <v>0</v>
      </c>
      <c r="D140" s="582">
        <v>165000</v>
      </c>
      <c r="E140" s="582">
        <f t="shared" si="2"/>
        <v>165000</v>
      </c>
    </row>
    <row r="141" spans="1:6" s="29" customFormat="1" ht="18" customHeight="1">
      <c r="A141" s="601" t="s">
        <v>1035</v>
      </c>
      <c r="B141" s="581" t="s">
        <v>1036</v>
      </c>
      <c r="C141" s="582"/>
      <c r="D141" s="582">
        <v>2500000</v>
      </c>
      <c r="E141" s="582">
        <f t="shared" si="2"/>
        <v>2500000</v>
      </c>
    </row>
    <row r="142" spans="1:6" s="29" customFormat="1" ht="19.5" customHeight="1">
      <c r="A142" s="576" t="s">
        <v>238</v>
      </c>
      <c r="B142" s="598" t="s">
        <v>239</v>
      </c>
      <c r="C142" s="599">
        <f>C143+C147+C152+C160+C163+C168+C177+C187</f>
        <v>38024600</v>
      </c>
      <c r="D142" s="599"/>
      <c r="E142" s="599">
        <f>E143+E147+E152+E160+E163+E168+E177+E187</f>
        <v>35142288</v>
      </c>
    </row>
    <row r="143" spans="1:6" s="29" customFormat="1" ht="19.5" customHeight="1">
      <c r="A143" s="575" t="s">
        <v>240</v>
      </c>
      <c r="B143" s="594" t="s">
        <v>241</v>
      </c>
      <c r="C143" s="592">
        <f>SUM(C144:C145)</f>
        <v>2550000</v>
      </c>
      <c r="D143" s="592">
        <v>0</v>
      </c>
      <c r="E143" s="592">
        <f>SUM(E144:E145)</f>
        <v>2050000</v>
      </c>
    </row>
    <row r="144" spans="1:6" s="29" customFormat="1" ht="18" customHeight="1">
      <c r="A144" s="601" t="s">
        <v>242</v>
      </c>
      <c r="B144" s="581" t="s">
        <v>241</v>
      </c>
      <c r="C144" s="582">
        <v>2500000</v>
      </c>
      <c r="D144" s="582">
        <v>-500000</v>
      </c>
      <c r="E144" s="582">
        <f t="shared" si="2"/>
        <v>2000000</v>
      </c>
    </row>
    <row r="145" spans="1:5" s="29" customFormat="1" ht="18" customHeight="1">
      <c r="A145" s="601" t="s">
        <v>243</v>
      </c>
      <c r="B145" s="581" t="s">
        <v>244</v>
      </c>
      <c r="C145" s="582">
        <v>50000</v>
      </c>
      <c r="D145" s="582">
        <v>0</v>
      </c>
      <c r="E145" s="582">
        <f t="shared" si="2"/>
        <v>50000</v>
      </c>
    </row>
    <row r="146" spans="1:5" s="29" customFormat="1" ht="18" customHeight="1">
      <c r="A146" s="571"/>
      <c r="B146" s="581"/>
      <c r="C146" s="582"/>
      <c r="D146" s="582"/>
      <c r="E146" s="582">
        <f t="shared" si="2"/>
        <v>0</v>
      </c>
    </row>
    <row r="147" spans="1:5" s="29" customFormat="1" ht="18" customHeight="1">
      <c r="A147" s="575" t="s">
        <v>245</v>
      </c>
      <c r="B147" s="594" t="s">
        <v>246</v>
      </c>
      <c r="C147" s="592">
        <f>SUM(C148:C150)</f>
        <v>4700000</v>
      </c>
      <c r="D147" s="592"/>
      <c r="E147" s="592">
        <f>SUM(E148:E150)</f>
        <v>4600000</v>
      </c>
    </row>
    <row r="148" spans="1:5" s="29" customFormat="1" ht="18" customHeight="1">
      <c r="A148" s="601" t="s">
        <v>247</v>
      </c>
      <c r="B148" s="581" t="s">
        <v>248</v>
      </c>
      <c r="C148" s="582">
        <v>200000</v>
      </c>
      <c r="D148" s="582">
        <v>-100000</v>
      </c>
      <c r="E148" s="582">
        <f t="shared" si="2"/>
        <v>100000</v>
      </c>
    </row>
    <row r="149" spans="1:5" s="29" customFormat="1" ht="18" customHeight="1">
      <c r="A149" s="601" t="s">
        <v>249</v>
      </c>
      <c r="B149" s="581" t="s">
        <v>250</v>
      </c>
      <c r="C149" s="582">
        <v>4500000</v>
      </c>
      <c r="D149" s="582">
        <v>0</v>
      </c>
      <c r="E149" s="582">
        <f t="shared" si="2"/>
        <v>4500000</v>
      </c>
    </row>
    <row r="150" spans="1:5" s="29" customFormat="1" ht="18" customHeight="1">
      <c r="A150" s="601" t="s">
        <v>251</v>
      </c>
      <c r="B150" s="581" t="s">
        <v>252</v>
      </c>
      <c r="C150" s="582">
        <v>0</v>
      </c>
      <c r="D150" s="582"/>
      <c r="E150" s="582">
        <f t="shared" si="2"/>
        <v>0</v>
      </c>
    </row>
    <row r="151" spans="1:5" s="29" customFormat="1" ht="18" customHeight="1">
      <c r="A151" s="571"/>
      <c r="B151" s="581"/>
      <c r="C151" s="582"/>
      <c r="D151" s="582"/>
      <c r="E151" s="582">
        <f t="shared" si="2"/>
        <v>0</v>
      </c>
    </row>
    <row r="152" spans="1:5" s="29" customFormat="1" ht="18" customHeight="1">
      <c r="A152" s="575" t="s">
        <v>253</v>
      </c>
      <c r="B152" s="594" t="s">
        <v>254</v>
      </c>
      <c r="C152" s="592">
        <f>SUM(C153:C158)</f>
        <v>1800000</v>
      </c>
      <c r="D152" s="592"/>
      <c r="E152" s="592">
        <f>SUM(E153:E158)</f>
        <v>900000</v>
      </c>
    </row>
    <row r="153" spans="1:5" s="29" customFormat="1" ht="18" customHeight="1">
      <c r="A153" s="601" t="s">
        <v>255</v>
      </c>
      <c r="B153" s="581" t="s">
        <v>256</v>
      </c>
      <c r="C153" s="582">
        <v>300000</v>
      </c>
      <c r="D153" s="582"/>
      <c r="E153" s="582">
        <f t="shared" si="2"/>
        <v>300000</v>
      </c>
    </row>
    <row r="154" spans="1:5" s="29" customFormat="1" ht="18" customHeight="1">
      <c r="A154" s="601" t="s">
        <v>257</v>
      </c>
      <c r="B154" s="581" t="s">
        <v>258</v>
      </c>
      <c r="C154" s="582">
        <v>300000</v>
      </c>
      <c r="D154" s="582">
        <v>-200000</v>
      </c>
      <c r="E154" s="582">
        <f t="shared" si="2"/>
        <v>100000</v>
      </c>
    </row>
    <row r="155" spans="1:5" s="29" customFormat="1" ht="18" customHeight="1">
      <c r="A155" s="601" t="s">
        <v>259</v>
      </c>
      <c r="B155" s="581" t="s">
        <v>260</v>
      </c>
      <c r="C155" s="582">
        <v>300000</v>
      </c>
      <c r="D155" s="582">
        <v>-200000</v>
      </c>
      <c r="E155" s="582">
        <f t="shared" si="2"/>
        <v>100000</v>
      </c>
    </row>
    <row r="156" spans="1:5" s="29" customFormat="1" ht="18" customHeight="1">
      <c r="A156" s="601" t="s">
        <v>261</v>
      </c>
      <c r="B156" s="581" t="s">
        <v>262</v>
      </c>
      <c r="C156" s="582">
        <v>600000</v>
      </c>
      <c r="D156" s="582">
        <v>-300000</v>
      </c>
      <c r="E156" s="582">
        <f t="shared" si="2"/>
        <v>300000</v>
      </c>
    </row>
    <row r="157" spans="1:5" s="29" customFormat="1" ht="18" customHeight="1">
      <c r="A157" s="601" t="s">
        <v>263</v>
      </c>
      <c r="B157" s="581" t="s">
        <v>264</v>
      </c>
      <c r="C157" s="582">
        <v>300000</v>
      </c>
      <c r="D157" s="582">
        <v>-200000</v>
      </c>
      <c r="E157" s="582">
        <f t="shared" si="2"/>
        <v>100000</v>
      </c>
    </row>
    <row r="158" spans="1:5" s="29" customFormat="1" ht="18" customHeight="1">
      <c r="A158" s="601" t="s">
        <v>265</v>
      </c>
      <c r="B158" s="581" t="s">
        <v>266</v>
      </c>
      <c r="C158" s="582">
        <v>0</v>
      </c>
      <c r="D158" s="582"/>
      <c r="E158" s="582">
        <f t="shared" si="2"/>
        <v>0</v>
      </c>
    </row>
    <row r="159" spans="1:5" s="29" customFormat="1" ht="18" customHeight="1">
      <c r="A159" s="571"/>
      <c r="B159" s="581"/>
      <c r="C159" s="582"/>
      <c r="D159" s="582"/>
      <c r="E159" s="582">
        <f t="shared" si="2"/>
        <v>0</v>
      </c>
    </row>
    <row r="160" spans="1:5" s="29" customFormat="1" ht="18" customHeight="1">
      <c r="A160" s="575" t="s">
        <v>267</v>
      </c>
      <c r="B160" s="594" t="s">
        <v>268</v>
      </c>
      <c r="C160" s="592">
        <f>SUM(C161)</f>
        <v>800000</v>
      </c>
      <c r="D160" s="592"/>
      <c r="E160" s="592">
        <f>SUM(E161)</f>
        <v>200000</v>
      </c>
    </row>
    <row r="161" spans="1:5" s="29" customFormat="1" ht="18" customHeight="1">
      <c r="A161" s="601" t="s">
        <v>269</v>
      </c>
      <c r="B161" s="581" t="s">
        <v>270</v>
      </c>
      <c r="C161" s="582">
        <v>800000</v>
      </c>
      <c r="D161" s="582">
        <v>-600000</v>
      </c>
      <c r="E161" s="582">
        <f t="shared" si="2"/>
        <v>200000</v>
      </c>
    </row>
    <row r="162" spans="1:5" s="29" customFormat="1" ht="18" customHeight="1">
      <c r="A162" s="571"/>
      <c r="B162" s="581"/>
      <c r="C162" s="582"/>
      <c r="D162" s="582"/>
      <c r="E162" s="582">
        <f t="shared" si="2"/>
        <v>0</v>
      </c>
    </row>
    <row r="163" spans="1:5" s="29" customFormat="1" ht="18" customHeight="1">
      <c r="A163" s="575" t="s">
        <v>271</v>
      </c>
      <c r="B163" s="594" t="s">
        <v>272</v>
      </c>
      <c r="C163" s="592">
        <f>SUM(C164:C166)</f>
        <v>1000000</v>
      </c>
      <c r="D163" s="592"/>
      <c r="E163" s="592">
        <f t="shared" si="2"/>
        <v>1000000</v>
      </c>
    </row>
    <row r="164" spans="1:5" s="29" customFormat="1" ht="18" customHeight="1">
      <c r="A164" s="601" t="s">
        <v>273</v>
      </c>
      <c r="B164" s="581" t="s">
        <v>274</v>
      </c>
      <c r="C164" s="582">
        <v>900000</v>
      </c>
      <c r="D164" s="582">
        <v>0</v>
      </c>
      <c r="E164" s="582">
        <f t="shared" si="2"/>
        <v>900000</v>
      </c>
    </row>
    <row r="165" spans="1:5" s="29" customFormat="1" ht="18" customHeight="1">
      <c r="A165" s="601" t="s">
        <v>275</v>
      </c>
      <c r="B165" s="581" t="s">
        <v>276</v>
      </c>
      <c r="C165" s="582">
        <v>50000</v>
      </c>
      <c r="D165" s="582">
        <v>0</v>
      </c>
      <c r="E165" s="582">
        <f t="shared" si="2"/>
        <v>50000</v>
      </c>
    </row>
    <row r="166" spans="1:5" s="29" customFormat="1" ht="18" customHeight="1">
      <c r="A166" s="601" t="s">
        <v>277</v>
      </c>
      <c r="B166" s="581" t="s">
        <v>278</v>
      </c>
      <c r="C166" s="582">
        <v>50000</v>
      </c>
      <c r="D166" s="582">
        <v>0</v>
      </c>
      <c r="E166" s="582">
        <f t="shared" si="2"/>
        <v>50000</v>
      </c>
    </row>
    <row r="167" spans="1:5" s="29" customFormat="1" ht="18" customHeight="1">
      <c r="A167" s="571"/>
      <c r="B167" s="581"/>
      <c r="C167" s="582"/>
      <c r="D167" s="582"/>
      <c r="E167" s="582">
        <f t="shared" si="2"/>
        <v>0</v>
      </c>
    </row>
    <row r="168" spans="1:5" s="29" customFormat="1" ht="18" customHeight="1">
      <c r="A168" s="575" t="s">
        <v>279</v>
      </c>
      <c r="B168" s="594" t="s">
        <v>280</v>
      </c>
      <c r="C168" s="592">
        <f>SUM(C169:C175)</f>
        <v>50000</v>
      </c>
      <c r="D168" s="592"/>
      <c r="E168" s="592">
        <f>SUM(E169:E175)</f>
        <v>100000</v>
      </c>
    </row>
    <row r="169" spans="1:5" s="29" customFormat="1" ht="18" customHeight="1">
      <c r="A169" s="601" t="s">
        <v>281</v>
      </c>
      <c r="B169" s="581" t="s">
        <v>282</v>
      </c>
      <c r="C169" s="582">
        <v>50000</v>
      </c>
      <c r="D169" s="582"/>
      <c r="E169" s="582">
        <f t="shared" si="2"/>
        <v>50000</v>
      </c>
    </row>
    <row r="170" spans="1:5" s="29" customFormat="1" ht="18" customHeight="1">
      <c r="A170" s="601" t="s">
        <v>283</v>
      </c>
      <c r="B170" s="581" t="s">
        <v>284</v>
      </c>
      <c r="C170" s="582">
        <v>0</v>
      </c>
      <c r="D170" s="582">
        <v>0</v>
      </c>
      <c r="E170" s="582">
        <f t="shared" si="2"/>
        <v>0</v>
      </c>
    </row>
    <row r="171" spans="1:5" s="29" customFormat="1" ht="18" customHeight="1">
      <c r="A171" s="601" t="s">
        <v>285</v>
      </c>
      <c r="B171" s="581" t="s">
        <v>286</v>
      </c>
      <c r="C171" s="582">
        <v>0</v>
      </c>
      <c r="D171" s="582">
        <v>0</v>
      </c>
      <c r="E171" s="582">
        <f t="shared" si="2"/>
        <v>0</v>
      </c>
    </row>
    <row r="172" spans="1:5" s="29" customFormat="1" ht="18" customHeight="1">
      <c r="A172" s="601" t="s">
        <v>287</v>
      </c>
      <c r="B172" s="581" t="s">
        <v>288</v>
      </c>
      <c r="C172" s="582">
        <v>0</v>
      </c>
      <c r="D172" s="582">
        <v>0</v>
      </c>
      <c r="E172" s="582">
        <f t="shared" si="2"/>
        <v>0</v>
      </c>
    </row>
    <row r="173" spans="1:5" s="29" customFormat="1" ht="18" customHeight="1">
      <c r="A173" s="601" t="s">
        <v>289</v>
      </c>
      <c r="B173" s="581" t="s">
        <v>290</v>
      </c>
      <c r="C173" s="582">
        <v>0</v>
      </c>
      <c r="D173" s="582">
        <v>0</v>
      </c>
      <c r="E173" s="582">
        <f t="shared" si="2"/>
        <v>0</v>
      </c>
    </row>
    <row r="174" spans="1:5" s="29" customFormat="1" ht="18" customHeight="1">
      <c r="A174" s="601" t="s">
        <v>291</v>
      </c>
      <c r="B174" s="581" t="s">
        <v>292</v>
      </c>
      <c r="C174" s="582">
        <v>0</v>
      </c>
      <c r="D174" s="582">
        <v>50000</v>
      </c>
      <c r="E174" s="582">
        <f t="shared" si="2"/>
        <v>50000</v>
      </c>
    </row>
    <row r="175" spans="1:5" s="29" customFormat="1" ht="18" customHeight="1">
      <c r="A175" s="601" t="s">
        <v>293</v>
      </c>
      <c r="B175" s="581" t="s">
        <v>294</v>
      </c>
      <c r="C175" s="582">
        <v>0</v>
      </c>
      <c r="D175" s="582"/>
      <c r="E175" s="582">
        <f t="shared" si="2"/>
        <v>0</v>
      </c>
    </row>
    <row r="176" spans="1:5" s="29" customFormat="1" ht="18" customHeight="1">
      <c r="A176" s="571"/>
      <c r="B176" s="581"/>
      <c r="C176" s="582"/>
      <c r="D176" s="582"/>
      <c r="E176" s="582">
        <f t="shared" si="2"/>
        <v>0</v>
      </c>
    </row>
    <row r="177" spans="1:5" s="29" customFormat="1" ht="18" customHeight="1">
      <c r="A177" s="575" t="s">
        <v>295</v>
      </c>
      <c r="B177" s="594" t="s">
        <v>296</v>
      </c>
      <c r="C177" s="592">
        <f>SUM(C178:C185)</f>
        <v>15970000</v>
      </c>
      <c r="D177" s="592"/>
      <c r="E177" s="592">
        <f>SUM(E178:E185)</f>
        <v>15350000</v>
      </c>
    </row>
    <row r="178" spans="1:5" s="29" customFormat="1" ht="18" customHeight="1">
      <c r="A178" s="601" t="s">
        <v>297</v>
      </c>
      <c r="B178" s="581" t="s">
        <v>298</v>
      </c>
      <c r="C178" s="582">
        <v>14400000</v>
      </c>
      <c r="D178" s="582">
        <v>0</v>
      </c>
      <c r="E178" s="582">
        <v>14400000</v>
      </c>
    </row>
    <row r="179" spans="1:5" s="29" customFormat="1" ht="18" customHeight="1">
      <c r="A179" s="601" t="s">
        <v>299</v>
      </c>
      <c r="B179" s="581" t="s">
        <v>300</v>
      </c>
      <c r="C179" s="582">
        <v>300000</v>
      </c>
      <c r="D179" s="582">
        <v>0</v>
      </c>
      <c r="E179" s="582">
        <f t="shared" ref="E179:E242" si="3">(C179+D179)</f>
        <v>300000</v>
      </c>
    </row>
    <row r="180" spans="1:5" s="29" customFormat="1" ht="18" customHeight="1">
      <c r="A180" s="601" t="s">
        <v>301</v>
      </c>
      <c r="B180" s="581" t="s">
        <v>302</v>
      </c>
      <c r="C180" s="582">
        <v>120000</v>
      </c>
      <c r="D180" s="582">
        <v>-20000</v>
      </c>
      <c r="E180" s="582">
        <f t="shared" si="3"/>
        <v>100000</v>
      </c>
    </row>
    <row r="181" spans="1:5" s="29" customFormat="1" ht="18" customHeight="1">
      <c r="A181" s="601" t="s">
        <v>303</v>
      </c>
      <c r="B181" s="581" t="s">
        <v>304</v>
      </c>
      <c r="C181" s="582">
        <v>150000</v>
      </c>
      <c r="D181" s="582">
        <v>-100000</v>
      </c>
      <c r="E181" s="582">
        <f t="shared" si="3"/>
        <v>50000</v>
      </c>
    </row>
    <row r="182" spans="1:5" s="29" customFormat="1" ht="18" customHeight="1">
      <c r="A182" s="601" t="s">
        <v>305</v>
      </c>
      <c r="B182" s="581" t="s">
        <v>306</v>
      </c>
      <c r="C182" s="582">
        <v>0</v>
      </c>
      <c r="D182" s="583"/>
      <c r="E182" s="582"/>
    </row>
    <row r="183" spans="1:5" s="29" customFormat="1" ht="18" customHeight="1">
      <c r="A183" s="601" t="s">
        <v>307</v>
      </c>
      <c r="B183" s="581" t="s">
        <v>308</v>
      </c>
      <c r="C183" s="582">
        <v>0</v>
      </c>
      <c r="D183" s="582"/>
      <c r="E183" s="582">
        <f t="shared" si="3"/>
        <v>0</v>
      </c>
    </row>
    <row r="184" spans="1:5" s="29" customFormat="1" ht="18" customHeight="1">
      <c r="A184" s="601" t="s">
        <v>309</v>
      </c>
      <c r="B184" s="581" t="s">
        <v>310</v>
      </c>
      <c r="C184" s="582">
        <v>1000000</v>
      </c>
      <c r="D184" s="582">
        <v>-500000</v>
      </c>
      <c r="E184" s="582">
        <f t="shared" si="3"/>
        <v>500000</v>
      </c>
    </row>
    <row r="185" spans="1:5" s="29" customFormat="1" ht="18" customHeight="1">
      <c r="A185" s="601" t="s">
        <v>311</v>
      </c>
      <c r="B185" s="581" t="s">
        <v>312</v>
      </c>
      <c r="C185" s="582">
        <v>0</v>
      </c>
      <c r="D185" s="582"/>
      <c r="E185" s="582">
        <f>(C185+D185)</f>
        <v>0</v>
      </c>
    </row>
    <row r="186" spans="1:5" s="29" customFormat="1" ht="18" customHeight="1">
      <c r="A186" s="571"/>
      <c r="B186" s="581"/>
      <c r="C186" s="582"/>
      <c r="D186" s="582"/>
      <c r="E186" s="582">
        <f t="shared" si="3"/>
        <v>0</v>
      </c>
    </row>
    <row r="187" spans="1:5" s="29" customFormat="1" ht="18" customHeight="1">
      <c r="A187" s="575" t="s">
        <v>313</v>
      </c>
      <c r="B187" s="594" t="s">
        <v>314</v>
      </c>
      <c r="C187" s="592">
        <f>SUM(C188:C197)</f>
        <v>11154600</v>
      </c>
      <c r="D187" s="592"/>
      <c r="E187" s="592">
        <f>SUM(E188:E197)</f>
        <v>10942288</v>
      </c>
    </row>
    <row r="188" spans="1:5" s="29" customFormat="1" ht="18" customHeight="1">
      <c r="A188" s="601" t="s">
        <v>315</v>
      </c>
      <c r="B188" s="581" t="s">
        <v>316</v>
      </c>
      <c r="C188" s="582">
        <v>3000000</v>
      </c>
      <c r="D188" s="582">
        <v>-2000000</v>
      </c>
      <c r="E188" s="582">
        <f t="shared" si="3"/>
        <v>1000000</v>
      </c>
    </row>
    <row r="189" spans="1:5" s="29" customFormat="1" ht="18" customHeight="1">
      <c r="A189" s="601" t="s">
        <v>317</v>
      </c>
      <c r="B189" s="581" t="s">
        <v>318</v>
      </c>
      <c r="C189" s="582">
        <v>3600000</v>
      </c>
      <c r="D189" s="582">
        <v>-2600000</v>
      </c>
      <c r="E189" s="582">
        <f t="shared" si="3"/>
        <v>1000000</v>
      </c>
    </row>
    <row r="190" spans="1:5" s="29" customFormat="1" ht="18" customHeight="1">
      <c r="A190" s="601" t="s">
        <v>319</v>
      </c>
      <c r="B190" s="581" t="s">
        <v>320</v>
      </c>
      <c r="C190" s="582">
        <v>0</v>
      </c>
      <c r="D190" s="582">
        <v>0</v>
      </c>
      <c r="E190" s="582">
        <f t="shared" si="3"/>
        <v>0</v>
      </c>
    </row>
    <row r="191" spans="1:5" s="29" customFormat="1" ht="18" customHeight="1">
      <c r="A191" s="601" t="s">
        <v>321</v>
      </c>
      <c r="B191" s="581" t="s">
        <v>322</v>
      </c>
      <c r="C191" s="582">
        <v>0</v>
      </c>
      <c r="D191" s="582">
        <v>0</v>
      </c>
      <c r="E191" s="582">
        <f t="shared" si="3"/>
        <v>0</v>
      </c>
    </row>
    <row r="192" spans="1:5" s="29" customFormat="1" ht="18" customHeight="1">
      <c r="A192" s="601" t="s">
        <v>323</v>
      </c>
      <c r="B192" s="581" t="s">
        <v>324</v>
      </c>
      <c r="C192" s="582">
        <v>1800000</v>
      </c>
      <c r="D192" s="582">
        <v>-600000</v>
      </c>
      <c r="E192" s="582">
        <f t="shared" si="3"/>
        <v>1200000</v>
      </c>
    </row>
    <row r="193" spans="1:5" s="29" customFormat="1" ht="18" customHeight="1">
      <c r="A193" s="601" t="s">
        <v>325</v>
      </c>
      <c r="B193" s="581" t="s">
        <v>326</v>
      </c>
      <c r="C193" s="582">
        <v>1000000</v>
      </c>
      <c r="D193" s="582">
        <v>-300000</v>
      </c>
      <c r="E193" s="582">
        <f t="shared" si="3"/>
        <v>700000</v>
      </c>
    </row>
    <row r="194" spans="1:5" s="29" customFormat="1" ht="18" customHeight="1">
      <c r="A194" s="601" t="s">
        <v>327</v>
      </c>
      <c r="B194" s="581" t="s">
        <v>328</v>
      </c>
      <c r="C194" s="582">
        <v>0</v>
      </c>
      <c r="D194" s="582">
        <v>200000</v>
      </c>
      <c r="E194" s="582">
        <f t="shared" si="3"/>
        <v>200000</v>
      </c>
    </row>
    <row r="195" spans="1:5" s="29" customFormat="1" ht="18" customHeight="1">
      <c r="A195" s="601" t="s">
        <v>329</v>
      </c>
      <c r="B195" s="581" t="s">
        <v>330</v>
      </c>
      <c r="C195" s="582">
        <v>1754600</v>
      </c>
      <c r="D195" s="582">
        <v>1387688</v>
      </c>
      <c r="E195" s="582">
        <f t="shared" si="3"/>
        <v>3142288</v>
      </c>
    </row>
    <row r="196" spans="1:5" s="29" customFormat="1" ht="18" customHeight="1">
      <c r="A196" s="601" t="s">
        <v>331</v>
      </c>
      <c r="B196" s="581" t="s">
        <v>332</v>
      </c>
      <c r="C196" s="582">
        <v>0</v>
      </c>
      <c r="D196" s="582">
        <v>0</v>
      </c>
      <c r="E196" s="582">
        <f t="shared" si="3"/>
        <v>0</v>
      </c>
    </row>
    <row r="197" spans="1:5" s="29" customFormat="1" ht="18" customHeight="1">
      <c r="A197" s="601" t="s">
        <v>333</v>
      </c>
      <c r="B197" s="581" t="s">
        <v>334</v>
      </c>
      <c r="C197" s="582">
        <v>0</v>
      </c>
      <c r="D197" s="582">
        <v>3700000</v>
      </c>
      <c r="E197" s="582">
        <f t="shared" si="3"/>
        <v>3700000</v>
      </c>
    </row>
    <row r="198" spans="1:5" s="29" customFormat="1" ht="18" customHeight="1">
      <c r="A198" s="571"/>
      <c r="B198" s="581"/>
      <c r="C198" s="582"/>
      <c r="D198" s="582"/>
      <c r="E198" s="582">
        <f t="shared" si="3"/>
        <v>0</v>
      </c>
    </row>
    <row r="199" spans="1:5" s="29" customFormat="1" ht="18" customHeight="1">
      <c r="A199" s="576" t="s">
        <v>335</v>
      </c>
      <c r="B199" s="598" t="s">
        <v>336</v>
      </c>
      <c r="C199" s="599">
        <f>C200</f>
        <v>25000000</v>
      </c>
      <c r="D199" s="599"/>
      <c r="E199" s="599">
        <f>E200</f>
        <v>23000000</v>
      </c>
    </row>
    <row r="200" spans="1:5" s="29" customFormat="1" ht="18" customHeight="1">
      <c r="A200" s="575" t="s">
        <v>337</v>
      </c>
      <c r="B200" s="594" t="s">
        <v>338</v>
      </c>
      <c r="C200" s="592">
        <f>SUM(C201:C206)</f>
        <v>25000000</v>
      </c>
      <c r="D200" s="592"/>
      <c r="E200" s="592">
        <f>SUM(E201:E206)</f>
        <v>23000000</v>
      </c>
    </row>
    <row r="201" spans="1:5" s="29" customFormat="1" ht="18" customHeight="1">
      <c r="A201" s="601" t="s">
        <v>339</v>
      </c>
      <c r="B201" s="581" t="s">
        <v>340</v>
      </c>
      <c r="C201" s="582">
        <v>0</v>
      </c>
      <c r="D201" s="582"/>
      <c r="E201" s="582">
        <f t="shared" si="3"/>
        <v>0</v>
      </c>
    </row>
    <row r="202" spans="1:5" s="29" customFormat="1" ht="18" customHeight="1">
      <c r="A202" s="601" t="s">
        <v>341</v>
      </c>
      <c r="B202" s="581" t="s">
        <v>342</v>
      </c>
      <c r="C202" s="582">
        <v>0</v>
      </c>
      <c r="D202" s="582">
        <v>14000000</v>
      </c>
      <c r="E202" s="582">
        <f t="shared" si="3"/>
        <v>14000000</v>
      </c>
    </row>
    <row r="203" spans="1:5" s="29" customFormat="1" ht="18" customHeight="1">
      <c r="A203" s="601" t="s">
        <v>343</v>
      </c>
      <c r="B203" s="581" t="s">
        <v>344</v>
      </c>
      <c r="C203" s="582">
        <v>0</v>
      </c>
      <c r="D203" s="582"/>
      <c r="E203" s="582">
        <f t="shared" si="3"/>
        <v>0</v>
      </c>
    </row>
    <row r="204" spans="1:5" s="29" customFormat="1" ht="18" customHeight="1">
      <c r="A204" s="601" t="s">
        <v>345</v>
      </c>
      <c r="B204" s="581" t="s">
        <v>346</v>
      </c>
      <c r="C204" s="582"/>
      <c r="D204" s="582">
        <v>6000000</v>
      </c>
      <c r="E204" s="582">
        <f t="shared" si="3"/>
        <v>6000000</v>
      </c>
    </row>
    <row r="205" spans="1:5" s="29" customFormat="1" ht="18" customHeight="1">
      <c r="A205" s="601" t="s">
        <v>347</v>
      </c>
      <c r="B205" s="581" t="s">
        <v>348</v>
      </c>
      <c r="C205" s="582">
        <v>5000000</v>
      </c>
      <c r="D205" s="582">
        <v>-2000000</v>
      </c>
      <c r="E205" s="582">
        <f t="shared" si="3"/>
        <v>3000000</v>
      </c>
    </row>
    <row r="206" spans="1:5" s="29" customFormat="1" ht="18" customHeight="1">
      <c r="A206" s="601" t="s">
        <v>349</v>
      </c>
      <c r="B206" s="581" t="s">
        <v>350</v>
      </c>
      <c r="C206" s="582">
        <v>20000000</v>
      </c>
      <c r="D206" s="582">
        <v>-20000000</v>
      </c>
      <c r="E206" s="582">
        <f t="shared" si="3"/>
        <v>0</v>
      </c>
    </row>
    <row r="207" spans="1:5" s="29" customFormat="1" ht="23.25">
      <c r="A207" s="571"/>
      <c r="B207" s="581"/>
      <c r="C207" s="582"/>
      <c r="D207" s="582"/>
      <c r="E207" s="582">
        <f t="shared" si="3"/>
        <v>0</v>
      </c>
    </row>
    <row r="208" spans="1:5" s="29" customFormat="1" ht="18.75" customHeight="1">
      <c r="A208" s="576" t="s">
        <v>351</v>
      </c>
      <c r="B208" s="598" t="s">
        <v>352</v>
      </c>
      <c r="C208" s="599">
        <f>SUM(C210:C210)</f>
        <v>1500000000</v>
      </c>
      <c r="D208" s="599"/>
      <c r="E208" s="599">
        <f>SUM(E209:E211)</f>
        <v>4395000000</v>
      </c>
    </row>
    <row r="209" spans="1:6" s="29" customFormat="1" ht="19.5" customHeight="1">
      <c r="A209" s="602" t="s">
        <v>940</v>
      </c>
      <c r="B209" s="596" t="s">
        <v>3092</v>
      </c>
      <c r="C209" s="596"/>
      <c r="D209" s="582">
        <v>70000000</v>
      </c>
      <c r="E209" s="582">
        <f t="shared" si="3"/>
        <v>70000000</v>
      </c>
    </row>
    <row r="210" spans="1:6" s="29" customFormat="1" ht="48" customHeight="1">
      <c r="A210" s="602" t="s">
        <v>353</v>
      </c>
      <c r="B210" s="596" t="s">
        <v>354</v>
      </c>
      <c r="C210" s="600">
        <v>1500000000</v>
      </c>
      <c r="D210" s="582">
        <v>1000000000</v>
      </c>
      <c r="E210" s="582">
        <f t="shared" si="3"/>
        <v>2500000000</v>
      </c>
      <c r="F210" s="517" t="s">
        <v>763</v>
      </c>
    </row>
    <row r="211" spans="1:6" s="29" customFormat="1" ht="21.75" customHeight="1">
      <c r="A211" s="601" t="s">
        <v>1723</v>
      </c>
      <c r="B211" s="581" t="s">
        <v>3093</v>
      </c>
      <c r="C211" s="582"/>
      <c r="D211" s="582">
        <v>1825000000</v>
      </c>
      <c r="E211" s="582">
        <f t="shared" si="3"/>
        <v>1825000000</v>
      </c>
    </row>
    <row r="212" spans="1:6" s="29" customFormat="1" ht="18" customHeight="1">
      <c r="A212" s="576" t="s">
        <v>355</v>
      </c>
      <c r="B212" s="598" t="s">
        <v>356</v>
      </c>
      <c r="C212" s="599">
        <f>(C213+C220+C224+C227+C231+C240+C243+C247)</f>
        <v>115790800</v>
      </c>
      <c r="D212" s="599"/>
      <c r="E212" s="599">
        <f>(E213+E220+E224+E227+E231+E240+E243+E247)</f>
        <v>104750000</v>
      </c>
    </row>
    <row r="213" spans="1:6" s="29" customFormat="1" ht="20.25" customHeight="1">
      <c r="A213" s="575" t="s">
        <v>357</v>
      </c>
      <c r="B213" s="594" t="s">
        <v>358</v>
      </c>
      <c r="C213" s="592">
        <f>SUM(C214:C218)</f>
        <v>39000000</v>
      </c>
      <c r="D213" s="592">
        <v>0</v>
      </c>
      <c r="E213" s="592">
        <f>SUM(E214:E218)</f>
        <v>30300000</v>
      </c>
    </row>
    <row r="214" spans="1:6" s="29" customFormat="1" ht="18" customHeight="1">
      <c r="A214" s="571" t="s">
        <v>359</v>
      </c>
      <c r="B214" s="581" t="s">
        <v>360</v>
      </c>
      <c r="C214" s="582">
        <v>20000000</v>
      </c>
      <c r="D214" s="582">
        <v>-8000000</v>
      </c>
      <c r="E214" s="582">
        <f t="shared" si="3"/>
        <v>12000000</v>
      </c>
    </row>
    <row r="215" spans="1:6" s="29" customFormat="1" ht="18" customHeight="1">
      <c r="A215" s="571" t="s">
        <v>361</v>
      </c>
      <c r="B215" s="581" t="s">
        <v>362</v>
      </c>
      <c r="C215" s="582">
        <v>0</v>
      </c>
      <c r="D215" s="582"/>
      <c r="E215" s="582">
        <f t="shared" si="3"/>
        <v>0</v>
      </c>
    </row>
    <row r="216" spans="1:6" s="29" customFormat="1" ht="18" customHeight="1">
      <c r="A216" s="571" t="s">
        <v>363</v>
      </c>
      <c r="B216" s="581" t="s">
        <v>364</v>
      </c>
      <c r="C216" s="582">
        <v>12000000</v>
      </c>
      <c r="D216" s="582">
        <v>300000</v>
      </c>
      <c r="E216" s="582">
        <f t="shared" si="3"/>
        <v>12300000</v>
      </c>
    </row>
    <row r="217" spans="1:6" s="29" customFormat="1" ht="18" customHeight="1">
      <c r="A217" s="571" t="s">
        <v>365</v>
      </c>
      <c r="B217" s="581" t="s">
        <v>366</v>
      </c>
      <c r="C217" s="582">
        <v>2000000</v>
      </c>
      <c r="D217" s="582">
        <v>-1000000</v>
      </c>
      <c r="E217" s="582">
        <f t="shared" si="3"/>
        <v>1000000</v>
      </c>
    </row>
    <row r="218" spans="1:6" s="29" customFormat="1" ht="18" customHeight="1">
      <c r="A218" s="571" t="s">
        <v>367</v>
      </c>
      <c r="B218" s="581" t="s">
        <v>368</v>
      </c>
      <c r="C218" s="582">
        <v>5000000</v>
      </c>
      <c r="D218" s="582">
        <v>0</v>
      </c>
      <c r="E218" s="582">
        <f t="shared" si="3"/>
        <v>5000000</v>
      </c>
    </row>
    <row r="219" spans="1:6" s="29" customFormat="1" ht="18" customHeight="1">
      <c r="A219" s="571"/>
      <c r="B219" s="581"/>
      <c r="C219" s="582"/>
      <c r="D219" s="582"/>
      <c r="E219" s="582">
        <f t="shared" si="3"/>
        <v>0</v>
      </c>
    </row>
    <row r="220" spans="1:6" s="29" customFormat="1" ht="17.25" customHeight="1">
      <c r="A220" s="575" t="s">
        <v>369</v>
      </c>
      <c r="B220" s="594" t="s">
        <v>370</v>
      </c>
      <c r="C220" s="592">
        <f>SUM(C221:C223)</f>
        <v>3300000</v>
      </c>
      <c r="D220" s="592">
        <v>0</v>
      </c>
      <c r="E220" s="592">
        <f>SUM(E221:E223)</f>
        <v>900000</v>
      </c>
    </row>
    <row r="221" spans="1:6" s="29" customFormat="1" ht="18" customHeight="1">
      <c r="A221" s="601" t="s">
        <v>371</v>
      </c>
      <c r="B221" s="581" t="s">
        <v>372</v>
      </c>
      <c r="C221" s="582">
        <v>2500000</v>
      </c>
      <c r="D221" s="582">
        <v>-2000000</v>
      </c>
      <c r="E221" s="582">
        <f t="shared" si="3"/>
        <v>500000</v>
      </c>
    </row>
    <row r="222" spans="1:6" s="29" customFormat="1" ht="18" customHeight="1">
      <c r="A222" s="601" t="s">
        <v>373</v>
      </c>
      <c r="B222" s="581" t="s">
        <v>374</v>
      </c>
      <c r="C222" s="582">
        <v>800000</v>
      </c>
      <c r="D222" s="582">
        <v>-400000</v>
      </c>
      <c r="E222" s="582">
        <f t="shared" si="3"/>
        <v>400000</v>
      </c>
    </row>
    <row r="223" spans="1:6" s="29" customFormat="1" ht="18" customHeight="1">
      <c r="A223" s="601" t="s">
        <v>375</v>
      </c>
      <c r="B223" s="581" t="s">
        <v>376</v>
      </c>
      <c r="C223" s="582">
        <v>0</v>
      </c>
      <c r="D223" s="582">
        <v>0</v>
      </c>
      <c r="E223" s="582">
        <f t="shared" si="3"/>
        <v>0</v>
      </c>
    </row>
    <row r="224" spans="1:6" s="29" customFormat="1" ht="18" customHeight="1">
      <c r="A224" s="575" t="s">
        <v>377</v>
      </c>
      <c r="B224" s="594" t="s">
        <v>378</v>
      </c>
      <c r="C224" s="592">
        <f>SUM(C225)</f>
        <v>0</v>
      </c>
      <c r="D224" s="592">
        <v>0</v>
      </c>
      <c r="E224" s="592">
        <f t="shared" si="3"/>
        <v>0</v>
      </c>
    </row>
    <row r="225" spans="1:5" s="29" customFormat="1" ht="18" customHeight="1">
      <c r="A225" s="601" t="s">
        <v>379</v>
      </c>
      <c r="B225" s="581" t="s">
        <v>380</v>
      </c>
      <c r="C225" s="582">
        <v>0</v>
      </c>
      <c r="D225" s="582">
        <v>0</v>
      </c>
      <c r="E225" s="582">
        <f t="shared" si="3"/>
        <v>0</v>
      </c>
    </row>
    <row r="226" spans="1:5" s="29" customFormat="1" ht="18" customHeight="1">
      <c r="A226" s="571"/>
      <c r="B226" s="581"/>
      <c r="C226" s="582"/>
      <c r="D226" s="582"/>
      <c r="E226" s="582">
        <f t="shared" si="3"/>
        <v>0</v>
      </c>
    </row>
    <row r="227" spans="1:5" s="29" customFormat="1" ht="18" customHeight="1">
      <c r="A227" s="575" t="s">
        <v>381</v>
      </c>
      <c r="B227" s="594" t="s">
        <v>382</v>
      </c>
      <c r="C227" s="592">
        <f>SUM(C228:C229)</f>
        <v>41000000</v>
      </c>
      <c r="D227" s="592"/>
      <c r="E227" s="592">
        <f>SUM(E228:E229:F229)</f>
        <v>46000000</v>
      </c>
    </row>
    <row r="228" spans="1:5" s="29" customFormat="1" ht="18.75" customHeight="1">
      <c r="A228" s="601" t="s">
        <v>383</v>
      </c>
      <c r="B228" s="581" t="s">
        <v>384</v>
      </c>
      <c r="C228" s="582">
        <v>40000000</v>
      </c>
      <c r="D228" s="582">
        <v>-10000000</v>
      </c>
      <c r="E228" s="582">
        <f t="shared" si="3"/>
        <v>30000000</v>
      </c>
    </row>
    <row r="229" spans="1:5" s="29" customFormat="1" ht="18" customHeight="1">
      <c r="A229" s="601" t="s">
        <v>385</v>
      </c>
      <c r="B229" s="581" t="s">
        <v>386</v>
      </c>
      <c r="C229" s="582">
        <v>1000000</v>
      </c>
      <c r="D229" s="582">
        <v>15000000</v>
      </c>
      <c r="E229" s="582">
        <f t="shared" si="3"/>
        <v>16000000</v>
      </c>
    </row>
    <row r="230" spans="1:5" s="29" customFormat="1" ht="18" customHeight="1">
      <c r="A230" s="571"/>
      <c r="B230" s="581"/>
      <c r="C230" s="582"/>
      <c r="D230" s="582"/>
      <c r="E230" s="582">
        <f t="shared" si="3"/>
        <v>0</v>
      </c>
    </row>
    <row r="231" spans="1:5" s="29" customFormat="1" ht="18" customHeight="1">
      <c r="A231" s="575" t="s">
        <v>387</v>
      </c>
      <c r="B231" s="594" t="s">
        <v>388</v>
      </c>
      <c r="C231" s="592">
        <f>SUM(C232:C238)</f>
        <v>20490800</v>
      </c>
      <c r="D231" s="592"/>
      <c r="E231" s="592">
        <f>SUM(E232:E238)</f>
        <v>12050000</v>
      </c>
    </row>
    <row r="232" spans="1:5" s="29" customFormat="1" ht="19.5" customHeight="1">
      <c r="A232" s="601" t="s">
        <v>389</v>
      </c>
      <c r="B232" s="581" t="s">
        <v>390</v>
      </c>
      <c r="C232" s="582">
        <v>0</v>
      </c>
      <c r="D232" s="582">
        <v>500000</v>
      </c>
      <c r="E232" s="582">
        <f t="shared" si="3"/>
        <v>500000</v>
      </c>
    </row>
    <row r="233" spans="1:5" s="29" customFormat="1" ht="19.5" customHeight="1">
      <c r="A233" s="601" t="s">
        <v>391</v>
      </c>
      <c r="B233" s="581" t="s">
        <v>392</v>
      </c>
      <c r="C233" s="582">
        <v>0</v>
      </c>
      <c r="D233" s="582">
        <v>0</v>
      </c>
      <c r="E233" s="582">
        <f t="shared" si="3"/>
        <v>0</v>
      </c>
    </row>
    <row r="234" spans="1:5" s="29" customFormat="1" ht="19.5" customHeight="1">
      <c r="A234" s="601" t="s">
        <v>393</v>
      </c>
      <c r="B234" s="581" t="s">
        <v>394</v>
      </c>
      <c r="C234" s="582">
        <v>8000000</v>
      </c>
      <c r="D234" s="582">
        <v>-4000000</v>
      </c>
      <c r="E234" s="582">
        <f t="shared" si="3"/>
        <v>4000000</v>
      </c>
    </row>
    <row r="235" spans="1:5" s="29" customFormat="1" ht="19.5" customHeight="1">
      <c r="A235" s="601" t="s">
        <v>395</v>
      </c>
      <c r="B235" s="581" t="s">
        <v>396</v>
      </c>
      <c r="C235" s="582">
        <v>3000000</v>
      </c>
      <c r="D235" s="582">
        <f>-1700000</f>
        <v>-1700000</v>
      </c>
      <c r="E235" s="582">
        <f t="shared" si="3"/>
        <v>1300000</v>
      </c>
    </row>
    <row r="236" spans="1:5" s="29" customFormat="1" ht="19.5" customHeight="1">
      <c r="A236" s="601" t="s">
        <v>397</v>
      </c>
      <c r="B236" s="581" t="s">
        <v>398</v>
      </c>
      <c r="C236" s="582">
        <v>5000000</v>
      </c>
      <c r="D236" s="582"/>
      <c r="E236" s="582">
        <f t="shared" si="3"/>
        <v>5000000</v>
      </c>
    </row>
    <row r="237" spans="1:5" s="29" customFormat="1" ht="19.5" customHeight="1">
      <c r="A237" s="601" t="s">
        <v>399</v>
      </c>
      <c r="B237" s="581" t="s">
        <v>400</v>
      </c>
      <c r="C237" s="582">
        <v>0</v>
      </c>
      <c r="D237" s="582">
        <v>250000</v>
      </c>
      <c r="E237" s="582">
        <f t="shared" si="3"/>
        <v>250000</v>
      </c>
    </row>
    <row r="238" spans="1:5" s="29" customFormat="1" ht="19.5" customHeight="1">
      <c r="A238" s="601" t="s">
        <v>401</v>
      </c>
      <c r="B238" s="581" t="s">
        <v>402</v>
      </c>
      <c r="C238" s="582">
        <v>4490800</v>
      </c>
      <c r="D238" s="582">
        <v>-3490800</v>
      </c>
      <c r="E238" s="582">
        <f t="shared" si="3"/>
        <v>1000000</v>
      </c>
    </row>
    <row r="239" spans="1:5" s="29" customFormat="1" ht="18" customHeight="1">
      <c r="A239" s="571"/>
      <c r="B239" s="581"/>
      <c r="C239" s="582"/>
      <c r="D239" s="582"/>
      <c r="E239" s="582">
        <f t="shared" si="3"/>
        <v>0</v>
      </c>
    </row>
    <row r="240" spans="1:5" s="29" customFormat="1" ht="18" customHeight="1">
      <c r="A240" s="575" t="s">
        <v>403</v>
      </c>
      <c r="B240" s="594" t="s">
        <v>404</v>
      </c>
      <c r="C240" s="592">
        <f>SUM(C241)</f>
        <v>2000000</v>
      </c>
      <c r="D240" s="592"/>
      <c r="E240" s="592">
        <f>SUM(E241)</f>
        <v>2000000</v>
      </c>
    </row>
    <row r="241" spans="1:6" s="29" customFormat="1" ht="18" customHeight="1">
      <c r="A241" s="601" t="s">
        <v>405</v>
      </c>
      <c r="B241" s="581" t="s">
        <v>406</v>
      </c>
      <c r="C241" s="582">
        <v>2000000</v>
      </c>
      <c r="D241" s="582">
        <v>0</v>
      </c>
      <c r="E241" s="582">
        <f t="shared" si="3"/>
        <v>2000000</v>
      </c>
    </row>
    <row r="242" spans="1:6" s="29" customFormat="1" ht="18" customHeight="1">
      <c r="A242" s="571"/>
      <c r="B242" s="581"/>
      <c r="C242" s="582"/>
      <c r="D242" s="582"/>
      <c r="E242" s="582">
        <f t="shared" si="3"/>
        <v>0</v>
      </c>
    </row>
    <row r="243" spans="1:6" s="29" customFormat="1" ht="18" customHeight="1">
      <c r="A243" s="575" t="s">
        <v>407</v>
      </c>
      <c r="B243" s="594" t="s">
        <v>408</v>
      </c>
      <c r="C243" s="592">
        <f>SUM(C244:C245)</f>
        <v>10000000</v>
      </c>
      <c r="D243" s="592"/>
      <c r="E243" s="592">
        <f>SUM(E244:E245)</f>
        <v>12000000</v>
      </c>
    </row>
    <row r="244" spans="1:6" s="29" customFormat="1" ht="18" customHeight="1">
      <c r="A244" s="601" t="s">
        <v>409</v>
      </c>
      <c r="B244" s="581" t="s">
        <v>410</v>
      </c>
      <c r="C244" s="582">
        <v>10000000</v>
      </c>
      <c r="D244" s="582"/>
      <c r="E244" s="582">
        <f t="shared" ref="E244:E249" si="4">(C244+D244)</f>
        <v>10000000</v>
      </c>
    </row>
    <row r="245" spans="1:6" s="29" customFormat="1" ht="18" customHeight="1">
      <c r="A245" s="601" t="s">
        <v>411</v>
      </c>
      <c r="B245" s="581" t="s">
        <v>412</v>
      </c>
      <c r="C245" s="582">
        <v>0</v>
      </c>
      <c r="D245" s="582">
        <v>2000000</v>
      </c>
      <c r="E245" s="582">
        <f t="shared" si="4"/>
        <v>2000000</v>
      </c>
    </row>
    <row r="246" spans="1:6" s="29" customFormat="1" ht="18" customHeight="1">
      <c r="A246" s="571"/>
      <c r="B246" s="581"/>
      <c r="C246" s="582"/>
      <c r="D246" s="582"/>
      <c r="E246" s="582">
        <f t="shared" si="4"/>
        <v>0</v>
      </c>
    </row>
    <row r="247" spans="1:6" s="29" customFormat="1" ht="18" customHeight="1">
      <c r="A247" s="575" t="s">
        <v>413</v>
      </c>
      <c r="B247" s="594" t="s">
        <v>414</v>
      </c>
      <c r="C247" s="592">
        <f>SUM(C248:C249)</f>
        <v>0</v>
      </c>
      <c r="D247" s="592"/>
      <c r="E247" s="592">
        <f>SUM(E248:E249)</f>
        <v>1500000</v>
      </c>
    </row>
    <row r="248" spans="1:6" s="29" customFormat="1" ht="18" customHeight="1">
      <c r="A248" s="571" t="s">
        <v>415</v>
      </c>
      <c r="B248" s="581" t="s">
        <v>416</v>
      </c>
      <c r="C248" s="582">
        <v>0</v>
      </c>
      <c r="D248" s="582">
        <v>1500000</v>
      </c>
      <c r="E248" s="582">
        <f t="shared" si="4"/>
        <v>1500000</v>
      </c>
    </row>
    <row r="249" spans="1:6" s="29" customFormat="1" ht="18" customHeight="1">
      <c r="A249" s="571"/>
      <c r="B249" s="581"/>
      <c r="C249" s="582"/>
      <c r="D249" s="582"/>
      <c r="E249" s="582">
        <f t="shared" si="4"/>
        <v>0</v>
      </c>
    </row>
    <row r="250" spans="1:6" s="29" customFormat="1" ht="18" customHeight="1">
      <c r="A250" s="576" t="s">
        <v>417</v>
      </c>
      <c r="B250" s="598" t="s">
        <v>418</v>
      </c>
      <c r="C250" s="599">
        <f>SUM(C252:C254)</f>
        <v>105000000</v>
      </c>
      <c r="D250" s="599"/>
      <c r="E250" s="599">
        <f>(E251)</f>
        <v>105000000</v>
      </c>
    </row>
    <row r="251" spans="1:6" s="29" customFormat="1" ht="21.75" customHeight="1">
      <c r="A251" s="571" t="s">
        <v>419</v>
      </c>
      <c r="B251" s="581" t="s">
        <v>420</v>
      </c>
      <c r="C251" s="582">
        <f>SUM(C252:C254)</f>
        <v>105000000</v>
      </c>
      <c r="D251" s="582">
        <v>0</v>
      </c>
      <c r="E251" s="582">
        <f>SUM(E252:E254)</f>
        <v>105000000</v>
      </c>
    </row>
    <row r="252" spans="1:6" s="29" customFormat="1" ht="21.75" customHeight="1">
      <c r="A252" s="602" t="s">
        <v>421</v>
      </c>
      <c r="B252" s="596" t="s">
        <v>422</v>
      </c>
      <c r="C252" s="582">
        <v>0</v>
      </c>
      <c r="D252" s="582">
        <v>15000000</v>
      </c>
      <c r="E252" s="582">
        <f>(C252+D252)</f>
        <v>15000000</v>
      </c>
      <c r="F252" s="517" t="s">
        <v>764</v>
      </c>
    </row>
    <row r="253" spans="1:6" s="29" customFormat="1" ht="18" customHeight="1">
      <c r="A253" s="601" t="s">
        <v>423</v>
      </c>
      <c r="B253" s="581" t="s">
        <v>424</v>
      </c>
      <c r="C253" s="582">
        <v>100000000</v>
      </c>
      <c r="D253" s="582">
        <v>-35000000</v>
      </c>
      <c r="E253" s="582">
        <v>85000000</v>
      </c>
    </row>
    <row r="254" spans="1:6" s="29" customFormat="1" ht="18" customHeight="1">
      <c r="A254" s="601" t="s">
        <v>425</v>
      </c>
      <c r="B254" s="581" t="s">
        <v>426</v>
      </c>
      <c r="C254" s="582">
        <v>5000000</v>
      </c>
      <c r="D254" s="582"/>
      <c r="E254" s="582">
        <f>(C254+D254)</f>
        <v>5000000</v>
      </c>
    </row>
    <row r="255" spans="1:6" s="29" customFormat="1" ht="18" customHeight="1">
      <c r="A255" s="386"/>
      <c r="B255" s="386"/>
      <c r="C255" s="387"/>
      <c r="D255" s="387"/>
      <c r="E255" s="387"/>
    </row>
    <row r="256" spans="1:6" s="29" customFormat="1" ht="18" customHeight="1">
      <c r="A256" s="386"/>
      <c r="B256" s="386"/>
      <c r="C256" s="387"/>
      <c r="D256" s="387"/>
      <c r="E256" s="387"/>
    </row>
    <row r="257" spans="1:5" s="29" customFormat="1" ht="18" customHeight="1">
      <c r="A257" s="386"/>
      <c r="B257" s="386"/>
      <c r="C257" s="387"/>
      <c r="D257" s="387"/>
      <c r="E257" s="387"/>
    </row>
    <row r="258" spans="1:5" s="29" customFormat="1" ht="18" customHeight="1">
      <c r="A258" s="386"/>
      <c r="B258" s="386"/>
      <c r="C258" s="387"/>
      <c r="D258" s="387"/>
      <c r="E258" s="387"/>
    </row>
    <row r="259" spans="1:5" s="29" customFormat="1" ht="15">
      <c r="A259" s="120"/>
      <c r="B259" s="120"/>
      <c r="C259" s="120"/>
      <c r="D259" s="120"/>
    </row>
    <row r="260" spans="1:5" s="120" customFormat="1" ht="23.25">
      <c r="A260" s="577" t="s">
        <v>427</v>
      </c>
      <c r="B260" s="578"/>
      <c r="C260" s="694" t="s">
        <v>428</v>
      </c>
      <c r="D260" s="694"/>
      <c r="E260" s="694"/>
    </row>
    <row r="261" spans="1:5" s="120" customFormat="1" ht="23.25">
      <c r="A261" s="577"/>
      <c r="B261" s="578"/>
      <c r="C261" s="579"/>
      <c r="D261" s="579"/>
      <c r="E261" s="579"/>
    </row>
    <row r="262" spans="1:5" s="120" customFormat="1" ht="23.25">
      <c r="A262" s="577"/>
      <c r="B262" s="578"/>
      <c r="C262" s="579"/>
      <c r="D262" s="579"/>
      <c r="E262" s="579"/>
    </row>
    <row r="263" spans="1:5" s="120" customFormat="1" ht="23.25">
      <c r="A263" s="570" t="s">
        <v>429</v>
      </c>
      <c r="B263" s="579"/>
      <c r="C263" s="694" t="s">
        <v>430</v>
      </c>
      <c r="D263" s="694"/>
      <c r="E263" s="694"/>
    </row>
    <row r="264" spans="1:5" s="120" customFormat="1" ht="23.25">
      <c r="A264" s="566" t="s">
        <v>431</v>
      </c>
      <c r="B264" s="579"/>
      <c r="C264" s="694" t="s">
        <v>432</v>
      </c>
      <c r="D264" s="694"/>
      <c r="E264" s="694"/>
    </row>
    <row r="265" spans="1:5" s="120" customFormat="1" ht="23.25">
      <c r="A265" s="580" t="s">
        <v>433</v>
      </c>
      <c r="B265" s="579"/>
      <c r="C265" s="694" t="s">
        <v>3098</v>
      </c>
      <c r="D265" s="694"/>
      <c r="E265" s="694"/>
    </row>
    <row r="266" spans="1:5" s="120" customFormat="1" ht="23.25">
      <c r="A266" s="570"/>
      <c r="B266" s="579"/>
      <c r="C266" s="579"/>
      <c r="D266" s="579"/>
      <c r="E266" s="579"/>
    </row>
    <row r="267" spans="1:5" s="120" customFormat="1" ht="23.25">
      <c r="A267" s="570"/>
      <c r="B267" s="694" t="s">
        <v>3099</v>
      </c>
      <c r="C267" s="694"/>
      <c r="D267" s="579"/>
      <c r="E267" s="579"/>
    </row>
    <row r="268" spans="1:5" s="120" customFormat="1" ht="23.25">
      <c r="A268" s="570"/>
      <c r="B268" s="694" t="s">
        <v>3097</v>
      </c>
      <c r="C268" s="694"/>
      <c r="D268" s="579"/>
      <c r="E268" s="579"/>
    </row>
    <row r="269" spans="1:5" s="120" customFormat="1" ht="23.25">
      <c r="A269" s="570"/>
      <c r="B269" s="694" t="s">
        <v>3100</v>
      </c>
      <c r="C269" s="694"/>
      <c r="D269" s="579"/>
      <c r="E269" s="579"/>
    </row>
    <row r="270" spans="1:5" s="120" customFormat="1" ht="23.25">
      <c r="A270" s="570"/>
      <c r="B270" s="694" t="s">
        <v>3101</v>
      </c>
      <c r="C270" s="694"/>
      <c r="D270" s="579"/>
      <c r="E270" s="579"/>
    </row>
    <row r="271" spans="1:5" s="120" customFormat="1" ht="15"/>
  </sheetData>
  <mergeCells count="12">
    <mergeCell ref="B270:C270"/>
    <mergeCell ref="A1:E1"/>
    <mergeCell ref="A2:E2"/>
    <mergeCell ref="A3:E3"/>
    <mergeCell ref="A4:E4"/>
    <mergeCell ref="C260:E260"/>
    <mergeCell ref="C263:E263"/>
    <mergeCell ref="C264:E264"/>
    <mergeCell ref="C265:E265"/>
    <mergeCell ref="B267:C267"/>
    <mergeCell ref="B268:C268"/>
    <mergeCell ref="B269:C269"/>
  </mergeCells>
  <printOptions horizontalCentered="1" verticalCentered="1"/>
  <pageMargins left="0" right="0" top="0.74803149606299213" bottom="0.74803149606299213" header="0.31496062992125984" footer="0.31496062992125984"/>
  <pageSetup scale="5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9"/>
  <sheetViews>
    <sheetView workbookViewId="0">
      <selection sqref="A1:E6"/>
    </sheetView>
  </sheetViews>
  <sheetFormatPr baseColWidth="10" defaultColWidth="11.42578125" defaultRowHeight="12.75"/>
  <cols>
    <col min="1" max="1" width="13.28515625" customWidth="1"/>
    <col min="2" max="2" width="66.42578125" customWidth="1"/>
    <col min="3" max="3" width="20.140625" customWidth="1"/>
    <col min="4" max="4" width="26" customWidth="1"/>
  </cols>
  <sheetData>
    <row r="1" spans="1:4" ht="18">
      <c r="A1" s="708" t="s">
        <v>0</v>
      </c>
      <c r="B1" s="708"/>
      <c r="C1" s="708"/>
      <c r="D1" s="708"/>
    </row>
    <row r="2" spans="1:4" ht="26.25" customHeight="1">
      <c r="A2" s="708" t="s">
        <v>612</v>
      </c>
      <c r="B2" s="708"/>
      <c r="C2" s="708"/>
      <c r="D2" s="708"/>
    </row>
    <row r="3" spans="1:4" ht="18">
      <c r="A3" s="708" t="s">
        <v>792</v>
      </c>
      <c r="B3" s="708"/>
      <c r="C3" s="708"/>
      <c r="D3" s="708"/>
    </row>
    <row r="4" spans="1:4" ht="23.25" customHeight="1">
      <c r="A4" s="709" t="s">
        <v>3</v>
      </c>
      <c r="B4" s="709"/>
      <c r="C4" s="709"/>
      <c r="D4" s="709"/>
    </row>
    <row r="5" spans="1:4">
      <c r="A5" s="40"/>
      <c r="B5" s="40"/>
      <c r="C5" s="40"/>
      <c r="D5" s="40"/>
    </row>
    <row r="6" spans="1:4" ht="22.5" customHeight="1">
      <c r="A6" s="3" t="s">
        <v>4</v>
      </c>
      <c r="B6" s="3" t="s">
        <v>5</v>
      </c>
      <c r="C6" s="6" t="s">
        <v>6</v>
      </c>
      <c r="D6" s="114" t="s">
        <v>7</v>
      </c>
    </row>
    <row r="7" spans="1:4" ht="19.5" customHeight="1">
      <c r="A7" s="5"/>
      <c r="B7" s="5"/>
      <c r="C7" s="127">
        <v>2977000000</v>
      </c>
      <c r="D7" s="128">
        <v>2977000000</v>
      </c>
    </row>
    <row r="8" spans="1:4" s="120" customFormat="1" ht="15.75">
      <c r="A8" s="118" t="s">
        <v>16</v>
      </c>
      <c r="B8" s="118" t="s">
        <v>17</v>
      </c>
      <c r="C8" s="119">
        <f>C9+C25+C39+C45+C51</f>
        <v>419740600</v>
      </c>
      <c r="D8" s="119"/>
    </row>
    <row r="9" spans="1:4" s="117" customFormat="1" ht="15">
      <c r="A9" s="115" t="s">
        <v>18</v>
      </c>
      <c r="B9" s="115" t="s">
        <v>19</v>
      </c>
      <c r="C9" s="116">
        <f>SUM(C10:C23)</f>
        <v>253783334</v>
      </c>
      <c r="D9" s="116"/>
    </row>
    <row r="10" spans="1:4" s="29" customFormat="1" ht="13.5" customHeight="1">
      <c r="A10" s="76" t="s">
        <v>20</v>
      </c>
      <c r="B10" s="76" t="s">
        <v>21</v>
      </c>
      <c r="C10" s="122">
        <v>150000000</v>
      </c>
      <c r="D10" s="121"/>
    </row>
    <row r="11" spans="1:4" s="29" customFormat="1" ht="13.5" customHeight="1">
      <c r="A11" s="76" t="s">
        <v>22</v>
      </c>
      <c r="B11" s="76" t="s">
        <v>23</v>
      </c>
      <c r="C11" s="121">
        <v>0</v>
      </c>
      <c r="D11" s="121"/>
    </row>
    <row r="12" spans="1:4" s="29" customFormat="1" ht="13.5" customHeight="1">
      <c r="A12" s="76" t="s">
        <v>24</v>
      </c>
      <c r="B12" s="76" t="s">
        <v>25</v>
      </c>
      <c r="C12" s="121">
        <v>0</v>
      </c>
      <c r="D12" s="121"/>
    </row>
    <row r="13" spans="1:4" s="29" customFormat="1" ht="13.5" customHeight="1">
      <c r="A13" s="76" t="s">
        <v>26</v>
      </c>
      <c r="B13" s="76" t="s">
        <v>27</v>
      </c>
      <c r="C13" s="121">
        <v>0</v>
      </c>
      <c r="D13" s="121"/>
    </row>
    <row r="14" spans="1:4" s="29" customFormat="1" ht="13.5" customHeight="1">
      <c r="A14" s="76" t="s">
        <v>28</v>
      </c>
      <c r="B14" s="76" t="s">
        <v>29</v>
      </c>
      <c r="C14" s="121">
        <v>0</v>
      </c>
      <c r="D14" s="121"/>
    </row>
    <row r="15" spans="1:4" s="29" customFormat="1" ht="13.5" customHeight="1">
      <c r="A15" s="76" t="s">
        <v>30</v>
      </c>
      <c r="B15" s="76" t="s">
        <v>31</v>
      </c>
      <c r="C15" s="121">
        <v>3500000</v>
      </c>
      <c r="D15" s="121"/>
    </row>
    <row r="16" spans="1:4" s="29" customFormat="1" ht="13.5" customHeight="1">
      <c r="A16" s="76" t="s">
        <v>32</v>
      </c>
      <c r="B16" s="76" t="s">
        <v>33</v>
      </c>
      <c r="C16" s="121">
        <v>0</v>
      </c>
      <c r="D16" s="121"/>
    </row>
    <row r="17" spans="1:4" s="29" customFormat="1" ht="13.5" customHeight="1">
      <c r="A17" s="76" t="s">
        <v>34</v>
      </c>
      <c r="B17" s="76" t="s">
        <v>35</v>
      </c>
      <c r="C17" s="121">
        <v>1000000</v>
      </c>
    </row>
    <row r="18" spans="1:4" s="29" customFormat="1" ht="13.5" customHeight="1">
      <c r="A18" s="76" t="s">
        <v>36</v>
      </c>
      <c r="B18" s="76" t="s">
        <v>37</v>
      </c>
      <c r="C18" s="121">
        <v>14283334</v>
      </c>
    </row>
    <row r="19" spans="1:4" s="29" customFormat="1" ht="13.5" customHeight="1">
      <c r="A19" s="76" t="s">
        <v>38</v>
      </c>
      <c r="B19" s="76" t="s">
        <v>39</v>
      </c>
      <c r="C19" s="121">
        <v>85000000</v>
      </c>
      <c r="D19" s="121"/>
    </row>
    <row r="20" spans="1:4" s="29" customFormat="1" ht="13.5" customHeight="1">
      <c r="A20" s="76" t="s">
        <v>40</v>
      </c>
      <c r="B20" s="76" t="s">
        <v>41</v>
      </c>
      <c r="C20" s="121">
        <v>0</v>
      </c>
      <c r="D20" s="121"/>
    </row>
    <row r="21" spans="1:4" s="29" customFormat="1" ht="13.5" customHeight="1">
      <c r="A21" s="76" t="s">
        <v>42</v>
      </c>
      <c r="B21" s="76" t="s">
        <v>43</v>
      </c>
      <c r="C21" s="121">
        <v>0</v>
      </c>
    </row>
    <row r="22" spans="1:4" s="29" customFormat="1" ht="13.5" customHeight="1">
      <c r="A22" s="76" t="s">
        <v>44</v>
      </c>
      <c r="B22" s="76" t="s">
        <v>45</v>
      </c>
      <c r="C22" s="121">
        <v>0</v>
      </c>
      <c r="D22" s="121"/>
    </row>
    <row r="23" spans="1:4" s="29" customFormat="1" ht="13.5" customHeight="1">
      <c r="A23" s="76" t="s">
        <v>46</v>
      </c>
      <c r="B23" s="76" t="s">
        <v>47</v>
      </c>
      <c r="C23" s="121">
        <v>0</v>
      </c>
      <c r="D23" s="121"/>
    </row>
    <row r="24" spans="1:4">
      <c r="A24" s="2"/>
      <c r="B24" s="2"/>
      <c r="C24" s="12"/>
      <c r="D24" s="12"/>
    </row>
    <row r="25" spans="1:4" s="117" customFormat="1" ht="15">
      <c r="A25" s="115" t="s">
        <v>48</v>
      </c>
      <c r="B25" s="115" t="s">
        <v>49</v>
      </c>
      <c r="C25" s="116">
        <f>SUM(C26:C37)</f>
        <v>35565600</v>
      </c>
      <c r="D25" s="116"/>
    </row>
    <row r="26" spans="1:4" s="29" customFormat="1" ht="13.5" customHeight="1">
      <c r="A26" s="76" t="s">
        <v>50</v>
      </c>
      <c r="B26" s="76" t="s">
        <v>51</v>
      </c>
      <c r="C26" s="121">
        <v>9600000</v>
      </c>
      <c r="D26" s="121"/>
    </row>
    <row r="27" spans="1:4" s="29" customFormat="1" ht="13.5" customHeight="1">
      <c r="A27" s="76" t="s">
        <v>52</v>
      </c>
      <c r="B27" s="76" t="s">
        <v>53</v>
      </c>
      <c r="C27" s="121">
        <v>0</v>
      </c>
      <c r="D27" s="121"/>
    </row>
    <row r="28" spans="1:4" s="29" customFormat="1" ht="13.5" customHeight="1">
      <c r="A28" s="76" t="s">
        <v>54</v>
      </c>
      <c r="B28" s="76" t="s">
        <v>55</v>
      </c>
      <c r="C28" s="121">
        <v>1200000</v>
      </c>
      <c r="D28" s="121"/>
    </row>
    <row r="29" spans="1:4" s="29" customFormat="1" ht="13.5" customHeight="1">
      <c r="A29" s="76" t="s">
        <v>56</v>
      </c>
      <c r="B29" s="76" t="s">
        <v>57</v>
      </c>
      <c r="C29" s="121">
        <v>17265600</v>
      </c>
      <c r="D29" s="121"/>
    </row>
    <row r="30" spans="1:4" s="29" customFormat="1" ht="13.5" customHeight="1">
      <c r="A30" s="76" t="s">
        <v>58</v>
      </c>
      <c r="B30" s="76" t="s">
        <v>59</v>
      </c>
      <c r="C30" s="121">
        <v>6000000</v>
      </c>
      <c r="D30" s="121"/>
    </row>
    <row r="31" spans="1:4" s="29" customFormat="1" ht="13.5" customHeight="1">
      <c r="A31" s="76" t="s">
        <v>60</v>
      </c>
      <c r="B31" s="76" t="s">
        <v>61</v>
      </c>
      <c r="C31" s="121">
        <v>0</v>
      </c>
      <c r="D31" s="121"/>
    </row>
    <row r="32" spans="1:4" s="29" customFormat="1" ht="13.5" customHeight="1">
      <c r="A32" s="76" t="s">
        <v>62</v>
      </c>
      <c r="B32" s="76" t="s">
        <v>63</v>
      </c>
      <c r="C32" s="121">
        <v>1500000</v>
      </c>
      <c r="D32" s="121"/>
    </row>
    <row r="33" spans="1:5" s="29" customFormat="1" ht="13.5" customHeight="1">
      <c r="A33" s="76" t="s">
        <v>64</v>
      </c>
      <c r="B33" s="76" t="s">
        <v>65</v>
      </c>
      <c r="C33" s="121">
        <v>0</v>
      </c>
      <c r="D33" s="121"/>
    </row>
    <row r="34" spans="1:5" s="29" customFormat="1" ht="13.5" customHeight="1">
      <c r="A34" s="76" t="s">
        <v>66</v>
      </c>
      <c r="B34" s="76" t="s">
        <v>67</v>
      </c>
      <c r="C34" s="121">
        <v>0</v>
      </c>
      <c r="D34" s="121"/>
    </row>
    <row r="35" spans="1:5" s="29" customFormat="1" ht="13.5" customHeight="1">
      <c r="A35" s="76" t="s">
        <v>68</v>
      </c>
      <c r="B35" s="76" t="s">
        <v>69</v>
      </c>
      <c r="C35" s="121">
        <v>0</v>
      </c>
      <c r="D35" s="121"/>
    </row>
    <row r="36" spans="1:5" s="29" customFormat="1" ht="13.5" customHeight="1">
      <c r="A36" s="76" t="s">
        <v>70</v>
      </c>
      <c r="B36" s="76" t="s">
        <v>71</v>
      </c>
      <c r="C36" s="121">
        <v>0</v>
      </c>
      <c r="D36" s="121"/>
    </row>
    <row r="37" spans="1:5" s="29" customFormat="1" ht="13.5" customHeight="1">
      <c r="A37" s="76" t="s">
        <v>72</v>
      </c>
      <c r="B37" s="76" t="s">
        <v>73</v>
      </c>
      <c r="C37" s="121">
        <v>0</v>
      </c>
      <c r="D37" s="121"/>
    </row>
    <row r="38" spans="1:5">
      <c r="A38" s="1"/>
      <c r="B38" s="1"/>
      <c r="C38" s="12"/>
      <c r="D38" s="12"/>
    </row>
    <row r="39" spans="1:5" s="117" customFormat="1" ht="15">
      <c r="A39" s="115" t="s">
        <v>74</v>
      </c>
      <c r="B39" s="115" t="s">
        <v>75</v>
      </c>
      <c r="C39" s="116">
        <f>SUM(C40:C43)</f>
        <v>18400000</v>
      </c>
      <c r="D39" s="116"/>
    </row>
    <row r="40" spans="1:5" s="29" customFormat="1">
      <c r="A40" s="129" t="s">
        <v>76</v>
      </c>
      <c r="B40" s="129" t="s">
        <v>77</v>
      </c>
      <c r="C40" s="130">
        <v>14400000</v>
      </c>
      <c r="D40" s="130"/>
      <c r="E40"/>
    </row>
    <row r="41" spans="1:5" s="29" customFormat="1">
      <c r="A41" s="129" t="s">
        <v>78</v>
      </c>
      <c r="B41" s="129" t="s">
        <v>79</v>
      </c>
      <c r="C41" s="130">
        <v>0</v>
      </c>
      <c r="D41" s="130"/>
      <c r="E41"/>
    </row>
    <row r="42" spans="1:5" s="29" customFormat="1">
      <c r="A42" s="129" t="s">
        <v>80</v>
      </c>
      <c r="B42" s="129" t="s">
        <v>81</v>
      </c>
      <c r="C42" s="130">
        <v>2500000</v>
      </c>
      <c r="D42" s="130"/>
      <c r="E42"/>
    </row>
    <row r="43" spans="1:5" s="29" customFormat="1">
      <c r="A43" s="129" t="s">
        <v>82</v>
      </c>
      <c r="B43" s="129" t="s">
        <v>83</v>
      </c>
      <c r="C43" s="130">
        <v>1500000</v>
      </c>
      <c r="D43" s="130"/>
      <c r="E43"/>
    </row>
    <row r="44" spans="1:5">
      <c r="A44" s="1"/>
      <c r="B44" s="1"/>
      <c r="C44" s="107"/>
      <c r="D44" s="107"/>
    </row>
    <row r="45" spans="1:5" s="117" customFormat="1" ht="15">
      <c r="A45" s="115" t="s">
        <v>84</v>
      </c>
      <c r="B45" s="115" t="s">
        <v>85</v>
      </c>
      <c r="C45" s="116">
        <f>SUM(C46:C49)</f>
        <v>78991666</v>
      </c>
      <c r="D45" s="116"/>
    </row>
    <row r="46" spans="1:5" s="29" customFormat="1">
      <c r="A46" s="129" t="s">
        <v>86</v>
      </c>
      <c r="B46" s="129" t="s">
        <v>87</v>
      </c>
      <c r="C46" s="130">
        <v>35708333</v>
      </c>
      <c r="D46" s="130"/>
      <c r="E46"/>
    </row>
    <row r="47" spans="1:5" s="29" customFormat="1">
      <c r="A47" s="129" t="s">
        <v>88</v>
      </c>
      <c r="B47" s="129" t="s">
        <v>89</v>
      </c>
      <c r="C47" s="130">
        <v>4000000</v>
      </c>
      <c r="D47" s="130"/>
      <c r="E47"/>
    </row>
    <row r="48" spans="1:5" s="29" customFormat="1">
      <c r="A48" s="129" t="s">
        <v>90</v>
      </c>
      <c r="B48" s="129" t="s">
        <v>91</v>
      </c>
      <c r="C48" s="130">
        <v>14283333</v>
      </c>
      <c r="D48" s="130"/>
      <c r="E48"/>
    </row>
    <row r="49" spans="1:5" s="29" customFormat="1">
      <c r="A49" s="129" t="s">
        <v>92</v>
      </c>
      <c r="B49" s="129" t="s">
        <v>93</v>
      </c>
      <c r="C49" s="130">
        <v>25000000</v>
      </c>
      <c r="D49" s="130"/>
      <c r="E49"/>
    </row>
    <row r="50" spans="1:5">
      <c r="A50" s="1"/>
      <c r="B50" s="1"/>
      <c r="C50" s="12"/>
      <c r="D50" s="107"/>
    </row>
    <row r="51" spans="1:5" s="117" customFormat="1" ht="15">
      <c r="A51" s="115" t="s">
        <v>94</v>
      </c>
      <c r="B51" s="115" t="s">
        <v>95</v>
      </c>
      <c r="C51" s="116">
        <f>SUM(C52:C54)</f>
        <v>33000000</v>
      </c>
      <c r="D51" s="116"/>
    </row>
    <row r="52" spans="1:5" s="29" customFormat="1">
      <c r="A52" s="129" t="s">
        <v>96</v>
      </c>
      <c r="B52" s="129" t="s">
        <v>97</v>
      </c>
      <c r="C52" s="130">
        <v>13000000</v>
      </c>
      <c r="D52" s="130"/>
      <c r="E52"/>
    </row>
    <row r="53" spans="1:5" s="29" customFormat="1">
      <c r="A53" s="129" t="s">
        <v>98</v>
      </c>
      <c r="B53" s="129" t="s">
        <v>99</v>
      </c>
      <c r="C53" s="130">
        <v>15000000</v>
      </c>
      <c r="D53" s="130"/>
      <c r="E53"/>
    </row>
    <row r="54" spans="1:5" s="29" customFormat="1">
      <c r="A54" s="129" t="s">
        <v>100</v>
      </c>
      <c r="B54" s="129" t="s">
        <v>101</v>
      </c>
      <c r="C54" s="130">
        <v>5000000</v>
      </c>
      <c r="D54" s="130"/>
      <c r="E54"/>
    </row>
    <row r="55" spans="1:5">
      <c r="A55" s="1"/>
      <c r="B55" s="1"/>
      <c r="C55" s="107"/>
      <c r="D55" s="107"/>
    </row>
    <row r="56" spans="1:5" s="120" customFormat="1" ht="15.75">
      <c r="A56" s="118" t="s">
        <v>102</v>
      </c>
      <c r="B56" s="118" t="s">
        <v>103</v>
      </c>
      <c r="C56" s="119">
        <f>SUM(C57+C66+C70+C74+C80+C89+C111+C130+C96)</f>
        <v>814236000</v>
      </c>
      <c r="D56" s="119"/>
    </row>
    <row r="57" spans="1:5" s="117" customFormat="1" ht="15">
      <c r="A57" s="115" t="s">
        <v>104</v>
      </c>
      <c r="B57" s="115" t="s">
        <v>105</v>
      </c>
      <c r="C57" s="116">
        <f>SUM(C58:C64)</f>
        <v>16344000</v>
      </c>
      <c r="D57" s="116"/>
    </row>
    <row r="58" spans="1:5" s="29" customFormat="1">
      <c r="A58" s="129" t="s">
        <v>106</v>
      </c>
      <c r="B58" s="129" t="s">
        <v>107</v>
      </c>
      <c r="C58" s="130">
        <v>0</v>
      </c>
      <c r="D58" s="130"/>
      <c r="E58"/>
    </row>
    <row r="59" spans="1:5" s="29" customFormat="1">
      <c r="A59" s="129" t="s">
        <v>108</v>
      </c>
      <c r="B59" s="129" t="s">
        <v>109</v>
      </c>
      <c r="C59" s="130">
        <v>4800000</v>
      </c>
      <c r="D59" s="130"/>
      <c r="E59"/>
    </row>
    <row r="60" spans="1:5" s="29" customFormat="1">
      <c r="A60" s="129" t="s">
        <v>110</v>
      </c>
      <c r="B60" s="129" t="s">
        <v>111</v>
      </c>
      <c r="C60" s="130">
        <v>24000</v>
      </c>
      <c r="D60" s="130"/>
      <c r="E60"/>
    </row>
    <row r="61" spans="1:5" s="29" customFormat="1">
      <c r="A61" s="129" t="s">
        <v>112</v>
      </c>
      <c r="B61" s="129" t="s">
        <v>113</v>
      </c>
      <c r="C61" s="130">
        <v>1200000</v>
      </c>
      <c r="D61" s="130"/>
      <c r="E61"/>
    </row>
    <row r="62" spans="1:5" s="29" customFormat="1">
      <c r="A62" s="129" t="s">
        <v>114</v>
      </c>
      <c r="B62" s="129" t="s">
        <v>115</v>
      </c>
      <c r="C62" s="130">
        <v>9600000</v>
      </c>
      <c r="D62" s="130"/>
      <c r="E62"/>
    </row>
    <row r="63" spans="1:5" s="29" customFormat="1">
      <c r="A63" s="129" t="s">
        <v>116</v>
      </c>
      <c r="B63" s="129" t="s">
        <v>117</v>
      </c>
      <c r="C63" s="130">
        <v>480000</v>
      </c>
      <c r="D63" s="130"/>
      <c r="E63"/>
    </row>
    <row r="64" spans="1:5" s="29" customFormat="1">
      <c r="A64" s="129" t="s">
        <v>118</v>
      </c>
      <c r="B64" s="129" t="s">
        <v>119</v>
      </c>
      <c r="C64" s="130">
        <v>240000</v>
      </c>
      <c r="D64" s="130"/>
      <c r="E64"/>
    </row>
    <row r="65" spans="1:5">
      <c r="A65" s="1"/>
      <c r="B65" s="1"/>
      <c r="C65" s="13"/>
      <c r="D65" s="13"/>
    </row>
    <row r="66" spans="1:5" s="117" customFormat="1" ht="15">
      <c r="A66" s="115" t="s">
        <v>120</v>
      </c>
      <c r="B66" s="115" t="s">
        <v>121</v>
      </c>
      <c r="C66" s="116">
        <f>SUM(C67:C68)</f>
        <v>71000000</v>
      </c>
      <c r="D66" s="116"/>
    </row>
    <row r="67" spans="1:5">
      <c r="A67" s="129" t="s">
        <v>122</v>
      </c>
      <c r="B67" s="129" t="s">
        <v>123</v>
      </c>
      <c r="C67" s="130">
        <v>70000000</v>
      </c>
      <c r="D67" s="130"/>
    </row>
    <row r="68" spans="1:5">
      <c r="A68" s="129" t="s">
        <v>124</v>
      </c>
      <c r="B68" s="129" t="s">
        <v>125</v>
      </c>
      <c r="C68" s="130">
        <v>1000000</v>
      </c>
      <c r="D68" s="130"/>
    </row>
    <row r="69" spans="1:5">
      <c r="A69" s="1"/>
      <c r="B69" s="1"/>
      <c r="C69" s="23"/>
      <c r="D69" s="23"/>
    </row>
    <row r="70" spans="1:5" s="117" customFormat="1" ht="15">
      <c r="A70" s="115" t="s">
        <v>126</v>
      </c>
      <c r="B70" s="115" t="s">
        <v>127</v>
      </c>
      <c r="C70" s="116">
        <f>SUM(C71:C72)</f>
        <v>3500000</v>
      </c>
      <c r="D70" s="116"/>
    </row>
    <row r="71" spans="1:5" s="29" customFormat="1">
      <c r="A71" s="129" t="s">
        <v>128</v>
      </c>
      <c r="B71" s="129" t="s">
        <v>129</v>
      </c>
      <c r="C71" s="130">
        <v>2500000</v>
      </c>
      <c r="D71" s="130"/>
      <c r="E71"/>
    </row>
    <row r="72" spans="1:5" s="29" customFormat="1">
      <c r="A72" s="129" t="s">
        <v>130</v>
      </c>
      <c r="B72" s="129" t="s">
        <v>127</v>
      </c>
      <c r="C72" s="130">
        <v>1000000</v>
      </c>
      <c r="D72" s="130"/>
      <c r="E72"/>
    </row>
    <row r="73" spans="1:5">
      <c r="A73" s="1"/>
      <c r="B73" s="1"/>
      <c r="C73" s="23"/>
      <c r="D73" s="23"/>
    </row>
    <row r="74" spans="1:5" s="117" customFormat="1" ht="15">
      <c r="A74" s="115" t="s">
        <v>131</v>
      </c>
      <c r="B74" s="115" t="s">
        <v>132</v>
      </c>
      <c r="C74" s="116">
        <f>SUM(C75:C78)</f>
        <v>1500000</v>
      </c>
      <c r="D74" s="116"/>
    </row>
    <row r="75" spans="1:5" s="29" customFormat="1">
      <c r="A75" s="129" t="s">
        <v>133</v>
      </c>
      <c r="B75" s="129" t="s">
        <v>134</v>
      </c>
      <c r="C75" s="130">
        <v>500000</v>
      </c>
      <c r="D75" s="130"/>
      <c r="E75"/>
    </row>
    <row r="76" spans="1:5" s="29" customFormat="1">
      <c r="A76" s="129" t="s">
        <v>135</v>
      </c>
      <c r="B76" s="129" t="s">
        <v>136</v>
      </c>
      <c r="C76" s="130">
        <v>500000</v>
      </c>
      <c r="D76" s="130"/>
      <c r="E76"/>
    </row>
    <row r="77" spans="1:5" s="29" customFormat="1">
      <c r="A77" s="129" t="s">
        <v>137</v>
      </c>
      <c r="B77" s="129" t="s">
        <v>138</v>
      </c>
      <c r="C77" s="130">
        <v>0</v>
      </c>
      <c r="D77" s="130"/>
      <c r="E77"/>
    </row>
    <row r="78" spans="1:5" s="29" customFormat="1">
      <c r="A78" s="129" t="s">
        <v>139</v>
      </c>
      <c r="B78" s="129" t="s">
        <v>140</v>
      </c>
      <c r="C78" s="130">
        <v>500000</v>
      </c>
      <c r="D78" s="130"/>
      <c r="E78"/>
    </row>
    <row r="79" spans="1:5">
      <c r="A79" s="1"/>
      <c r="B79" s="1"/>
      <c r="C79" s="107"/>
      <c r="D79" s="107"/>
    </row>
    <row r="80" spans="1:5" s="117" customFormat="1" ht="15">
      <c r="A80" s="115" t="s">
        <v>141</v>
      </c>
      <c r="B80" s="115" t="s">
        <v>142</v>
      </c>
      <c r="C80" s="116">
        <f>SUM(C81:C87)</f>
        <v>11100000</v>
      </c>
      <c r="D80" s="116"/>
    </row>
    <row r="81" spans="1:5" s="29" customFormat="1">
      <c r="A81" s="129" t="s">
        <v>143</v>
      </c>
      <c r="B81" s="129" t="s">
        <v>144</v>
      </c>
      <c r="C81" s="130">
        <v>1000000</v>
      </c>
      <c r="D81" s="130"/>
      <c r="E81"/>
    </row>
    <row r="82" spans="1:5" s="29" customFormat="1">
      <c r="A82" s="129" t="s">
        <v>145</v>
      </c>
      <c r="B82" s="129" t="s">
        <v>146</v>
      </c>
      <c r="C82" s="130">
        <v>800000</v>
      </c>
      <c r="D82" s="130"/>
      <c r="E82"/>
    </row>
    <row r="83" spans="1:5" s="29" customFormat="1">
      <c r="A83" s="129" t="s">
        <v>147</v>
      </c>
      <c r="B83" s="129" t="s">
        <v>148</v>
      </c>
      <c r="C83" s="130">
        <v>800000</v>
      </c>
      <c r="D83" s="130"/>
      <c r="E83"/>
    </row>
    <row r="84" spans="1:5" s="29" customFormat="1">
      <c r="A84" s="129" t="s">
        <v>149</v>
      </c>
      <c r="B84" s="129" t="s">
        <v>150</v>
      </c>
      <c r="C84" s="130">
        <v>6000000</v>
      </c>
      <c r="D84" s="130"/>
      <c r="E84"/>
    </row>
    <row r="85" spans="1:5" s="29" customFormat="1">
      <c r="A85" s="129" t="s">
        <v>151</v>
      </c>
      <c r="B85" s="129" t="s">
        <v>152</v>
      </c>
      <c r="C85" s="130">
        <v>1500000</v>
      </c>
      <c r="D85" s="130"/>
      <c r="E85"/>
    </row>
    <row r="86" spans="1:5" s="29" customFormat="1">
      <c r="A86" s="129" t="s">
        <v>153</v>
      </c>
      <c r="B86" s="129" t="s">
        <v>154</v>
      </c>
      <c r="C86" s="130">
        <v>1000000</v>
      </c>
      <c r="D86" s="130"/>
      <c r="E86"/>
    </row>
    <row r="87" spans="1:5" s="29" customFormat="1">
      <c r="A87" s="129" t="s">
        <v>155</v>
      </c>
      <c r="B87" s="129" t="s">
        <v>156</v>
      </c>
      <c r="C87" s="130">
        <v>0</v>
      </c>
      <c r="D87" s="130"/>
      <c r="E87"/>
    </row>
    <row r="88" spans="1:5">
      <c r="A88" s="1"/>
      <c r="B88" s="1"/>
      <c r="C88" s="107"/>
      <c r="D88" s="107"/>
    </row>
    <row r="89" spans="1:5" s="117" customFormat="1" ht="15">
      <c r="A89" s="115" t="s">
        <v>157</v>
      </c>
      <c r="B89" s="115" t="s">
        <v>158</v>
      </c>
      <c r="C89" s="116">
        <f>SUM(C90:C94)</f>
        <v>12000000</v>
      </c>
      <c r="D89" s="116"/>
    </row>
    <row r="90" spans="1:5" s="29" customFormat="1">
      <c r="A90" s="129" t="s">
        <v>159</v>
      </c>
      <c r="B90" s="129" t="s">
        <v>160</v>
      </c>
      <c r="C90" s="130">
        <v>1000000</v>
      </c>
      <c r="D90" s="130"/>
      <c r="E90"/>
    </row>
    <row r="91" spans="1:5" s="29" customFormat="1">
      <c r="A91" s="129" t="s">
        <v>161</v>
      </c>
      <c r="B91" s="129" t="s">
        <v>162</v>
      </c>
      <c r="C91" s="130">
        <v>1000000</v>
      </c>
      <c r="D91" s="130"/>
      <c r="E91"/>
    </row>
    <row r="92" spans="1:5" s="29" customFormat="1">
      <c r="A92" s="129" t="s">
        <v>163</v>
      </c>
      <c r="B92" s="129" t="s">
        <v>164</v>
      </c>
      <c r="C92" s="130">
        <v>10000000</v>
      </c>
      <c r="D92" s="130"/>
      <c r="E92"/>
    </row>
    <row r="93" spans="1:5" s="29" customFormat="1">
      <c r="A93" s="129" t="s">
        <v>165</v>
      </c>
      <c r="B93" s="129" t="s">
        <v>166</v>
      </c>
      <c r="C93" s="130">
        <v>0</v>
      </c>
      <c r="D93" s="130"/>
      <c r="E93"/>
    </row>
    <row r="94" spans="1:5" s="29" customFormat="1">
      <c r="A94" s="129" t="s">
        <v>167</v>
      </c>
      <c r="B94" s="129" t="s">
        <v>168</v>
      </c>
      <c r="C94" s="130">
        <v>0</v>
      </c>
      <c r="D94" s="130"/>
      <c r="E94"/>
    </row>
    <row r="95" spans="1:5">
      <c r="A95" s="1"/>
      <c r="B95" s="1"/>
      <c r="C95" s="107"/>
      <c r="D95" s="107"/>
    </row>
    <row r="96" spans="1:5" s="117" customFormat="1" ht="15">
      <c r="A96" s="115" t="s">
        <v>169</v>
      </c>
      <c r="B96" s="115" t="s">
        <v>170</v>
      </c>
      <c r="C96" s="116">
        <f>SUM(C97:C108)</f>
        <v>111700000</v>
      </c>
      <c r="D96" s="116"/>
    </row>
    <row r="97" spans="1:5" s="29" customFormat="1">
      <c r="A97" s="129" t="s">
        <v>171</v>
      </c>
      <c r="B97" s="129" t="s">
        <v>172</v>
      </c>
      <c r="C97" s="130">
        <v>90000000</v>
      </c>
      <c r="D97" s="130"/>
      <c r="E97"/>
    </row>
    <row r="98" spans="1:5" s="29" customFormat="1">
      <c r="A98" s="129" t="s">
        <v>173</v>
      </c>
      <c r="B98" s="129" t="s">
        <v>174</v>
      </c>
      <c r="C98" s="130">
        <v>7200000</v>
      </c>
      <c r="D98" s="130"/>
      <c r="E98"/>
    </row>
    <row r="99" spans="1:5" s="29" customFormat="1">
      <c r="A99" s="129" t="s">
        <v>175</v>
      </c>
      <c r="B99" s="129" t="s">
        <v>176</v>
      </c>
      <c r="C99" s="130">
        <v>0</v>
      </c>
      <c r="D99" s="130"/>
      <c r="E99"/>
    </row>
    <row r="100" spans="1:5" s="29" customFormat="1">
      <c r="A100" s="129" t="s">
        <v>177</v>
      </c>
      <c r="B100" s="129" t="s">
        <v>178</v>
      </c>
      <c r="C100" s="130">
        <v>0</v>
      </c>
      <c r="D100" s="130"/>
      <c r="E100"/>
    </row>
    <row r="101" spans="1:5" s="29" customFormat="1">
      <c r="A101" s="129" t="s">
        <v>179</v>
      </c>
      <c r="B101" s="129" t="s">
        <v>180</v>
      </c>
      <c r="C101" s="130">
        <v>5000000</v>
      </c>
      <c r="D101" s="130"/>
      <c r="E101"/>
    </row>
    <row r="102" spans="1:5" s="29" customFormat="1">
      <c r="A102" s="129" t="s">
        <v>181</v>
      </c>
      <c r="B102" s="129" t="s">
        <v>182</v>
      </c>
      <c r="C102" s="130">
        <v>3000000</v>
      </c>
      <c r="D102" s="130"/>
      <c r="E102"/>
    </row>
    <row r="103" spans="1:5" s="29" customFormat="1">
      <c r="A103" s="129" t="s">
        <v>183</v>
      </c>
      <c r="B103" s="129" t="s">
        <v>184</v>
      </c>
      <c r="C103" s="130">
        <v>2500000</v>
      </c>
      <c r="D103" s="130"/>
      <c r="E103"/>
    </row>
    <row r="104" spans="1:5" s="29" customFormat="1">
      <c r="A104" s="129" t="s">
        <v>185</v>
      </c>
      <c r="B104" s="129" t="s">
        <v>186</v>
      </c>
      <c r="C104" s="130">
        <v>0</v>
      </c>
      <c r="D104" s="130"/>
      <c r="E104"/>
    </row>
    <row r="105" spans="1:5" s="29" customFormat="1">
      <c r="A105" s="129" t="s">
        <v>187</v>
      </c>
      <c r="B105" s="129" t="s">
        <v>188</v>
      </c>
      <c r="C105" s="130">
        <v>0</v>
      </c>
      <c r="D105" s="130"/>
      <c r="E105"/>
    </row>
    <row r="106" spans="1:5" s="29" customFormat="1">
      <c r="A106" s="129" t="s">
        <v>189</v>
      </c>
      <c r="B106" s="129" t="s">
        <v>190</v>
      </c>
      <c r="C106" s="130">
        <v>0</v>
      </c>
      <c r="D106" s="130"/>
      <c r="E106"/>
    </row>
    <row r="107" spans="1:5" s="29" customFormat="1">
      <c r="A107" s="129" t="s">
        <v>191</v>
      </c>
      <c r="B107" s="129" t="s">
        <v>192</v>
      </c>
      <c r="C107" s="130">
        <v>4000000</v>
      </c>
      <c r="D107" s="130"/>
      <c r="E107"/>
    </row>
    <row r="108" spans="1:5" s="29" customFormat="1">
      <c r="A108" s="129" t="s">
        <v>193</v>
      </c>
      <c r="B108" s="129" t="s">
        <v>194</v>
      </c>
      <c r="C108" s="130">
        <v>0</v>
      </c>
      <c r="D108" s="130"/>
      <c r="E108"/>
    </row>
    <row r="109" spans="1:5" s="29" customFormat="1">
      <c r="A109" s="129" t="s">
        <v>195</v>
      </c>
      <c r="B109" s="129" t="s">
        <v>196</v>
      </c>
      <c r="C109" s="130">
        <v>0</v>
      </c>
      <c r="D109" s="130"/>
      <c r="E109"/>
    </row>
    <row r="110" spans="1:5">
      <c r="A110" s="1"/>
      <c r="B110" s="1"/>
      <c r="C110" s="107"/>
      <c r="D110" s="107"/>
    </row>
    <row r="111" spans="1:5" s="117" customFormat="1" ht="15">
      <c r="A111" s="115" t="s">
        <v>197</v>
      </c>
      <c r="B111" s="115" t="s">
        <v>198</v>
      </c>
      <c r="C111" s="116">
        <f>SUM(C112:C128)</f>
        <v>587092000</v>
      </c>
      <c r="D111" s="116"/>
    </row>
    <row r="112" spans="1:5" s="29" customFormat="1">
      <c r="A112" s="129" t="s">
        <v>199</v>
      </c>
      <c r="B112" s="129" t="s">
        <v>200</v>
      </c>
      <c r="C112" s="130">
        <v>2500000</v>
      </c>
      <c r="D112" s="130"/>
      <c r="E112"/>
    </row>
    <row r="113" spans="1:5" s="29" customFormat="1">
      <c r="A113" s="129" t="s">
        <v>201</v>
      </c>
      <c r="B113" s="129" t="s">
        <v>202</v>
      </c>
      <c r="C113" s="130">
        <v>1000000</v>
      </c>
      <c r="D113" s="130"/>
      <c r="E113"/>
    </row>
    <row r="114" spans="1:5" s="29" customFormat="1">
      <c r="A114" s="129" t="s">
        <v>203</v>
      </c>
      <c r="B114" s="129" t="s">
        <v>204</v>
      </c>
      <c r="C114" s="130">
        <v>500000</v>
      </c>
      <c r="D114" s="130"/>
      <c r="E114"/>
    </row>
    <row r="115" spans="1:5" s="29" customFormat="1">
      <c r="A115" s="129" t="s">
        <v>205</v>
      </c>
      <c r="B115" s="129" t="s">
        <v>206</v>
      </c>
      <c r="C115" s="130">
        <v>1000000</v>
      </c>
      <c r="D115" s="130"/>
      <c r="E115"/>
    </row>
    <row r="116" spans="1:5" s="29" customFormat="1">
      <c r="A116" s="129" t="s">
        <v>207</v>
      </c>
      <c r="B116" s="129" t="s">
        <v>208</v>
      </c>
      <c r="C116" s="130">
        <v>0</v>
      </c>
      <c r="D116" s="130"/>
      <c r="E116"/>
    </row>
    <row r="117" spans="1:5" s="29" customFormat="1">
      <c r="A117" s="129" t="s">
        <v>209</v>
      </c>
      <c r="B117" s="129" t="s">
        <v>210</v>
      </c>
      <c r="C117" s="130">
        <v>1800000</v>
      </c>
      <c r="D117" s="130"/>
      <c r="E117"/>
    </row>
    <row r="118" spans="1:5" s="29" customFormat="1">
      <c r="A118" s="129" t="s">
        <v>211</v>
      </c>
      <c r="B118" s="129" t="s">
        <v>212</v>
      </c>
      <c r="C118" s="130">
        <v>0</v>
      </c>
      <c r="D118" s="130"/>
      <c r="E118"/>
    </row>
    <row r="119" spans="1:5" s="29" customFormat="1">
      <c r="A119" s="129" t="s">
        <v>213</v>
      </c>
      <c r="B119" s="129" t="s">
        <v>214</v>
      </c>
      <c r="C119" s="130">
        <v>10000000</v>
      </c>
      <c r="D119" s="130"/>
      <c r="E119"/>
    </row>
    <row r="120" spans="1:5" s="29" customFormat="1">
      <c r="A120" s="129" t="s">
        <v>215</v>
      </c>
      <c r="B120" s="129" t="s">
        <v>216</v>
      </c>
      <c r="C120" s="130">
        <v>1000000</v>
      </c>
      <c r="D120" s="130"/>
      <c r="E120"/>
    </row>
    <row r="121" spans="1:5" s="29" customFormat="1">
      <c r="A121" s="129" t="s">
        <v>217</v>
      </c>
      <c r="B121" s="129" t="s">
        <v>218</v>
      </c>
      <c r="C121" s="130">
        <v>10000000</v>
      </c>
      <c r="D121" s="130"/>
      <c r="E121"/>
    </row>
    <row r="122" spans="1:5" s="29" customFormat="1">
      <c r="A122" s="129" t="s">
        <v>219</v>
      </c>
      <c r="B122" s="129" t="s">
        <v>220</v>
      </c>
      <c r="C122" s="130">
        <v>10000000</v>
      </c>
      <c r="D122" s="130"/>
      <c r="E122"/>
    </row>
    <row r="123" spans="1:5" s="29" customFormat="1">
      <c r="A123" s="129" t="s">
        <v>221</v>
      </c>
      <c r="B123" s="129" t="s">
        <v>222</v>
      </c>
      <c r="C123" s="130">
        <v>10000000</v>
      </c>
      <c r="D123" s="130"/>
      <c r="E123"/>
    </row>
    <row r="124" spans="1:5" s="29" customFormat="1">
      <c r="A124" s="129" t="s">
        <v>223</v>
      </c>
      <c r="B124" s="129" t="s">
        <v>224</v>
      </c>
      <c r="C124" s="130">
        <v>8000000</v>
      </c>
      <c r="D124" s="130"/>
      <c r="E124"/>
    </row>
    <row r="125" spans="1:5" s="29" customFormat="1">
      <c r="A125" s="129" t="s">
        <v>225</v>
      </c>
      <c r="B125" s="129" t="s">
        <v>226</v>
      </c>
      <c r="C125" s="130">
        <v>229000000</v>
      </c>
      <c r="D125" s="382" t="s">
        <v>793</v>
      </c>
      <c r="E125"/>
    </row>
    <row r="126" spans="1:5" s="29" customFormat="1">
      <c r="A126" s="129" t="s">
        <v>227</v>
      </c>
      <c r="B126" s="129" t="s">
        <v>228</v>
      </c>
      <c r="C126" s="130">
        <v>302292000</v>
      </c>
      <c r="D126" s="382" t="s">
        <v>793</v>
      </c>
      <c r="E126"/>
    </row>
    <row r="127" spans="1:5" s="29" customFormat="1">
      <c r="A127" s="129" t="s">
        <v>229</v>
      </c>
      <c r="B127" s="129" t="s">
        <v>230</v>
      </c>
      <c r="C127" s="130">
        <v>0</v>
      </c>
      <c r="D127" s="130"/>
      <c r="E127"/>
    </row>
    <row r="128" spans="1:5" s="29" customFormat="1">
      <c r="A128" s="129" t="s">
        <v>231</v>
      </c>
      <c r="B128" s="129" t="s">
        <v>232</v>
      </c>
      <c r="C128" s="130">
        <v>0</v>
      </c>
      <c r="D128" s="130"/>
      <c r="E128"/>
    </row>
    <row r="129" spans="1:5">
      <c r="A129" s="1"/>
      <c r="B129" s="1"/>
      <c r="C129" s="13"/>
      <c r="D129" s="13"/>
    </row>
    <row r="130" spans="1:5" s="117" customFormat="1" ht="15">
      <c r="A130" s="115" t="s">
        <v>233</v>
      </c>
      <c r="B130" s="115" t="s">
        <v>234</v>
      </c>
      <c r="C130" s="116">
        <f>SUM(C131:C132)</f>
        <v>0</v>
      </c>
      <c r="D130" s="116"/>
    </row>
    <row r="131" spans="1:5" s="29" customFormat="1">
      <c r="A131" s="129" t="s">
        <v>235</v>
      </c>
      <c r="B131" s="129" t="s">
        <v>511</v>
      </c>
      <c r="C131" s="130">
        <v>0</v>
      </c>
      <c r="D131" s="130"/>
      <c r="E131"/>
    </row>
    <row r="132" spans="1:5" s="29" customFormat="1">
      <c r="A132" s="129" t="s">
        <v>237</v>
      </c>
      <c r="B132" s="129" t="s">
        <v>236</v>
      </c>
      <c r="C132" s="130">
        <v>0</v>
      </c>
      <c r="D132" s="130"/>
      <c r="E132"/>
    </row>
    <row r="133" spans="1:5">
      <c r="A133" s="1"/>
      <c r="B133" s="1"/>
      <c r="C133" s="13"/>
      <c r="D133" s="13"/>
    </row>
    <row r="134" spans="1:5" s="120" customFormat="1" ht="15.75">
      <c r="A134" s="118" t="s">
        <v>238</v>
      </c>
      <c r="B134" s="118" t="s">
        <v>239</v>
      </c>
      <c r="C134" s="119">
        <f>C135+C139+C144+C152+C155+C160+C169+C179</f>
        <v>53300000</v>
      </c>
      <c r="D134" s="119"/>
    </row>
    <row r="135" spans="1:5" s="117" customFormat="1" ht="15">
      <c r="A135" s="115" t="s">
        <v>240</v>
      </c>
      <c r="B135" s="115" t="s">
        <v>241</v>
      </c>
      <c r="C135" s="116">
        <f>SUM(C136:C137)</f>
        <v>9650000</v>
      </c>
      <c r="D135" s="116"/>
    </row>
    <row r="136" spans="1:5" s="29" customFormat="1">
      <c r="A136" s="129" t="s">
        <v>242</v>
      </c>
      <c r="B136" s="129" t="s">
        <v>241</v>
      </c>
      <c r="C136" s="130">
        <v>9600000</v>
      </c>
      <c r="D136" s="130"/>
      <c r="E136"/>
    </row>
    <row r="137" spans="1:5" s="29" customFormat="1">
      <c r="A137" s="129" t="s">
        <v>243</v>
      </c>
      <c r="B137" s="129" t="s">
        <v>244</v>
      </c>
      <c r="C137" s="130">
        <v>50000</v>
      </c>
      <c r="D137" s="130"/>
      <c r="E137"/>
    </row>
    <row r="138" spans="1:5">
      <c r="A138" s="1"/>
      <c r="B138" s="1"/>
      <c r="C138" s="107"/>
      <c r="D138" s="107"/>
    </row>
    <row r="139" spans="1:5" s="117" customFormat="1" ht="15">
      <c r="A139" s="115" t="s">
        <v>245</v>
      </c>
      <c r="B139" s="115" t="s">
        <v>246</v>
      </c>
      <c r="C139" s="116">
        <f>SUM(C140:C142)</f>
        <v>1550000</v>
      </c>
      <c r="D139" s="116"/>
    </row>
    <row r="140" spans="1:5" s="29" customFormat="1">
      <c r="A140" s="129" t="s">
        <v>247</v>
      </c>
      <c r="B140" s="129" t="s">
        <v>248</v>
      </c>
      <c r="C140" s="130">
        <v>50000</v>
      </c>
      <c r="D140" s="130"/>
      <c r="E140"/>
    </row>
    <row r="141" spans="1:5" s="29" customFormat="1">
      <c r="A141" s="129" t="s">
        <v>249</v>
      </c>
      <c r="B141" s="129" t="s">
        <v>250</v>
      </c>
      <c r="C141" s="130">
        <v>1500000</v>
      </c>
      <c r="D141" s="130"/>
      <c r="E141"/>
    </row>
    <row r="142" spans="1:5" s="29" customFormat="1">
      <c r="A142" s="129" t="s">
        <v>251</v>
      </c>
      <c r="B142" s="129" t="s">
        <v>252</v>
      </c>
      <c r="C142" s="130">
        <v>0</v>
      </c>
      <c r="D142" s="130"/>
      <c r="E142"/>
    </row>
    <row r="143" spans="1:5">
      <c r="A143" s="1"/>
      <c r="B143" s="1"/>
      <c r="C143" s="107"/>
      <c r="D143" s="107"/>
    </row>
    <row r="144" spans="1:5" s="117" customFormat="1" ht="15">
      <c r="A144" s="115" t="s">
        <v>253</v>
      </c>
      <c r="B144" s="115" t="s">
        <v>254</v>
      </c>
      <c r="C144" s="116">
        <f>SUM(C145:C150)</f>
        <v>1800000</v>
      </c>
      <c r="D144" s="116"/>
    </row>
    <row r="145" spans="1:5" s="29" customFormat="1">
      <c r="A145" s="129" t="s">
        <v>255</v>
      </c>
      <c r="B145" s="129" t="s">
        <v>256</v>
      </c>
      <c r="C145" s="130">
        <v>300000</v>
      </c>
      <c r="D145" s="130"/>
      <c r="E145"/>
    </row>
    <row r="146" spans="1:5" s="29" customFormat="1">
      <c r="A146" s="129" t="s">
        <v>257</v>
      </c>
      <c r="B146" s="129" t="s">
        <v>258</v>
      </c>
      <c r="C146" s="130">
        <v>300000</v>
      </c>
      <c r="D146" s="130"/>
      <c r="E146"/>
    </row>
    <row r="147" spans="1:5" s="29" customFormat="1">
      <c r="A147" s="129" t="s">
        <v>259</v>
      </c>
      <c r="B147" s="129" t="s">
        <v>260</v>
      </c>
      <c r="C147" s="130">
        <v>300000</v>
      </c>
      <c r="D147" s="130"/>
      <c r="E147"/>
    </row>
    <row r="148" spans="1:5" s="29" customFormat="1">
      <c r="A148" s="129" t="s">
        <v>261</v>
      </c>
      <c r="B148" s="129" t="s">
        <v>262</v>
      </c>
      <c r="C148" s="130">
        <v>600000</v>
      </c>
      <c r="D148" s="130"/>
      <c r="E148"/>
    </row>
    <row r="149" spans="1:5" s="29" customFormat="1">
      <c r="A149" s="129" t="s">
        <v>263</v>
      </c>
      <c r="B149" s="129" t="s">
        <v>264</v>
      </c>
      <c r="C149" s="130">
        <v>300000</v>
      </c>
      <c r="D149" s="130"/>
      <c r="E149"/>
    </row>
    <row r="150" spans="1:5" s="29" customFormat="1">
      <c r="A150" s="129" t="s">
        <v>265</v>
      </c>
      <c r="B150" s="129" t="s">
        <v>266</v>
      </c>
      <c r="C150" s="130">
        <v>0</v>
      </c>
      <c r="D150" s="130"/>
      <c r="E150"/>
    </row>
    <row r="151" spans="1:5">
      <c r="A151" s="1"/>
      <c r="B151" s="1"/>
      <c r="C151" s="13"/>
      <c r="D151" s="107"/>
    </row>
    <row r="152" spans="1:5" s="117" customFormat="1" ht="15">
      <c r="A152" s="115" t="s">
        <v>267</v>
      </c>
      <c r="B152" s="115" t="s">
        <v>268</v>
      </c>
      <c r="C152" s="116">
        <f>SUM(C153)</f>
        <v>1000000</v>
      </c>
      <c r="D152" s="116"/>
    </row>
    <row r="153" spans="1:5" s="29" customFormat="1">
      <c r="A153" s="129" t="s">
        <v>269</v>
      </c>
      <c r="B153" s="129" t="s">
        <v>270</v>
      </c>
      <c r="C153" s="130">
        <v>1000000</v>
      </c>
      <c r="D153" s="130"/>
      <c r="E153"/>
    </row>
    <row r="154" spans="1:5">
      <c r="A154" s="1"/>
      <c r="B154" s="1"/>
      <c r="C154" s="107"/>
      <c r="D154" s="107"/>
    </row>
    <row r="155" spans="1:5" s="117" customFormat="1" ht="15">
      <c r="A155" s="115" t="s">
        <v>271</v>
      </c>
      <c r="B155" s="115" t="s">
        <v>272</v>
      </c>
      <c r="C155" s="116">
        <f>SUM(C156:C158)</f>
        <v>1300000</v>
      </c>
      <c r="D155" s="116"/>
    </row>
    <row r="156" spans="1:5" s="29" customFormat="1">
      <c r="A156" s="129" t="s">
        <v>273</v>
      </c>
      <c r="B156" s="129" t="s">
        <v>274</v>
      </c>
      <c r="C156" s="130">
        <v>1200000</v>
      </c>
      <c r="D156" s="130"/>
      <c r="E156"/>
    </row>
    <row r="157" spans="1:5" s="29" customFormat="1">
      <c r="A157" s="129" t="s">
        <v>275</v>
      </c>
      <c r="B157" s="129" t="s">
        <v>276</v>
      </c>
      <c r="C157" s="130">
        <v>50000</v>
      </c>
      <c r="D157" s="130"/>
      <c r="E157"/>
    </row>
    <row r="158" spans="1:5" s="29" customFormat="1">
      <c r="A158" s="129" t="s">
        <v>277</v>
      </c>
      <c r="B158" s="129" t="s">
        <v>278</v>
      </c>
      <c r="C158" s="130">
        <v>50000</v>
      </c>
      <c r="D158" s="130"/>
      <c r="E158"/>
    </row>
    <row r="159" spans="1:5">
      <c r="A159" s="1"/>
      <c r="B159" s="1"/>
      <c r="C159" s="13"/>
      <c r="D159" s="107"/>
    </row>
    <row r="160" spans="1:5" s="117" customFormat="1" ht="15">
      <c r="A160" s="115" t="s">
        <v>279</v>
      </c>
      <c r="B160" s="115" t="s">
        <v>280</v>
      </c>
      <c r="C160" s="116">
        <f>SUM(C161:C167)</f>
        <v>50000</v>
      </c>
      <c r="D160" s="116"/>
    </row>
    <row r="161" spans="1:5" s="29" customFormat="1">
      <c r="A161" s="129" t="s">
        <v>281</v>
      </c>
      <c r="B161" s="129" t="s">
        <v>282</v>
      </c>
      <c r="C161" s="130">
        <v>50000</v>
      </c>
      <c r="D161" s="130"/>
      <c r="E161"/>
    </row>
    <row r="162" spans="1:5" s="29" customFormat="1">
      <c r="A162" s="129" t="s">
        <v>283</v>
      </c>
      <c r="B162" s="129" t="s">
        <v>284</v>
      </c>
      <c r="C162" s="130">
        <v>0</v>
      </c>
      <c r="D162" s="130"/>
      <c r="E162"/>
    </row>
    <row r="163" spans="1:5" s="29" customFormat="1">
      <c r="A163" s="129" t="s">
        <v>285</v>
      </c>
      <c r="B163" s="129" t="s">
        <v>286</v>
      </c>
      <c r="C163" s="130">
        <v>0</v>
      </c>
      <c r="D163" s="130"/>
      <c r="E163"/>
    </row>
    <row r="164" spans="1:5" s="29" customFormat="1">
      <c r="A164" s="129" t="s">
        <v>287</v>
      </c>
      <c r="B164" s="129" t="s">
        <v>288</v>
      </c>
      <c r="C164" s="130">
        <v>0</v>
      </c>
      <c r="D164" s="130"/>
      <c r="E164"/>
    </row>
    <row r="165" spans="1:5" s="29" customFormat="1">
      <c r="A165" s="129" t="s">
        <v>289</v>
      </c>
      <c r="B165" s="129" t="s">
        <v>290</v>
      </c>
      <c r="C165" s="130">
        <v>0</v>
      </c>
      <c r="D165" s="130"/>
      <c r="E165"/>
    </row>
    <row r="166" spans="1:5" s="29" customFormat="1">
      <c r="A166" s="129" t="s">
        <v>291</v>
      </c>
      <c r="B166" s="129" t="s">
        <v>292</v>
      </c>
      <c r="C166" s="130">
        <v>0</v>
      </c>
      <c r="D166" s="130"/>
      <c r="E166"/>
    </row>
    <row r="167" spans="1:5" s="29" customFormat="1">
      <c r="A167" s="129" t="s">
        <v>293</v>
      </c>
      <c r="B167" s="129" t="s">
        <v>294</v>
      </c>
      <c r="C167" s="130">
        <v>0</v>
      </c>
      <c r="D167" s="130"/>
      <c r="E167"/>
    </row>
    <row r="168" spans="1:5">
      <c r="A168" s="1"/>
      <c r="B168" s="1"/>
      <c r="C168" s="107"/>
      <c r="D168" s="107"/>
    </row>
    <row r="169" spans="1:5" s="117" customFormat="1" ht="15">
      <c r="A169" s="115" t="s">
        <v>295</v>
      </c>
      <c r="B169" s="115" t="s">
        <v>296</v>
      </c>
      <c r="C169" s="116">
        <f>SUM(C170:C177)</f>
        <v>14550000</v>
      </c>
      <c r="D169" s="116"/>
    </row>
    <row r="170" spans="1:5" s="29" customFormat="1">
      <c r="A170" s="129" t="s">
        <v>297</v>
      </c>
      <c r="B170" s="129" t="s">
        <v>298</v>
      </c>
      <c r="C170" s="130">
        <v>12000000</v>
      </c>
      <c r="D170" s="130"/>
      <c r="E170"/>
    </row>
    <row r="171" spans="1:5" s="29" customFormat="1">
      <c r="A171" s="129" t="s">
        <v>299</v>
      </c>
      <c r="B171" s="129" t="s">
        <v>300</v>
      </c>
      <c r="C171" s="130">
        <v>1200000</v>
      </c>
      <c r="D171" s="130"/>
      <c r="E171"/>
    </row>
    <row r="172" spans="1:5" s="29" customFormat="1">
      <c r="A172" s="129" t="s">
        <v>301</v>
      </c>
      <c r="B172" s="129" t="s">
        <v>302</v>
      </c>
      <c r="C172" s="130">
        <v>200000</v>
      </c>
      <c r="D172" s="130"/>
      <c r="E172"/>
    </row>
    <row r="173" spans="1:5" s="29" customFormat="1">
      <c r="A173" s="129" t="s">
        <v>303</v>
      </c>
      <c r="B173" s="129" t="s">
        <v>304</v>
      </c>
      <c r="C173" s="130">
        <v>150000</v>
      </c>
      <c r="D173" s="130"/>
      <c r="E173"/>
    </row>
    <row r="174" spans="1:5" s="29" customFormat="1">
      <c r="A174" s="129" t="s">
        <v>305</v>
      </c>
      <c r="B174" s="129" t="s">
        <v>306</v>
      </c>
      <c r="C174" s="130">
        <v>0</v>
      </c>
      <c r="D174" s="130"/>
      <c r="E174"/>
    </row>
    <row r="175" spans="1:5" s="29" customFormat="1">
      <c r="A175" s="129" t="s">
        <v>307</v>
      </c>
      <c r="B175" s="129" t="s">
        <v>308</v>
      </c>
      <c r="C175" s="130">
        <v>0</v>
      </c>
      <c r="D175" s="130"/>
      <c r="E175"/>
    </row>
    <row r="176" spans="1:5" s="29" customFormat="1">
      <c r="A176" s="129" t="s">
        <v>309</v>
      </c>
      <c r="B176" s="129" t="s">
        <v>310</v>
      </c>
      <c r="C176" s="130">
        <v>1000000</v>
      </c>
      <c r="D176" s="130"/>
      <c r="E176"/>
    </row>
    <row r="177" spans="1:5" s="29" customFormat="1">
      <c r="A177" s="129" t="s">
        <v>311</v>
      </c>
      <c r="B177" s="129" t="s">
        <v>312</v>
      </c>
      <c r="C177" s="130">
        <v>0</v>
      </c>
      <c r="D177" s="130"/>
      <c r="E177"/>
    </row>
    <row r="178" spans="1:5">
      <c r="A178" s="1"/>
      <c r="B178" s="1"/>
      <c r="C178" s="107"/>
      <c r="D178" s="107"/>
    </row>
    <row r="179" spans="1:5" s="117" customFormat="1" ht="15">
      <c r="A179" s="115" t="s">
        <v>313</v>
      </c>
      <c r="B179" s="115" t="s">
        <v>314</v>
      </c>
      <c r="C179" s="116">
        <f>SUM(C180:C189)</f>
        <v>23400000</v>
      </c>
      <c r="D179" s="116"/>
    </row>
    <row r="180" spans="1:5" s="29" customFormat="1">
      <c r="A180" s="129" t="s">
        <v>315</v>
      </c>
      <c r="B180" s="129" t="s">
        <v>565</v>
      </c>
      <c r="C180" s="130">
        <v>3600000</v>
      </c>
      <c r="D180" s="130"/>
      <c r="E180"/>
    </row>
    <row r="181" spans="1:5" s="29" customFormat="1">
      <c r="A181" s="129" t="s">
        <v>317</v>
      </c>
      <c r="B181" s="129" t="s">
        <v>318</v>
      </c>
      <c r="C181" s="130">
        <v>9000000</v>
      </c>
      <c r="D181" s="130"/>
      <c r="E181"/>
    </row>
    <row r="182" spans="1:5" s="29" customFormat="1">
      <c r="A182" s="129" t="s">
        <v>319</v>
      </c>
      <c r="B182" s="129" t="s">
        <v>320</v>
      </c>
      <c r="C182" s="130">
        <v>0</v>
      </c>
      <c r="D182" s="130"/>
      <c r="E182"/>
    </row>
    <row r="183" spans="1:5" s="29" customFormat="1">
      <c r="A183" s="129" t="s">
        <v>321</v>
      </c>
      <c r="B183" s="129" t="s">
        <v>322</v>
      </c>
      <c r="C183" s="130">
        <v>0</v>
      </c>
      <c r="D183" s="130"/>
      <c r="E183"/>
    </row>
    <row r="184" spans="1:5" s="29" customFormat="1">
      <c r="A184" s="129" t="s">
        <v>323</v>
      </c>
      <c r="B184" s="129" t="s">
        <v>324</v>
      </c>
      <c r="C184" s="130">
        <v>1800000</v>
      </c>
      <c r="D184" s="130"/>
      <c r="E184"/>
    </row>
    <row r="185" spans="1:5" s="29" customFormat="1">
      <c r="A185" s="129" t="s">
        <v>325</v>
      </c>
      <c r="B185" s="129" t="s">
        <v>326</v>
      </c>
      <c r="C185" s="130">
        <v>1000000</v>
      </c>
      <c r="D185" s="130"/>
      <c r="E185"/>
    </row>
    <row r="186" spans="1:5" s="29" customFormat="1">
      <c r="A186" s="129" t="s">
        <v>327</v>
      </c>
      <c r="B186" s="129" t="s">
        <v>328</v>
      </c>
      <c r="C186" s="130">
        <v>0</v>
      </c>
      <c r="D186" s="130"/>
      <c r="E186"/>
    </row>
    <row r="187" spans="1:5" s="29" customFormat="1">
      <c r="A187" s="129" t="s">
        <v>329</v>
      </c>
      <c r="B187" s="129" t="s">
        <v>330</v>
      </c>
      <c r="C187" s="130">
        <v>8000000</v>
      </c>
      <c r="D187" s="130"/>
      <c r="E187"/>
    </row>
    <row r="188" spans="1:5" s="29" customFormat="1">
      <c r="A188" s="129" t="s">
        <v>331</v>
      </c>
      <c r="B188" s="129" t="s">
        <v>332</v>
      </c>
      <c r="C188" s="130">
        <v>0</v>
      </c>
      <c r="D188" s="130"/>
      <c r="E188"/>
    </row>
    <row r="189" spans="1:5" s="29" customFormat="1">
      <c r="A189" s="129" t="s">
        <v>333</v>
      </c>
      <c r="B189" s="129" t="s">
        <v>334</v>
      </c>
      <c r="C189" s="130">
        <v>0</v>
      </c>
      <c r="D189" s="130"/>
      <c r="E189"/>
    </row>
    <row r="190" spans="1:5">
      <c r="A190" s="1"/>
      <c r="B190" s="1"/>
      <c r="C190" s="13"/>
      <c r="D190" s="13"/>
    </row>
    <row r="191" spans="1:5" s="120" customFormat="1" ht="15.75">
      <c r="A191" s="118" t="s">
        <v>335</v>
      </c>
      <c r="B191" s="118" t="s">
        <v>336</v>
      </c>
      <c r="C191" s="119">
        <f>C192</f>
        <v>10000000</v>
      </c>
      <c r="D191" s="119"/>
    </row>
    <row r="192" spans="1:5" s="117" customFormat="1" ht="15">
      <c r="A192" s="115" t="s">
        <v>337</v>
      </c>
      <c r="B192" s="115" t="s">
        <v>338</v>
      </c>
      <c r="C192" s="116">
        <f>SUM(C193:C198)</f>
        <v>10000000</v>
      </c>
      <c r="D192" s="116"/>
    </row>
    <row r="193" spans="1:5" s="29" customFormat="1">
      <c r="A193" s="129" t="s">
        <v>339</v>
      </c>
      <c r="B193" s="129" t="s">
        <v>340</v>
      </c>
      <c r="C193" s="130">
        <v>0</v>
      </c>
      <c r="D193" s="130"/>
      <c r="E193"/>
    </row>
    <row r="194" spans="1:5" s="29" customFormat="1">
      <c r="A194" s="129" t="s">
        <v>341</v>
      </c>
      <c r="B194" s="129" t="s">
        <v>342</v>
      </c>
      <c r="C194" s="130">
        <v>0</v>
      </c>
      <c r="D194" s="130"/>
      <c r="E194"/>
    </row>
    <row r="195" spans="1:5" s="29" customFormat="1">
      <c r="A195" s="129" t="s">
        <v>343</v>
      </c>
      <c r="B195" s="129" t="s">
        <v>344</v>
      </c>
      <c r="C195" s="130">
        <v>0</v>
      </c>
      <c r="D195" s="130"/>
      <c r="E195"/>
    </row>
    <row r="196" spans="1:5" s="29" customFormat="1">
      <c r="A196" s="129" t="s">
        <v>345</v>
      </c>
      <c r="B196" s="129" t="s">
        <v>346</v>
      </c>
      <c r="C196" s="130">
        <v>10000000</v>
      </c>
      <c r="D196" s="130"/>
      <c r="E196"/>
    </row>
    <row r="197" spans="1:5" s="29" customFormat="1">
      <c r="A197" s="129" t="s">
        <v>347</v>
      </c>
      <c r="B197" s="129" t="s">
        <v>348</v>
      </c>
      <c r="C197" s="130">
        <v>0</v>
      </c>
      <c r="D197" s="130"/>
      <c r="E197"/>
    </row>
    <row r="198" spans="1:5" s="29" customFormat="1">
      <c r="A198" s="129" t="s">
        <v>349</v>
      </c>
      <c r="B198" s="129" t="s">
        <v>350</v>
      </c>
      <c r="C198" s="130">
        <v>0</v>
      </c>
      <c r="D198" s="130"/>
      <c r="E198"/>
    </row>
    <row r="199" spans="1:5">
      <c r="A199" s="1"/>
      <c r="B199" s="1"/>
      <c r="C199" s="13"/>
      <c r="D199" s="13"/>
    </row>
    <row r="200" spans="1:5" s="117" customFormat="1" ht="15">
      <c r="A200" s="115" t="s">
        <v>351</v>
      </c>
      <c r="B200" s="115" t="s">
        <v>352</v>
      </c>
      <c r="C200" s="116">
        <f>SUM(C201:C201)</f>
        <v>1540000000</v>
      </c>
      <c r="D200" s="116"/>
    </row>
    <row r="201" spans="1:5">
      <c r="A201" s="129" t="s">
        <v>743</v>
      </c>
      <c r="B201" s="129" t="s">
        <v>744</v>
      </c>
      <c r="C201" s="130">
        <v>1540000000</v>
      </c>
      <c r="D201" s="130"/>
    </row>
    <row r="202" spans="1:5">
      <c r="A202" s="83"/>
      <c r="B202" s="1"/>
      <c r="C202" s="13"/>
      <c r="D202" s="13"/>
    </row>
    <row r="203" spans="1:5" s="120" customFormat="1" ht="15.75">
      <c r="A203" s="118" t="s">
        <v>355</v>
      </c>
      <c r="B203" s="118" t="s">
        <v>356</v>
      </c>
      <c r="C203" s="119">
        <f>C204+C211+C216+C219+C223+C232+C235</f>
        <v>139300000</v>
      </c>
      <c r="D203" s="119"/>
    </row>
    <row r="204" spans="1:5" s="117" customFormat="1" ht="15">
      <c r="A204" s="115" t="s">
        <v>357</v>
      </c>
      <c r="B204" s="115" t="s">
        <v>358</v>
      </c>
      <c r="C204" s="116">
        <f>SUM(C205:C209)</f>
        <v>49000000</v>
      </c>
      <c r="D204" s="116"/>
    </row>
    <row r="205" spans="1:5">
      <c r="A205" s="129" t="s">
        <v>359</v>
      </c>
      <c r="B205" s="129" t="s">
        <v>360</v>
      </c>
      <c r="C205" s="130">
        <v>30000000</v>
      </c>
      <c r="D205" s="130"/>
    </row>
    <row r="206" spans="1:5">
      <c r="A206" s="129" t="s">
        <v>361</v>
      </c>
      <c r="B206" s="129" t="s">
        <v>362</v>
      </c>
      <c r="C206" s="130">
        <v>0</v>
      </c>
      <c r="D206" s="130"/>
    </row>
    <row r="207" spans="1:5">
      <c r="A207" s="129" t="s">
        <v>363</v>
      </c>
      <c r="B207" s="129" t="s">
        <v>590</v>
      </c>
      <c r="C207" s="130">
        <v>12000000</v>
      </c>
      <c r="D207" s="130"/>
    </row>
    <row r="208" spans="1:5">
      <c r="A208" s="129" t="s">
        <v>365</v>
      </c>
      <c r="B208" s="129" t="s">
        <v>366</v>
      </c>
      <c r="C208" s="130">
        <v>2000000</v>
      </c>
      <c r="D208" s="130"/>
    </row>
    <row r="209" spans="1:5">
      <c r="A209" s="129" t="s">
        <v>367</v>
      </c>
      <c r="B209" s="129" t="s">
        <v>368</v>
      </c>
      <c r="C209" s="130">
        <v>5000000</v>
      </c>
      <c r="D209" s="130"/>
    </row>
    <row r="210" spans="1:5">
      <c r="A210" s="1"/>
      <c r="B210" s="1"/>
      <c r="C210" s="23"/>
      <c r="D210" s="23"/>
    </row>
    <row r="211" spans="1:5" s="117" customFormat="1" ht="15">
      <c r="A211" s="115" t="s">
        <v>369</v>
      </c>
      <c r="B211" s="115" t="s">
        <v>370</v>
      </c>
      <c r="C211" s="116">
        <f>SUM(C212:C214)</f>
        <v>3300000</v>
      </c>
      <c r="D211" s="116"/>
    </row>
    <row r="212" spans="1:5">
      <c r="A212" s="129" t="s">
        <v>371</v>
      </c>
      <c r="B212" s="129" t="s">
        <v>372</v>
      </c>
      <c r="C212" s="130">
        <v>2500000</v>
      </c>
      <c r="D212" s="130"/>
    </row>
    <row r="213" spans="1:5">
      <c r="A213" s="129" t="s">
        <v>373</v>
      </c>
      <c r="B213" s="129" t="s">
        <v>374</v>
      </c>
      <c r="C213" s="130">
        <v>800000</v>
      </c>
      <c r="D213" s="130"/>
    </row>
    <row r="214" spans="1:5">
      <c r="A214" s="129" t="s">
        <v>375</v>
      </c>
      <c r="B214" s="129" t="s">
        <v>376</v>
      </c>
      <c r="C214" s="130">
        <v>0</v>
      </c>
      <c r="D214" s="130"/>
    </row>
    <row r="215" spans="1:5">
      <c r="A215" s="1"/>
      <c r="B215" s="1"/>
      <c r="C215" s="23"/>
      <c r="D215" s="23"/>
    </row>
    <row r="216" spans="1:5" s="117" customFormat="1" ht="15">
      <c r="A216" s="115" t="s">
        <v>377</v>
      </c>
      <c r="B216" s="115" t="s">
        <v>378</v>
      </c>
      <c r="C216" s="116">
        <f>SUM(C217)</f>
        <v>0</v>
      </c>
      <c r="D216" s="116"/>
    </row>
    <row r="217" spans="1:5">
      <c r="A217" s="129" t="s">
        <v>379</v>
      </c>
      <c r="B217" s="129" t="s">
        <v>380</v>
      </c>
      <c r="C217" s="130">
        <v>0</v>
      </c>
      <c r="D217" s="130"/>
    </row>
    <row r="218" spans="1:5">
      <c r="A218" s="1"/>
      <c r="B218" s="1"/>
      <c r="C218" s="107"/>
      <c r="D218" s="107"/>
    </row>
    <row r="219" spans="1:5" s="117" customFormat="1" ht="15">
      <c r="A219" s="115" t="s">
        <v>381</v>
      </c>
      <c r="B219" s="115" t="s">
        <v>382</v>
      </c>
      <c r="C219" s="116">
        <f>SUM(C220:C221:D221)</f>
        <v>51000000</v>
      </c>
      <c r="D219" s="116"/>
    </row>
    <row r="220" spans="1:5" s="29" customFormat="1">
      <c r="A220" s="129" t="s">
        <v>383</v>
      </c>
      <c r="B220" s="129" t="s">
        <v>384</v>
      </c>
      <c r="C220" s="130">
        <v>50000000</v>
      </c>
      <c r="D220" s="130"/>
      <c r="E220"/>
    </row>
    <row r="221" spans="1:5" s="29" customFormat="1">
      <c r="A221" s="129" t="s">
        <v>385</v>
      </c>
      <c r="B221" s="129" t="s">
        <v>794</v>
      </c>
      <c r="C221" s="130">
        <v>1000000</v>
      </c>
      <c r="D221" s="130"/>
      <c r="E221"/>
    </row>
    <row r="222" spans="1:5">
      <c r="A222" s="1"/>
      <c r="B222" s="1"/>
      <c r="C222" s="24"/>
      <c r="D222" s="24"/>
    </row>
    <row r="223" spans="1:5" s="117" customFormat="1" ht="15">
      <c r="A223" s="115" t="s">
        <v>387</v>
      </c>
      <c r="B223" s="115" t="s">
        <v>388</v>
      </c>
      <c r="C223" s="116">
        <f>SUM(C224:C230)</f>
        <v>26000000</v>
      </c>
      <c r="D223" s="116"/>
    </row>
    <row r="224" spans="1:5" s="29" customFormat="1">
      <c r="A224" s="129" t="s">
        <v>389</v>
      </c>
      <c r="B224" s="129" t="s">
        <v>595</v>
      </c>
      <c r="C224" s="130">
        <v>0</v>
      </c>
      <c r="D224" s="130"/>
      <c r="E224"/>
    </row>
    <row r="225" spans="1:5" s="29" customFormat="1">
      <c r="A225" s="129" t="s">
        <v>391</v>
      </c>
      <c r="B225" s="129" t="s">
        <v>596</v>
      </c>
      <c r="C225" s="130">
        <v>0</v>
      </c>
      <c r="D225" s="130"/>
      <c r="E225"/>
    </row>
    <row r="226" spans="1:5" s="29" customFormat="1">
      <c r="A226" s="129" t="s">
        <v>393</v>
      </c>
      <c r="B226" s="129" t="s">
        <v>795</v>
      </c>
      <c r="C226" s="130">
        <v>10000000</v>
      </c>
      <c r="D226" s="130"/>
      <c r="E226"/>
    </row>
    <row r="227" spans="1:5" s="29" customFormat="1">
      <c r="A227" s="129" t="s">
        <v>395</v>
      </c>
      <c r="B227" s="129" t="s">
        <v>396</v>
      </c>
      <c r="C227" s="130">
        <v>5000000</v>
      </c>
      <c r="D227" s="130"/>
      <c r="E227"/>
    </row>
    <row r="228" spans="1:5" s="29" customFormat="1">
      <c r="A228" s="129" t="s">
        <v>397</v>
      </c>
      <c r="B228" s="129" t="s">
        <v>398</v>
      </c>
      <c r="C228" s="130">
        <v>5000000</v>
      </c>
      <c r="D228" s="130"/>
      <c r="E228"/>
    </row>
    <row r="229" spans="1:5" s="29" customFormat="1">
      <c r="A229" s="129" t="s">
        <v>399</v>
      </c>
      <c r="B229" s="129" t="s">
        <v>599</v>
      </c>
      <c r="C229" s="130">
        <v>0</v>
      </c>
      <c r="D229" s="130"/>
      <c r="E229"/>
    </row>
    <row r="230" spans="1:5" s="29" customFormat="1">
      <c r="A230" s="129" t="s">
        <v>401</v>
      </c>
      <c r="B230" s="129" t="s">
        <v>402</v>
      </c>
      <c r="C230" s="130">
        <v>6000000</v>
      </c>
      <c r="D230" s="130"/>
      <c r="E230"/>
    </row>
    <row r="231" spans="1:5">
      <c r="A231" s="1"/>
      <c r="B231" s="1"/>
      <c r="C231" s="23"/>
      <c r="D231" s="23"/>
    </row>
    <row r="232" spans="1:5" s="117" customFormat="1" ht="15">
      <c r="A232" s="115" t="s">
        <v>403</v>
      </c>
      <c r="B232" s="115" t="s">
        <v>404</v>
      </c>
      <c r="C232" s="116">
        <f>SUM(C233)</f>
        <v>0</v>
      </c>
      <c r="D232" s="116"/>
    </row>
    <row r="233" spans="1:5" s="29" customFormat="1">
      <c r="A233" s="129" t="s">
        <v>600</v>
      </c>
      <c r="B233" s="129" t="s">
        <v>796</v>
      </c>
      <c r="C233" s="130"/>
      <c r="D233" s="130"/>
      <c r="E233"/>
    </row>
    <row r="234" spans="1:5">
      <c r="A234" s="1"/>
      <c r="B234" s="1"/>
      <c r="C234" s="107"/>
      <c r="D234" s="107"/>
    </row>
    <row r="235" spans="1:5" s="117" customFormat="1" ht="15">
      <c r="A235" s="115" t="s">
        <v>407</v>
      </c>
      <c r="B235" s="115" t="s">
        <v>408</v>
      </c>
      <c r="C235" s="116">
        <f>SUM(C236:C237)</f>
        <v>10000000</v>
      </c>
      <c r="D235" s="116"/>
    </row>
    <row r="236" spans="1:5" s="29" customFormat="1">
      <c r="A236" s="129" t="s">
        <v>409</v>
      </c>
      <c r="B236" s="129" t="s">
        <v>410</v>
      </c>
      <c r="C236" s="130">
        <v>10000000</v>
      </c>
      <c r="D236" s="130"/>
      <c r="E236"/>
    </row>
    <row r="237" spans="1:5" s="29" customFormat="1">
      <c r="A237" s="129" t="s">
        <v>411</v>
      </c>
      <c r="B237" s="129" t="s">
        <v>412</v>
      </c>
      <c r="C237" s="130">
        <v>0</v>
      </c>
      <c r="D237" s="130"/>
      <c r="E237"/>
    </row>
    <row r="239" spans="1:5" s="117" customFormat="1" ht="15">
      <c r="A239" s="115" t="s">
        <v>413</v>
      </c>
      <c r="B239" s="115" t="s">
        <v>414</v>
      </c>
      <c r="C239" s="116">
        <f>SUM(C240:C241)</f>
        <v>0</v>
      </c>
      <c r="D239" s="116"/>
    </row>
    <row r="240" spans="1:5" s="29" customFormat="1">
      <c r="A240" s="129" t="s">
        <v>415</v>
      </c>
      <c r="B240" s="129" t="s">
        <v>416</v>
      </c>
      <c r="C240" s="130">
        <v>0</v>
      </c>
      <c r="D240" s="130"/>
      <c r="E240"/>
    </row>
    <row r="242" spans="1:5" s="120" customFormat="1" ht="15.75">
      <c r="A242" s="118" t="s">
        <v>417</v>
      </c>
      <c r="B242" s="118" t="s">
        <v>418</v>
      </c>
      <c r="C242" s="119">
        <f>SUM(C244:C246)</f>
        <v>351290410</v>
      </c>
      <c r="D242" s="119"/>
    </row>
    <row r="243" spans="1:5" s="117" customFormat="1" ht="15">
      <c r="A243" s="115" t="s">
        <v>419</v>
      </c>
      <c r="B243" s="115" t="s">
        <v>420</v>
      </c>
      <c r="C243" s="116">
        <f>SUM(C244:C246)</f>
        <v>351290410</v>
      </c>
      <c r="D243" s="116"/>
    </row>
    <row r="244" spans="1:5" s="29" customFormat="1">
      <c r="A244" s="129" t="s">
        <v>421</v>
      </c>
      <c r="B244" s="129" t="s">
        <v>422</v>
      </c>
      <c r="C244" s="130">
        <v>27217359</v>
      </c>
      <c r="D244" s="130"/>
      <c r="E244"/>
    </row>
    <row r="245" spans="1:5" s="29" customFormat="1">
      <c r="A245" s="129" t="s">
        <v>423</v>
      </c>
      <c r="B245" s="129" t="s">
        <v>424</v>
      </c>
      <c r="C245" s="130">
        <v>322073051</v>
      </c>
      <c r="D245" s="130"/>
      <c r="E245"/>
    </row>
    <row r="246" spans="1:5" s="29" customFormat="1">
      <c r="A246" s="129" t="s">
        <v>425</v>
      </c>
      <c r="B246" s="129" t="s">
        <v>426</v>
      </c>
      <c r="C246" s="130">
        <v>2000000</v>
      </c>
      <c r="D246" s="130"/>
      <c r="E246"/>
    </row>
    <row r="247" spans="1:5" s="29" customFormat="1"/>
    <row r="248" spans="1:5" ht="15.75">
      <c r="B248" s="26"/>
    </row>
    <row r="249" spans="1:5" s="120" customFormat="1" ht="15.75">
      <c r="A249" s="22" t="s">
        <v>427</v>
      </c>
      <c r="B249" s="123"/>
      <c r="C249" s="22" t="s">
        <v>428</v>
      </c>
      <c r="E249" s="22"/>
    </row>
    <row r="250" spans="1:5" s="120" customFormat="1" ht="15">
      <c r="A250" s="120" t="s">
        <v>429</v>
      </c>
      <c r="C250" s="120" t="s">
        <v>430</v>
      </c>
    </row>
    <row r="251" spans="1:5" s="120" customFormat="1" ht="15.75">
      <c r="A251" s="26" t="s">
        <v>431</v>
      </c>
      <c r="C251" s="22" t="s">
        <v>432</v>
      </c>
      <c r="E251" s="22"/>
    </row>
    <row r="252" spans="1:5" s="120" customFormat="1" ht="15">
      <c r="A252" s="124" t="s">
        <v>433</v>
      </c>
      <c r="C252" s="120" t="s">
        <v>434</v>
      </c>
    </row>
    <row r="253" spans="1:5" s="120" customFormat="1" ht="15"/>
    <row r="254" spans="1:5" s="120" customFormat="1" ht="15"/>
    <row r="255" spans="1:5" s="120" customFormat="1" ht="15.75">
      <c r="B255" s="22" t="s">
        <v>435</v>
      </c>
      <c r="C255" s="22"/>
      <c r="D255" s="22"/>
    </row>
    <row r="256" spans="1:5" s="120" customFormat="1" ht="15">
      <c r="B256" s="120" t="s">
        <v>436</v>
      </c>
    </row>
    <row r="257" spans="2:4" s="120" customFormat="1" ht="15.75">
      <c r="B257" s="22" t="s">
        <v>437</v>
      </c>
      <c r="C257" s="22"/>
      <c r="D257" s="22"/>
    </row>
    <row r="258" spans="2:4" s="120" customFormat="1" ht="15">
      <c r="B258" s="120" t="s">
        <v>438</v>
      </c>
    </row>
    <row r="259" spans="2:4" s="120" customFormat="1" ht="15"/>
  </sheetData>
  <mergeCells count="4">
    <mergeCell ref="A1:D1"/>
    <mergeCell ref="A2:D2"/>
    <mergeCell ref="A3:D3"/>
    <mergeCell ref="A4:D4"/>
  </mergeCells>
  <printOptions horizontalCentered="1" verticalCentered="1"/>
  <pageMargins left="0.78740157480314965" right="0" top="0.74803149606299213" bottom="0.74803149606299213" header="0.31496062992125984" footer="0.31496062992125984"/>
  <pageSetup scale="78" fitToHeight="0" orientation="portrait" horizontalDpi="200" verticalDpi="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7"/>
  <sheetViews>
    <sheetView workbookViewId="0">
      <selection sqref="A1:E6"/>
    </sheetView>
  </sheetViews>
  <sheetFormatPr baseColWidth="10" defaultColWidth="11.42578125" defaultRowHeight="12.75"/>
  <cols>
    <col min="1" max="1" width="9.5703125" customWidth="1"/>
    <col min="2" max="2" width="46.140625" customWidth="1"/>
    <col min="3" max="3" width="17.140625" customWidth="1"/>
    <col min="4" max="4" width="16.85546875" customWidth="1"/>
    <col min="5" max="5" width="17.140625" customWidth="1"/>
    <col min="7" max="7" width="18.42578125" bestFit="1" customWidth="1"/>
    <col min="14" max="14" width="18.42578125" customWidth="1"/>
  </cols>
  <sheetData>
    <row r="1" spans="1:14">
      <c r="A1" s="704"/>
      <c r="B1" s="704"/>
      <c r="C1" s="704"/>
      <c r="D1" s="704"/>
      <c r="E1" s="704"/>
    </row>
    <row r="2" spans="1:14">
      <c r="A2" s="704"/>
      <c r="B2" s="704"/>
      <c r="C2" s="704"/>
      <c r="D2" s="704"/>
      <c r="E2" s="704"/>
    </row>
    <row r="3" spans="1:14" ht="11.25" customHeight="1">
      <c r="A3" s="704"/>
      <c r="B3" s="704"/>
      <c r="C3" s="704"/>
      <c r="D3" s="704"/>
      <c r="E3" s="704"/>
    </row>
    <row r="4" spans="1:14" ht="19.5" customHeight="1">
      <c r="A4" s="704"/>
      <c r="B4" s="704"/>
      <c r="C4" s="704"/>
      <c r="D4" s="704"/>
      <c r="E4" s="704"/>
    </row>
    <row r="5" spans="1:14">
      <c r="A5" s="704"/>
      <c r="B5" s="704"/>
      <c r="C5" s="704"/>
      <c r="D5" s="704"/>
      <c r="E5" s="704"/>
    </row>
    <row r="6" spans="1:14">
      <c r="A6" s="704"/>
      <c r="B6" s="704"/>
      <c r="C6" s="704"/>
      <c r="D6" s="704"/>
      <c r="E6" s="704"/>
    </row>
    <row r="7" spans="1:14" ht="26.25" customHeight="1">
      <c r="A7" s="710" t="s">
        <v>0</v>
      </c>
      <c r="B7" s="710"/>
      <c r="C7" s="710"/>
      <c r="D7" s="710"/>
      <c r="E7" s="710"/>
    </row>
    <row r="8" spans="1:14" ht="15">
      <c r="A8" s="702" t="s">
        <v>797</v>
      </c>
      <c r="B8" s="702"/>
      <c r="C8" s="702"/>
      <c r="D8" s="702"/>
      <c r="E8" s="702"/>
    </row>
    <row r="9" spans="1:14" ht="15">
      <c r="A9" s="702" t="s">
        <v>612</v>
      </c>
      <c r="B9" s="702"/>
      <c r="C9" s="702"/>
      <c r="D9" s="702"/>
      <c r="E9" s="702"/>
    </row>
    <row r="10" spans="1:14" ht="15">
      <c r="A10" s="702" t="s">
        <v>3</v>
      </c>
      <c r="B10" s="702"/>
      <c r="C10" s="702"/>
      <c r="D10" s="702"/>
      <c r="E10" s="702"/>
    </row>
    <row r="11" spans="1:14" ht="1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800</v>
      </c>
      <c r="F11" s="142" t="s">
        <v>801</v>
      </c>
      <c r="I11" s="49"/>
      <c r="J11" s="50"/>
      <c r="K11" s="51"/>
      <c r="L11" s="52"/>
      <c r="M11" s="53"/>
      <c r="N11" s="54"/>
    </row>
    <row r="12" spans="1:14" ht="15">
      <c r="A12" s="83" t="s">
        <v>802</v>
      </c>
      <c r="B12" s="83" t="s">
        <v>444</v>
      </c>
      <c r="C12" s="84">
        <v>3494270000</v>
      </c>
      <c r="D12" s="83"/>
      <c r="E12" s="84">
        <f>E13+E66+E177+E233+E249+E251+E290</f>
        <v>2462562648.6399999</v>
      </c>
      <c r="G12" s="28">
        <v>2462539065.0599999</v>
      </c>
      <c r="I12" s="49"/>
      <c r="J12" s="50"/>
      <c r="K12" s="51"/>
      <c r="L12" s="52"/>
      <c r="M12" s="53"/>
      <c r="N12" s="54"/>
    </row>
    <row r="13" spans="1:14" ht="15">
      <c r="A13" s="95" t="s">
        <v>16</v>
      </c>
      <c r="B13" s="95" t="s">
        <v>17</v>
      </c>
      <c r="C13" s="96">
        <v>531023590</v>
      </c>
      <c r="D13" s="96">
        <v>531023590</v>
      </c>
      <c r="E13" s="96">
        <f>(E14+E32)</f>
        <v>8969699.1500000004</v>
      </c>
      <c r="I13" s="49"/>
      <c r="J13" s="50"/>
      <c r="K13" s="51"/>
      <c r="L13" s="52"/>
      <c r="M13" s="53"/>
      <c r="N13" s="54"/>
    </row>
    <row r="14" spans="1:14" ht="15">
      <c r="A14" s="76" t="s">
        <v>18</v>
      </c>
      <c r="B14" s="76" t="s">
        <v>19</v>
      </c>
      <c r="C14" s="77">
        <v>338725488</v>
      </c>
      <c r="D14" s="77">
        <v>338725488</v>
      </c>
      <c r="E14" s="77">
        <f>SUM(E15:E31)</f>
        <v>7216530</v>
      </c>
      <c r="I14" s="49"/>
      <c r="J14" s="50"/>
      <c r="K14" s="51"/>
      <c r="L14" s="52"/>
      <c r="M14" s="53"/>
      <c r="N14" s="54"/>
    </row>
    <row r="15" spans="1:14" ht="15">
      <c r="A15" s="76" t="s">
        <v>20</v>
      </c>
      <c r="B15" s="76" t="s">
        <v>21</v>
      </c>
      <c r="C15" s="77"/>
      <c r="D15" s="77"/>
      <c r="E15" s="85">
        <v>7141530</v>
      </c>
      <c r="F15" t="s">
        <v>803</v>
      </c>
      <c r="I15" s="49"/>
      <c r="J15" s="50"/>
      <c r="K15" s="51"/>
      <c r="L15" s="52"/>
      <c r="M15" s="53"/>
      <c r="N15" s="54"/>
    </row>
    <row r="16" spans="1:14" ht="15">
      <c r="A16" s="76" t="s">
        <v>445</v>
      </c>
      <c r="B16" s="76" t="s">
        <v>446</v>
      </c>
      <c r="C16" s="77"/>
      <c r="D16" s="77"/>
      <c r="E16" s="85"/>
      <c r="I16" s="49"/>
      <c r="J16" s="50"/>
      <c r="K16" s="51"/>
      <c r="L16" s="52"/>
      <c r="M16" s="53"/>
      <c r="N16" s="54"/>
    </row>
    <row r="17" spans="1:14" ht="15">
      <c r="A17" s="76" t="s">
        <v>22</v>
      </c>
      <c r="B17" s="76" t="s">
        <v>23</v>
      </c>
      <c r="C17" s="77"/>
      <c r="D17" s="77"/>
      <c r="E17" s="85"/>
      <c r="I17" s="49"/>
      <c r="J17" s="50"/>
      <c r="K17" s="51"/>
      <c r="L17" s="52"/>
      <c r="M17" s="53"/>
      <c r="N17" s="54"/>
    </row>
    <row r="18" spans="1:14" ht="15">
      <c r="A18" s="76" t="s">
        <v>24</v>
      </c>
      <c r="B18" s="76" t="s">
        <v>25</v>
      </c>
      <c r="C18" s="77"/>
      <c r="D18" s="77"/>
      <c r="E18" s="85"/>
      <c r="I18" s="49"/>
      <c r="J18" s="50"/>
      <c r="K18" s="51"/>
      <c r="L18" s="52"/>
      <c r="M18" s="53"/>
      <c r="N18" s="54"/>
    </row>
    <row r="19" spans="1:14" ht="15">
      <c r="A19" s="76" t="s">
        <v>26</v>
      </c>
      <c r="B19" s="76" t="s">
        <v>27</v>
      </c>
      <c r="C19" s="77"/>
      <c r="D19" s="77"/>
      <c r="E19" s="85"/>
      <c r="I19" s="49"/>
      <c r="J19" s="50"/>
      <c r="K19" s="51"/>
      <c r="L19" s="52"/>
      <c r="M19" s="53"/>
      <c r="N19" s="54"/>
    </row>
    <row r="20" spans="1:14" ht="15">
      <c r="A20" s="76" t="s">
        <v>28</v>
      </c>
      <c r="B20" s="76" t="s">
        <v>29</v>
      </c>
      <c r="C20" s="77"/>
      <c r="D20" s="77"/>
      <c r="E20" s="85"/>
      <c r="I20" s="49"/>
      <c r="J20" s="50"/>
      <c r="K20" s="51"/>
      <c r="L20" s="52"/>
      <c r="M20" s="53"/>
      <c r="N20" s="54"/>
    </row>
    <row r="21" spans="1:14" ht="15">
      <c r="A21" s="76" t="s">
        <v>32</v>
      </c>
      <c r="B21" s="76" t="s">
        <v>33</v>
      </c>
      <c r="C21" s="77"/>
      <c r="D21" s="77"/>
      <c r="E21" s="85"/>
      <c r="I21" s="49"/>
      <c r="J21" s="50"/>
      <c r="K21" s="51"/>
      <c r="L21" s="52"/>
      <c r="M21" s="53"/>
      <c r="N21" s="54"/>
    </row>
    <row r="22" spans="1:14" ht="15">
      <c r="A22" s="76" t="s">
        <v>34</v>
      </c>
      <c r="B22" s="76" t="s">
        <v>447</v>
      </c>
      <c r="C22" s="77"/>
      <c r="D22" s="77"/>
      <c r="E22" s="29"/>
      <c r="I22" s="49"/>
      <c r="J22" s="50"/>
      <c r="K22" s="51"/>
      <c r="L22" s="52"/>
      <c r="M22" s="53"/>
      <c r="N22" s="54"/>
    </row>
    <row r="23" spans="1:14" ht="15.75">
      <c r="A23" s="76"/>
      <c r="B23" s="86" t="s">
        <v>804</v>
      </c>
      <c r="C23" s="77"/>
      <c r="D23" s="77"/>
      <c r="E23" s="85">
        <v>55000</v>
      </c>
      <c r="F23" t="s">
        <v>803</v>
      </c>
      <c r="I23" s="49"/>
      <c r="J23" s="50"/>
      <c r="K23" s="51"/>
      <c r="L23" s="52"/>
      <c r="M23" s="53"/>
      <c r="N23" s="54"/>
    </row>
    <row r="24" spans="1:14" ht="15">
      <c r="A24" s="76" t="s">
        <v>36</v>
      </c>
      <c r="B24" s="76" t="s">
        <v>37</v>
      </c>
      <c r="C24" s="77"/>
      <c r="D24" s="77"/>
      <c r="E24" s="29"/>
      <c r="I24" s="49"/>
      <c r="J24" s="50"/>
      <c r="K24" s="51"/>
      <c r="L24" s="52"/>
      <c r="M24" s="53"/>
      <c r="N24" s="54"/>
    </row>
    <row r="25" spans="1:14" ht="15">
      <c r="A25" s="76" t="s">
        <v>38</v>
      </c>
      <c r="B25" s="76" t="s">
        <v>448</v>
      </c>
      <c r="C25" s="77"/>
      <c r="D25" s="77"/>
      <c r="E25" s="85"/>
      <c r="I25" s="49"/>
      <c r="J25" s="50"/>
      <c r="K25" s="51"/>
      <c r="L25" s="52"/>
      <c r="M25" s="53"/>
      <c r="N25" s="54"/>
    </row>
    <row r="26" spans="1:14" ht="15">
      <c r="A26" s="76" t="s">
        <v>40</v>
      </c>
      <c r="B26" s="76" t="s">
        <v>449</v>
      </c>
      <c r="C26" s="77"/>
      <c r="D26" s="77"/>
      <c r="E26" s="85"/>
      <c r="I26" s="49"/>
      <c r="J26" s="50"/>
      <c r="K26" s="51"/>
      <c r="L26" s="52"/>
      <c r="M26" s="53"/>
      <c r="N26" s="54"/>
    </row>
    <row r="27" spans="1:14" ht="15">
      <c r="A27" s="76" t="s">
        <v>42</v>
      </c>
      <c r="B27" s="76" t="s">
        <v>450</v>
      </c>
      <c r="C27" s="77"/>
      <c r="D27" s="77"/>
      <c r="E27" s="85"/>
      <c r="I27" s="49"/>
      <c r="J27" s="50"/>
      <c r="K27" s="51"/>
      <c r="L27" s="52"/>
      <c r="M27" s="53"/>
      <c r="N27" s="54"/>
    </row>
    <row r="28" spans="1:14" ht="15.75">
      <c r="A28" s="76"/>
      <c r="B28" s="86" t="s">
        <v>805</v>
      </c>
      <c r="C28" s="77"/>
      <c r="D28" s="77"/>
      <c r="E28" s="77">
        <v>20000</v>
      </c>
      <c r="F28" t="s">
        <v>803</v>
      </c>
      <c r="I28" s="49"/>
      <c r="J28" s="50"/>
      <c r="K28" s="51"/>
      <c r="L28" s="52"/>
      <c r="M28" s="53"/>
      <c r="N28" s="54"/>
    </row>
    <row r="29" spans="1:14" ht="15">
      <c r="A29" s="76" t="s">
        <v>44</v>
      </c>
      <c r="B29" s="76" t="s">
        <v>451</v>
      </c>
      <c r="C29" s="77"/>
      <c r="D29" s="77"/>
      <c r="E29" s="85"/>
      <c r="I29" s="49"/>
      <c r="J29" s="50"/>
      <c r="K29" s="51"/>
      <c r="L29" s="52"/>
      <c r="M29" s="53"/>
      <c r="N29" s="54"/>
    </row>
    <row r="30" spans="1:14" ht="15">
      <c r="A30" s="76" t="s">
        <v>46</v>
      </c>
      <c r="B30" s="76" t="s">
        <v>47</v>
      </c>
      <c r="C30" s="77"/>
      <c r="D30" s="77"/>
      <c r="E30" s="85"/>
      <c r="I30" s="49"/>
      <c r="J30" s="50"/>
      <c r="K30" s="51"/>
      <c r="L30" s="52"/>
      <c r="M30" s="53"/>
      <c r="N30" s="54"/>
    </row>
    <row r="31" spans="1:14" ht="15">
      <c r="A31" s="76"/>
      <c r="B31" s="76"/>
      <c r="C31" s="77"/>
      <c r="D31" s="77"/>
      <c r="E31" s="85"/>
      <c r="I31" s="49"/>
      <c r="J31" s="50"/>
      <c r="K31" s="51"/>
      <c r="L31" s="52"/>
      <c r="M31" s="53"/>
      <c r="N31" s="54"/>
    </row>
    <row r="32" spans="1:14" ht="15">
      <c r="A32" s="76" t="s">
        <v>48</v>
      </c>
      <c r="B32" s="76" t="s">
        <v>49</v>
      </c>
      <c r="C32" s="77">
        <v>35853771</v>
      </c>
      <c r="D32" s="77">
        <v>35853771</v>
      </c>
      <c r="E32" s="77">
        <f>SUM(E33:E64)</f>
        <v>1753169.15</v>
      </c>
      <c r="I32" s="49"/>
      <c r="J32" s="50"/>
      <c r="K32" s="51"/>
      <c r="L32" s="52"/>
      <c r="M32" s="53"/>
      <c r="N32" s="54"/>
    </row>
    <row r="33" spans="1:15" ht="15">
      <c r="A33" s="76" t="s">
        <v>806</v>
      </c>
      <c r="B33" s="76" t="s">
        <v>51</v>
      </c>
      <c r="C33" s="77"/>
      <c r="D33" s="77"/>
      <c r="E33" s="85"/>
      <c r="G33" s="12"/>
      <c r="I33" s="49"/>
      <c r="J33" s="50"/>
      <c r="K33" s="51"/>
      <c r="L33" s="52"/>
      <c r="M33" s="53"/>
      <c r="N33" s="54"/>
    </row>
    <row r="34" spans="1:15" ht="15.75">
      <c r="A34" s="76"/>
      <c r="B34" s="86" t="s">
        <v>453</v>
      </c>
      <c r="C34" s="87"/>
      <c r="D34" s="87"/>
      <c r="E34" s="85">
        <v>472290</v>
      </c>
      <c r="G34" s="12"/>
      <c r="I34" s="49"/>
      <c r="J34" s="50"/>
      <c r="K34" s="51"/>
      <c r="L34" s="52"/>
      <c r="M34" s="53"/>
      <c r="N34" s="54"/>
    </row>
    <row r="35" spans="1:15" ht="15.75">
      <c r="A35" s="76"/>
      <c r="B35" s="86" t="s">
        <v>807</v>
      </c>
      <c r="C35" s="87"/>
      <c r="D35" s="87"/>
      <c r="E35" s="85">
        <v>26410</v>
      </c>
      <c r="G35" s="12"/>
      <c r="I35" s="49"/>
      <c r="J35" s="50"/>
      <c r="K35" s="51"/>
      <c r="L35" s="52"/>
      <c r="M35" s="53"/>
      <c r="N35" s="54"/>
    </row>
    <row r="36" spans="1:15" ht="15">
      <c r="A36" s="76" t="s">
        <v>52</v>
      </c>
      <c r="B36" s="76" t="s">
        <v>53</v>
      </c>
      <c r="C36" s="77"/>
      <c r="D36" s="77"/>
      <c r="E36" s="85"/>
      <c r="G36" s="12"/>
      <c r="I36" s="49"/>
      <c r="J36" s="50"/>
      <c r="K36" s="51"/>
      <c r="L36" s="52"/>
      <c r="M36" s="53"/>
      <c r="N36" s="54"/>
    </row>
    <row r="37" spans="1:15" ht="15">
      <c r="A37" s="76" t="s">
        <v>54</v>
      </c>
      <c r="B37" s="76" t="s">
        <v>55</v>
      </c>
      <c r="C37" s="77"/>
      <c r="D37" s="77"/>
      <c r="E37" s="85">
        <v>16861.23</v>
      </c>
      <c r="G37" s="12"/>
      <c r="I37" s="49"/>
      <c r="J37" s="50"/>
      <c r="K37" s="51"/>
      <c r="L37" s="52"/>
      <c r="M37" s="53"/>
      <c r="N37" s="54"/>
    </row>
    <row r="38" spans="1:15" ht="15">
      <c r="A38" s="76"/>
      <c r="B38" s="76"/>
      <c r="C38" s="77"/>
      <c r="D38" s="77"/>
      <c r="E38" s="85">
        <v>32439.43</v>
      </c>
      <c r="G38" s="12"/>
      <c r="I38" s="49"/>
      <c r="J38" s="50"/>
      <c r="K38" s="51"/>
      <c r="L38" s="52"/>
      <c r="M38" s="53"/>
      <c r="N38" s="54"/>
    </row>
    <row r="39" spans="1:15" ht="15">
      <c r="A39" s="76" t="s">
        <v>56</v>
      </c>
      <c r="B39" s="76" t="s">
        <v>57</v>
      </c>
      <c r="C39" s="77"/>
      <c r="D39" s="77"/>
      <c r="E39" s="85">
        <v>854568.49</v>
      </c>
      <c r="F39" t="s">
        <v>803</v>
      </c>
      <c r="G39" s="12"/>
      <c r="I39" s="49"/>
      <c r="J39" s="50"/>
      <c r="K39" s="51"/>
      <c r="L39" s="52"/>
      <c r="M39" s="53"/>
      <c r="N39" s="54"/>
      <c r="O39" t="s">
        <v>455</v>
      </c>
    </row>
    <row r="40" spans="1:15" ht="15">
      <c r="A40" s="76" t="s">
        <v>58</v>
      </c>
      <c r="B40" s="76" t="s">
        <v>59</v>
      </c>
      <c r="C40" s="77"/>
      <c r="D40" s="77"/>
      <c r="E40" s="85">
        <v>350600</v>
      </c>
      <c r="F40" s="133" t="s">
        <v>808</v>
      </c>
      <c r="I40" s="49"/>
      <c r="J40" s="50"/>
      <c r="K40" s="51"/>
      <c r="L40" s="52"/>
      <c r="M40" s="53"/>
      <c r="N40" s="54"/>
    </row>
    <row r="41" spans="1:15" ht="15">
      <c r="A41" s="76" t="s">
        <v>60</v>
      </c>
      <c r="B41" s="76" t="s">
        <v>61</v>
      </c>
      <c r="C41" s="77"/>
      <c r="D41" s="77"/>
      <c r="E41" s="85"/>
      <c r="I41" s="49"/>
      <c r="J41" s="50"/>
      <c r="K41" s="51"/>
      <c r="L41" s="52"/>
      <c r="M41" s="53"/>
      <c r="N41" s="54"/>
    </row>
    <row r="42" spans="1:15" ht="15">
      <c r="A42" s="76" t="s">
        <v>62</v>
      </c>
      <c r="B42" s="76" t="s">
        <v>63</v>
      </c>
      <c r="C42" s="77"/>
      <c r="D42" s="77"/>
      <c r="E42" s="85"/>
      <c r="I42" s="49"/>
      <c r="J42" s="50"/>
      <c r="K42" s="51"/>
      <c r="L42" s="52"/>
      <c r="M42" s="53"/>
      <c r="N42" s="54"/>
    </row>
    <row r="43" spans="1:15" ht="15">
      <c r="A43" s="76" t="s">
        <v>64</v>
      </c>
      <c r="B43" s="76" t="s">
        <v>65</v>
      </c>
      <c r="C43" s="77"/>
      <c r="D43" s="77"/>
      <c r="E43" s="85"/>
      <c r="I43" s="49"/>
      <c r="J43" s="50"/>
      <c r="K43" s="51"/>
      <c r="L43" s="52"/>
      <c r="M43" s="53"/>
      <c r="N43" s="54"/>
    </row>
    <row r="44" spans="1:15" ht="15">
      <c r="A44" s="76" t="s">
        <v>66</v>
      </c>
      <c r="B44" s="76" t="s">
        <v>67</v>
      </c>
      <c r="C44" s="77"/>
      <c r="D44" s="77"/>
      <c r="E44" s="85"/>
      <c r="I44" s="49"/>
      <c r="J44" s="50"/>
      <c r="K44" s="51"/>
      <c r="L44" s="52"/>
      <c r="M44" s="53"/>
      <c r="N44" s="54"/>
    </row>
    <row r="45" spans="1:15" ht="15">
      <c r="A45" s="76" t="s">
        <v>68</v>
      </c>
      <c r="B45" s="76" t="s">
        <v>456</v>
      </c>
      <c r="C45" s="77"/>
      <c r="D45" s="77"/>
      <c r="E45" s="85"/>
      <c r="I45" s="49"/>
      <c r="J45" s="50"/>
      <c r="K45" s="51"/>
      <c r="L45" s="52"/>
      <c r="M45" s="53"/>
      <c r="N45" s="54"/>
    </row>
    <row r="46" spans="1:15" ht="15">
      <c r="A46" s="76" t="s">
        <v>70</v>
      </c>
      <c r="B46" s="76" t="s">
        <v>71</v>
      </c>
      <c r="C46" s="77"/>
      <c r="D46" s="77"/>
      <c r="E46" s="85"/>
      <c r="I46" s="49"/>
      <c r="J46" s="50"/>
      <c r="K46" s="51"/>
      <c r="L46" s="52"/>
      <c r="M46" s="53"/>
      <c r="N46" s="54"/>
    </row>
    <row r="47" spans="1:15" ht="15">
      <c r="A47" s="76" t="s">
        <v>72</v>
      </c>
      <c r="B47" s="76" t="s">
        <v>73</v>
      </c>
      <c r="C47" s="77"/>
      <c r="D47" s="77"/>
      <c r="E47" s="85"/>
      <c r="I47" s="49"/>
      <c r="J47" s="50"/>
      <c r="K47" s="51"/>
      <c r="L47" s="52"/>
      <c r="M47" s="53"/>
      <c r="N47" s="54"/>
    </row>
    <row r="48" spans="1:15" ht="15">
      <c r="A48" s="76"/>
      <c r="B48" s="76"/>
      <c r="C48" s="77"/>
      <c r="D48" s="77"/>
      <c r="E48" s="85"/>
      <c r="I48" s="49"/>
      <c r="J48" s="50"/>
      <c r="K48" s="51"/>
      <c r="L48" s="52"/>
      <c r="M48" s="53"/>
      <c r="N48" s="54"/>
    </row>
    <row r="49" spans="1:14" ht="15">
      <c r="A49" s="76" t="s">
        <v>74</v>
      </c>
      <c r="B49" s="76" t="s">
        <v>457</v>
      </c>
      <c r="C49" s="77"/>
      <c r="D49" s="77"/>
      <c r="E49" s="77">
        <f>SUM(E50:E53)</f>
        <v>0</v>
      </c>
      <c r="I49" s="49"/>
      <c r="J49" s="50"/>
      <c r="K49" s="51"/>
      <c r="L49" s="52"/>
      <c r="M49" s="53"/>
      <c r="N49" s="54"/>
    </row>
    <row r="50" spans="1:14" ht="15">
      <c r="A50" s="76" t="s">
        <v>76</v>
      </c>
      <c r="B50" s="76" t="s">
        <v>77</v>
      </c>
      <c r="C50" s="77"/>
      <c r="D50" s="77"/>
      <c r="E50" s="78"/>
      <c r="I50" s="49"/>
      <c r="J50" s="50"/>
      <c r="K50" s="51"/>
      <c r="L50" s="52"/>
      <c r="M50" s="53"/>
      <c r="N50" s="54"/>
    </row>
    <row r="51" spans="1:14" ht="15">
      <c r="A51" s="76" t="s">
        <v>78</v>
      </c>
      <c r="B51" s="76" t="s">
        <v>79</v>
      </c>
      <c r="C51" s="77"/>
      <c r="D51" s="77"/>
      <c r="E51" s="78"/>
      <c r="I51" s="49"/>
      <c r="J51" s="50"/>
      <c r="K51" s="51"/>
      <c r="L51" s="52"/>
      <c r="M51" s="53"/>
      <c r="N51" s="54"/>
    </row>
    <row r="52" spans="1:14" ht="15">
      <c r="A52" s="76" t="s">
        <v>80</v>
      </c>
      <c r="B52" s="76" t="s">
        <v>81</v>
      </c>
      <c r="C52" s="77"/>
      <c r="D52" s="77"/>
      <c r="E52" s="78"/>
      <c r="I52" s="49"/>
      <c r="J52" s="50"/>
      <c r="K52" s="51"/>
      <c r="L52" s="52"/>
      <c r="M52" s="53"/>
      <c r="N52" s="54"/>
    </row>
    <row r="53" spans="1:14" ht="15">
      <c r="A53" s="76" t="s">
        <v>82</v>
      </c>
      <c r="B53" s="76" t="s">
        <v>83</v>
      </c>
      <c r="C53" s="77"/>
      <c r="D53" s="77"/>
      <c r="E53" s="78"/>
      <c r="I53" s="49"/>
      <c r="J53" s="50"/>
      <c r="K53" s="51"/>
      <c r="L53" s="52"/>
      <c r="M53" s="53"/>
      <c r="N53" s="54"/>
    </row>
    <row r="54" spans="1:14" ht="15">
      <c r="A54" s="76"/>
      <c r="B54" s="76"/>
      <c r="C54" s="77"/>
      <c r="D54" s="77"/>
      <c r="E54" s="78"/>
      <c r="I54" s="49"/>
      <c r="J54" s="50"/>
      <c r="K54" s="51"/>
      <c r="L54" s="52"/>
      <c r="M54" s="53"/>
      <c r="N54" s="54"/>
    </row>
    <row r="55" spans="1:14" ht="15">
      <c r="A55" s="76" t="s">
        <v>84</v>
      </c>
      <c r="B55" s="76" t="s">
        <v>85</v>
      </c>
      <c r="C55" s="77"/>
      <c r="D55" s="77"/>
      <c r="E55" s="77">
        <f>SUM(E56:E57)</f>
        <v>0</v>
      </c>
      <c r="I55" s="49"/>
      <c r="J55" s="50"/>
      <c r="K55" s="51"/>
      <c r="L55" s="52"/>
      <c r="M55" s="53"/>
      <c r="N55" s="54"/>
    </row>
    <row r="56" spans="1:14" ht="15">
      <c r="A56" s="76" t="s">
        <v>86</v>
      </c>
      <c r="B56" s="76" t="s">
        <v>87</v>
      </c>
      <c r="C56" s="77"/>
      <c r="D56" s="77"/>
      <c r="E56" s="78"/>
      <c r="I56" s="49"/>
      <c r="J56" s="50"/>
      <c r="K56" s="51"/>
      <c r="L56" s="52"/>
      <c r="M56" s="53"/>
      <c r="N56" s="54"/>
    </row>
    <row r="57" spans="1:14" ht="15">
      <c r="A57" s="76" t="s">
        <v>88</v>
      </c>
      <c r="B57" s="76" t="s">
        <v>89</v>
      </c>
      <c r="C57" s="77"/>
      <c r="D57" s="77"/>
      <c r="E57" s="78"/>
      <c r="I57" s="49"/>
      <c r="J57" s="50"/>
      <c r="K57" s="51"/>
      <c r="L57" s="52"/>
      <c r="M57" s="53"/>
      <c r="N57" s="54"/>
    </row>
    <row r="58" spans="1:14" ht="15">
      <c r="A58" s="76" t="s">
        <v>90</v>
      </c>
      <c r="B58" s="76" t="s">
        <v>91</v>
      </c>
      <c r="C58" s="77"/>
      <c r="D58" s="77"/>
      <c r="E58" s="78"/>
      <c r="I58" s="49"/>
      <c r="J58" s="50"/>
      <c r="K58" s="51"/>
      <c r="L58" s="52"/>
      <c r="M58" s="53"/>
      <c r="N58" s="54"/>
    </row>
    <row r="59" spans="1:14" ht="15">
      <c r="A59" s="76" t="s">
        <v>92</v>
      </c>
      <c r="B59" s="76" t="s">
        <v>93</v>
      </c>
      <c r="C59" s="77"/>
      <c r="D59" s="77"/>
      <c r="E59" s="78"/>
      <c r="I59" s="49"/>
      <c r="J59" s="50"/>
      <c r="K59" s="51"/>
      <c r="L59" s="52"/>
      <c r="M59" s="53"/>
      <c r="N59" s="54"/>
    </row>
    <row r="60" spans="1:14" ht="15">
      <c r="A60" s="76"/>
      <c r="B60" s="76"/>
      <c r="C60" s="77"/>
      <c r="D60" s="77"/>
      <c r="E60" s="78"/>
      <c r="I60" s="49"/>
      <c r="J60" s="50"/>
      <c r="K60" s="51"/>
      <c r="L60" s="52"/>
      <c r="M60" s="53"/>
      <c r="N60" s="54"/>
    </row>
    <row r="61" spans="1:14" ht="15">
      <c r="A61" s="76" t="s">
        <v>94</v>
      </c>
      <c r="B61" s="76" t="s">
        <v>95</v>
      </c>
      <c r="C61" s="77"/>
      <c r="D61" s="77"/>
      <c r="E61" s="77">
        <f>SUM(E62:E64)</f>
        <v>0</v>
      </c>
      <c r="I61" s="49"/>
      <c r="J61" s="50"/>
      <c r="K61" s="51"/>
      <c r="L61" s="52"/>
      <c r="M61" s="53"/>
      <c r="N61" s="54"/>
    </row>
    <row r="62" spans="1:14" ht="15">
      <c r="A62" s="76" t="s">
        <v>96</v>
      </c>
      <c r="B62" s="76" t="s">
        <v>97</v>
      </c>
      <c r="C62" s="77"/>
      <c r="D62" s="77"/>
      <c r="E62" s="88"/>
      <c r="I62" s="49"/>
      <c r="J62" s="50"/>
      <c r="K62" s="51"/>
      <c r="L62" s="52"/>
      <c r="M62" s="53"/>
      <c r="N62" s="54"/>
    </row>
    <row r="63" spans="1:14" ht="15">
      <c r="A63" s="76" t="s">
        <v>98</v>
      </c>
      <c r="B63" s="76" t="s">
        <v>99</v>
      </c>
      <c r="C63" s="77"/>
      <c r="D63" s="77"/>
      <c r="E63" s="88"/>
      <c r="I63" s="49"/>
      <c r="J63" s="50"/>
      <c r="K63" s="51"/>
      <c r="L63" s="52"/>
      <c r="M63" s="53"/>
      <c r="N63" s="54"/>
    </row>
    <row r="64" spans="1:14" ht="15">
      <c r="A64" s="76" t="s">
        <v>100</v>
      </c>
      <c r="B64" s="76" t="s">
        <v>101</v>
      </c>
      <c r="C64" s="77"/>
      <c r="D64" s="77"/>
      <c r="E64" s="88"/>
      <c r="I64" s="49"/>
      <c r="J64" s="50"/>
      <c r="K64" s="51"/>
      <c r="L64" s="52"/>
      <c r="M64" s="53"/>
      <c r="N64" s="54"/>
    </row>
    <row r="65" spans="1:14" ht="15">
      <c r="A65" s="76"/>
      <c r="B65" s="76"/>
      <c r="C65" s="77"/>
      <c r="D65" s="77"/>
      <c r="E65" s="78"/>
      <c r="I65" s="49"/>
      <c r="J65" s="50"/>
      <c r="K65" s="51"/>
      <c r="L65" s="52"/>
      <c r="M65" s="53"/>
      <c r="N65" s="54"/>
    </row>
    <row r="66" spans="1:14" ht="15">
      <c r="A66" s="95" t="s">
        <v>102</v>
      </c>
      <c r="B66" s="95" t="s">
        <v>458</v>
      </c>
      <c r="C66" s="96">
        <v>869356000</v>
      </c>
      <c r="D66" s="96">
        <v>869356000</v>
      </c>
      <c r="E66" s="96">
        <f>SUM(E67+E79+E83+E106+E112+E117+E126+E140+E173)</f>
        <v>4332874.9700000007</v>
      </c>
      <c r="I66" s="49"/>
      <c r="J66" s="50"/>
      <c r="K66" s="51"/>
      <c r="L66" s="52"/>
      <c r="M66" s="53"/>
      <c r="N66" s="54"/>
    </row>
    <row r="67" spans="1:14" ht="15">
      <c r="A67" s="76" t="s">
        <v>104</v>
      </c>
      <c r="B67" s="76" t="s">
        <v>459</v>
      </c>
      <c r="C67" s="77">
        <v>15264000</v>
      </c>
      <c r="D67" s="77">
        <v>15264000</v>
      </c>
      <c r="E67" s="77">
        <f>SUM(E68:E78)</f>
        <v>741688.92</v>
      </c>
      <c r="I67" s="49"/>
      <c r="J67" s="50"/>
      <c r="K67" s="51"/>
      <c r="L67" s="52"/>
      <c r="M67" s="53"/>
      <c r="N67" s="54"/>
    </row>
    <row r="68" spans="1:14" ht="15">
      <c r="A68" s="76" t="s">
        <v>106</v>
      </c>
      <c r="B68" s="76" t="s">
        <v>107</v>
      </c>
      <c r="C68" s="77"/>
      <c r="D68" s="77"/>
      <c r="E68" s="88"/>
      <c r="I68" s="49"/>
      <c r="J68" s="50"/>
      <c r="K68" s="51"/>
      <c r="L68" s="52"/>
      <c r="M68" s="53"/>
      <c r="N68" s="54"/>
    </row>
    <row r="69" spans="1:14" ht="15">
      <c r="A69" s="76" t="s">
        <v>108</v>
      </c>
      <c r="B69" s="76" t="s">
        <v>109</v>
      </c>
      <c r="C69" s="77"/>
      <c r="D69" s="77"/>
      <c r="E69" s="88"/>
      <c r="I69" s="49"/>
      <c r="J69" s="50"/>
      <c r="K69" s="51"/>
      <c r="L69" s="52"/>
      <c r="M69" s="53"/>
      <c r="N69" s="54"/>
    </row>
    <row r="70" spans="1:14" ht="15.75">
      <c r="A70" s="76"/>
      <c r="B70" s="86" t="s">
        <v>460</v>
      </c>
      <c r="C70" s="87"/>
      <c r="D70" s="87"/>
      <c r="E70" s="77">
        <v>46499.7</v>
      </c>
      <c r="F70" s="133" t="s">
        <v>809</v>
      </c>
      <c r="I70" s="49"/>
      <c r="J70" s="50"/>
      <c r="K70" s="51"/>
      <c r="L70" s="52"/>
      <c r="M70" s="53"/>
      <c r="N70" s="54"/>
    </row>
    <row r="71" spans="1:14" ht="15">
      <c r="A71" s="76" t="s">
        <v>110</v>
      </c>
      <c r="B71" s="76" t="s">
        <v>111</v>
      </c>
      <c r="C71" s="77"/>
      <c r="D71" s="77"/>
      <c r="E71" s="88">
        <v>203331.64</v>
      </c>
      <c r="I71" s="49"/>
      <c r="J71" s="50"/>
      <c r="K71" s="51"/>
      <c r="L71" s="52"/>
      <c r="M71" s="53"/>
      <c r="N71" s="54"/>
    </row>
    <row r="72" spans="1:14" ht="15">
      <c r="A72" s="76" t="s">
        <v>112</v>
      </c>
      <c r="B72" s="76" t="s">
        <v>113</v>
      </c>
      <c r="C72" s="77"/>
      <c r="D72" s="77"/>
      <c r="E72" s="88"/>
      <c r="I72" s="49"/>
      <c r="J72" s="50"/>
      <c r="K72" s="51"/>
      <c r="L72" s="52"/>
      <c r="M72" s="53"/>
      <c r="N72" s="54"/>
    </row>
    <row r="73" spans="1:14" ht="15.75">
      <c r="A73" s="76"/>
      <c r="B73" s="86" t="s">
        <v>460</v>
      </c>
      <c r="C73" s="87"/>
      <c r="D73" s="87"/>
      <c r="E73" s="88"/>
      <c r="I73" s="49"/>
      <c r="J73" s="50"/>
      <c r="K73" s="51"/>
      <c r="L73" s="52"/>
      <c r="M73" s="53"/>
      <c r="N73" s="54"/>
    </row>
    <row r="74" spans="1:14" ht="15">
      <c r="A74" s="76" t="s">
        <v>114</v>
      </c>
      <c r="B74" s="76" t="s">
        <v>115</v>
      </c>
      <c r="C74" s="77"/>
      <c r="D74" s="77"/>
      <c r="E74" s="88">
        <v>471671.58</v>
      </c>
      <c r="I74" s="49"/>
      <c r="J74" s="50"/>
      <c r="K74" s="51"/>
      <c r="L74" s="52"/>
      <c r="M74" s="53"/>
      <c r="N74" s="54"/>
    </row>
    <row r="75" spans="1:14" ht="15">
      <c r="A75" s="76" t="s">
        <v>116</v>
      </c>
      <c r="B75" s="76" t="s">
        <v>117</v>
      </c>
      <c r="C75" s="77"/>
      <c r="D75" s="77"/>
      <c r="E75" s="88"/>
      <c r="I75" s="49"/>
      <c r="J75" s="50"/>
      <c r="K75" s="51"/>
      <c r="L75" s="52"/>
      <c r="M75" s="53"/>
      <c r="N75" s="54"/>
    </row>
    <row r="76" spans="1:14" ht="15.75">
      <c r="A76" s="76"/>
      <c r="B76" s="86" t="s">
        <v>810</v>
      </c>
      <c r="C76" s="87"/>
      <c r="D76" s="87"/>
      <c r="E76" s="88">
        <v>11936</v>
      </c>
      <c r="I76" s="49"/>
      <c r="J76" s="50"/>
      <c r="K76" s="51"/>
      <c r="L76" s="52"/>
      <c r="M76" s="53"/>
      <c r="N76" s="54"/>
    </row>
    <row r="77" spans="1:14" ht="15">
      <c r="A77" s="76" t="s">
        <v>118</v>
      </c>
      <c r="B77" s="76" t="s">
        <v>119</v>
      </c>
      <c r="C77" s="77"/>
      <c r="D77" s="77"/>
      <c r="E77" s="88">
        <v>8250</v>
      </c>
      <c r="I77" s="49"/>
      <c r="J77" s="50"/>
      <c r="K77" s="51"/>
      <c r="L77" s="51"/>
      <c r="M77" s="53"/>
      <c r="N77" s="54"/>
    </row>
    <row r="78" spans="1:14" ht="15">
      <c r="A78" s="76"/>
      <c r="B78" s="76"/>
      <c r="C78" s="77"/>
      <c r="D78" s="77"/>
      <c r="E78" s="88"/>
      <c r="I78" s="49"/>
      <c r="J78" s="50"/>
      <c r="K78" s="51"/>
      <c r="L78" s="51"/>
      <c r="M78" s="53"/>
      <c r="N78" s="54"/>
    </row>
    <row r="79" spans="1:14" ht="15">
      <c r="A79" s="76" t="s">
        <v>120</v>
      </c>
      <c r="B79" s="76" t="s">
        <v>464</v>
      </c>
      <c r="C79" s="77">
        <v>81500000</v>
      </c>
      <c r="D79" s="77">
        <v>81500000</v>
      </c>
      <c r="E79" s="77">
        <f>SUM(E80:E81)</f>
        <v>0</v>
      </c>
      <c r="I79" s="49"/>
      <c r="J79" s="50"/>
      <c r="K79" s="51"/>
      <c r="L79" s="51"/>
      <c r="M79" s="53"/>
      <c r="N79" s="91"/>
    </row>
    <row r="80" spans="1:14">
      <c r="A80" s="76" t="s">
        <v>122</v>
      </c>
      <c r="B80" s="76" t="s">
        <v>123</v>
      </c>
      <c r="C80" s="76"/>
      <c r="D80" s="76"/>
      <c r="E80" s="88"/>
    </row>
    <row r="81" spans="1:5">
      <c r="A81" s="76" t="s">
        <v>124</v>
      </c>
      <c r="B81" s="76" t="s">
        <v>125</v>
      </c>
      <c r="C81" s="76"/>
      <c r="D81" s="76"/>
      <c r="E81" s="88"/>
    </row>
    <row r="82" spans="1:5">
      <c r="A82" s="76"/>
      <c r="B82" s="76"/>
      <c r="C82" s="76"/>
      <c r="D82" s="76"/>
      <c r="E82" s="78"/>
    </row>
    <row r="83" spans="1:5">
      <c r="A83" s="76" t="s">
        <v>126</v>
      </c>
      <c r="B83" s="76" t="s">
        <v>483</v>
      </c>
      <c r="C83" s="77">
        <v>5900000</v>
      </c>
      <c r="D83" s="77">
        <v>5900000</v>
      </c>
      <c r="E83" s="77">
        <f>SUM(E84:E104)</f>
        <v>928350</v>
      </c>
    </row>
    <row r="84" spans="1:5">
      <c r="A84" s="76" t="s">
        <v>128</v>
      </c>
      <c r="B84" s="76" t="s">
        <v>129</v>
      </c>
      <c r="C84" s="77"/>
      <c r="D84" s="77"/>
      <c r="E84" s="85"/>
    </row>
    <row r="85" spans="1:5">
      <c r="A85" s="76"/>
      <c r="B85" s="76"/>
      <c r="C85" s="77"/>
      <c r="D85" s="77"/>
      <c r="E85" s="85"/>
    </row>
    <row r="86" spans="1:5" ht="14.25">
      <c r="A86" s="76"/>
      <c r="B86" s="86" t="s">
        <v>811</v>
      </c>
      <c r="C86" s="77"/>
      <c r="D86" s="77"/>
      <c r="E86" s="85">
        <v>1350</v>
      </c>
    </row>
    <row r="87" spans="1:5" ht="14.25">
      <c r="A87" s="76"/>
      <c r="B87" s="86" t="s">
        <v>812</v>
      </c>
      <c r="C87" s="77"/>
      <c r="D87" s="77"/>
      <c r="E87" s="85">
        <v>1350</v>
      </c>
    </row>
    <row r="88" spans="1:5" ht="14.25">
      <c r="A88" s="76"/>
      <c r="B88" s="86" t="s">
        <v>813</v>
      </c>
      <c r="C88" s="77"/>
      <c r="D88" s="77"/>
      <c r="E88" s="85">
        <v>1100</v>
      </c>
    </row>
    <row r="89" spans="1:5" ht="14.25">
      <c r="A89" s="76"/>
      <c r="B89" s="86" t="s">
        <v>670</v>
      </c>
      <c r="C89" s="77"/>
      <c r="D89" s="77"/>
      <c r="E89" s="85">
        <v>4900</v>
      </c>
    </row>
    <row r="90" spans="1:5" ht="14.25">
      <c r="A90" s="76"/>
      <c r="B90" s="86" t="s">
        <v>814</v>
      </c>
      <c r="C90" s="77"/>
      <c r="D90" s="77"/>
      <c r="E90" s="85">
        <v>4000</v>
      </c>
    </row>
    <row r="91" spans="1:5" ht="14.25">
      <c r="A91" s="76"/>
      <c r="B91" s="86" t="s">
        <v>815</v>
      </c>
      <c r="C91" s="77"/>
      <c r="D91" s="77"/>
      <c r="E91" s="85">
        <v>5600</v>
      </c>
    </row>
    <row r="92" spans="1:5" ht="14.25">
      <c r="A92" s="76"/>
      <c r="B92" s="86" t="s">
        <v>666</v>
      </c>
      <c r="C92" s="77"/>
      <c r="D92" s="77"/>
      <c r="E92" s="85">
        <v>1700</v>
      </c>
    </row>
    <row r="93" spans="1:5" ht="14.25">
      <c r="A93" s="76"/>
      <c r="B93" s="86" t="s">
        <v>816</v>
      </c>
      <c r="C93" s="77"/>
      <c r="D93" s="77"/>
      <c r="E93" s="85">
        <v>1700</v>
      </c>
    </row>
    <row r="94" spans="1:5" ht="14.25">
      <c r="A94" s="76"/>
      <c r="B94" s="86" t="s">
        <v>811</v>
      </c>
      <c r="C94" s="77"/>
      <c r="D94" s="77"/>
      <c r="E94" s="85">
        <v>2150</v>
      </c>
    </row>
    <row r="95" spans="1:5" ht="14.25">
      <c r="A95" s="76"/>
      <c r="B95" s="86" t="s">
        <v>817</v>
      </c>
      <c r="C95" s="77"/>
      <c r="D95" s="77"/>
      <c r="E95" s="85">
        <v>2150</v>
      </c>
    </row>
    <row r="96" spans="1:5" ht="14.25">
      <c r="A96" s="76"/>
      <c r="B96" s="86" t="s">
        <v>666</v>
      </c>
      <c r="C96" s="77"/>
      <c r="D96" s="77"/>
      <c r="E96" s="85">
        <v>750</v>
      </c>
    </row>
    <row r="97" spans="1:6" ht="14.25">
      <c r="A97" s="76"/>
      <c r="B97" s="86" t="s">
        <v>818</v>
      </c>
      <c r="C97" s="77"/>
      <c r="D97" s="77"/>
      <c r="E97" s="85">
        <v>1100</v>
      </c>
    </row>
    <row r="98" spans="1:6" ht="14.25">
      <c r="A98" s="76"/>
      <c r="B98" s="86" t="s">
        <v>817</v>
      </c>
      <c r="C98" s="77"/>
      <c r="D98" s="77"/>
      <c r="E98" s="85">
        <v>1350</v>
      </c>
    </row>
    <row r="99" spans="1:6" ht="14.25">
      <c r="A99" s="76"/>
      <c r="B99" s="86" t="s">
        <v>819</v>
      </c>
      <c r="C99" s="77"/>
      <c r="D99" s="77"/>
      <c r="E99" s="85">
        <v>1350</v>
      </c>
    </row>
    <row r="100" spans="1:6" ht="14.25">
      <c r="A100" s="76"/>
      <c r="B100" s="86" t="s">
        <v>813</v>
      </c>
      <c r="C100" s="77"/>
      <c r="D100" s="77"/>
      <c r="E100" s="85">
        <v>1100</v>
      </c>
    </row>
    <row r="101" spans="1:6" ht="14.25">
      <c r="A101" s="76"/>
      <c r="B101" s="86" t="s">
        <v>820</v>
      </c>
      <c r="C101" s="77"/>
      <c r="D101" s="77"/>
      <c r="E101" s="85">
        <v>1700</v>
      </c>
    </row>
    <row r="102" spans="1:6" ht="14.25">
      <c r="A102" s="76"/>
      <c r="B102" s="86" t="s">
        <v>680</v>
      </c>
      <c r="C102" s="77"/>
      <c r="D102" s="77"/>
      <c r="E102" s="85">
        <v>25000</v>
      </c>
    </row>
    <row r="103" spans="1:6" ht="14.25">
      <c r="A103" s="76"/>
      <c r="B103" s="86" t="s">
        <v>482</v>
      </c>
      <c r="C103" s="136"/>
      <c r="D103" s="136"/>
      <c r="E103" s="85">
        <v>870000</v>
      </c>
    </row>
    <row r="104" spans="1:6">
      <c r="A104" s="76" t="s">
        <v>130</v>
      </c>
      <c r="B104" s="76" t="s">
        <v>483</v>
      </c>
      <c r="C104" s="77"/>
      <c r="D104" s="77"/>
      <c r="E104" s="85"/>
    </row>
    <row r="105" spans="1:6">
      <c r="A105" s="76"/>
      <c r="B105" s="76"/>
      <c r="C105" s="77"/>
      <c r="D105" s="77"/>
      <c r="E105" s="78"/>
    </row>
    <row r="106" spans="1:6">
      <c r="A106" s="76" t="s">
        <v>131</v>
      </c>
      <c r="B106" s="76" t="s">
        <v>132</v>
      </c>
      <c r="C106" s="77">
        <v>2500000</v>
      </c>
      <c r="D106" s="77">
        <v>2500000</v>
      </c>
      <c r="E106" s="77">
        <f>SUM(E107:E110)</f>
        <v>0</v>
      </c>
    </row>
    <row r="107" spans="1:6">
      <c r="A107" s="76" t="s">
        <v>133</v>
      </c>
      <c r="B107" s="76" t="s">
        <v>134</v>
      </c>
      <c r="C107" s="136"/>
      <c r="D107" s="136"/>
      <c r="E107" s="134"/>
      <c r="F107" s="133" t="s">
        <v>809</v>
      </c>
    </row>
    <row r="108" spans="1:6">
      <c r="A108" s="76" t="s">
        <v>135</v>
      </c>
      <c r="B108" s="76" t="s">
        <v>136</v>
      </c>
      <c r="C108" s="77"/>
      <c r="D108" s="77"/>
      <c r="E108" s="85"/>
    </row>
    <row r="109" spans="1:6">
      <c r="A109" s="76" t="s">
        <v>137</v>
      </c>
      <c r="B109" s="76" t="s">
        <v>138</v>
      </c>
      <c r="C109" s="77"/>
      <c r="D109" s="77"/>
      <c r="E109" s="85"/>
    </row>
    <row r="110" spans="1:6">
      <c r="A110" s="76" t="s">
        <v>139</v>
      </c>
      <c r="B110" s="76" t="s">
        <v>140</v>
      </c>
      <c r="C110" s="77"/>
      <c r="D110" s="77"/>
      <c r="E110" s="85"/>
    </row>
    <row r="111" spans="1:6">
      <c r="A111" s="76"/>
      <c r="B111" s="76"/>
      <c r="C111" s="77"/>
      <c r="D111" s="77"/>
      <c r="E111" s="78"/>
    </row>
    <row r="112" spans="1:6">
      <c r="A112" s="76" t="s">
        <v>141</v>
      </c>
      <c r="B112" s="76" t="s">
        <v>142</v>
      </c>
      <c r="C112" s="77">
        <v>15800000</v>
      </c>
      <c r="D112" s="77">
        <v>15800000</v>
      </c>
      <c r="E112" s="77">
        <f>SUM(E113:E115)</f>
        <v>0</v>
      </c>
    </row>
    <row r="113" spans="1:5">
      <c r="A113" s="76" t="s">
        <v>143</v>
      </c>
      <c r="B113" s="76" t="s">
        <v>144</v>
      </c>
      <c r="C113" s="77"/>
      <c r="D113" s="77"/>
      <c r="E113" s="88"/>
    </row>
    <row r="114" spans="1:5">
      <c r="A114" s="76" t="s">
        <v>153</v>
      </c>
      <c r="B114" s="76" t="s">
        <v>485</v>
      </c>
      <c r="C114" s="77"/>
      <c r="D114" s="77"/>
      <c r="E114" s="88"/>
    </row>
    <row r="115" spans="1:5">
      <c r="A115" s="76" t="s">
        <v>155</v>
      </c>
      <c r="B115" s="76" t="s">
        <v>682</v>
      </c>
      <c r="C115" s="77"/>
      <c r="D115" s="77"/>
      <c r="E115" s="88"/>
    </row>
    <row r="116" spans="1:5">
      <c r="A116" s="76"/>
      <c r="B116" s="76"/>
      <c r="C116" s="77"/>
      <c r="D116" s="77"/>
      <c r="E116" s="78"/>
    </row>
    <row r="117" spans="1:5">
      <c r="A117" s="76" t="s">
        <v>157</v>
      </c>
      <c r="B117" s="76" t="s">
        <v>158</v>
      </c>
      <c r="C117" s="77">
        <v>23500000</v>
      </c>
      <c r="D117" s="77">
        <v>23500000</v>
      </c>
      <c r="E117" s="77">
        <f>SUM(E118:E124)</f>
        <v>446473.15</v>
      </c>
    </row>
    <row r="118" spans="1:5">
      <c r="A118" s="76" t="s">
        <v>161</v>
      </c>
      <c r="B118" s="76" t="s">
        <v>162</v>
      </c>
      <c r="C118" s="77"/>
      <c r="D118" s="77"/>
      <c r="E118" s="78"/>
    </row>
    <row r="119" spans="1:5">
      <c r="A119" s="76" t="s">
        <v>163</v>
      </c>
      <c r="B119" s="76" t="s">
        <v>164</v>
      </c>
      <c r="C119" s="77"/>
      <c r="D119" s="77"/>
      <c r="E119" s="78"/>
    </row>
    <row r="120" spans="1:5" ht="14.25">
      <c r="A120" s="76" t="s">
        <v>163</v>
      </c>
      <c r="B120" s="86" t="s">
        <v>488</v>
      </c>
      <c r="C120" s="77"/>
      <c r="D120" s="77"/>
      <c r="E120" s="78">
        <v>134035.1</v>
      </c>
    </row>
    <row r="121" spans="1:5" ht="14.25">
      <c r="A121" s="76" t="s">
        <v>163</v>
      </c>
      <c r="B121" s="86" t="s">
        <v>686</v>
      </c>
      <c r="C121" s="77"/>
      <c r="D121" s="77"/>
      <c r="E121" s="78">
        <v>125349.24</v>
      </c>
    </row>
    <row r="122" spans="1:5" ht="14.25">
      <c r="A122" s="76" t="s">
        <v>163</v>
      </c>
      <c r="B122" s="86" t="s">
        <v>488</v>
      </c>
      <c r="C122" s="77"/>
      <c r="D122" s="77"/>
      <c r="E122" s="78">
        <v>187088.81</v>
      </c>
    </row>
    <row r="123" spans="1:5">
      <c r="A123" s="76" t="s">
        <v>165</v>
      </c>
      <c r="B123" s="76" t="s">
        <v>166</v>
      </c>
      <c r="C123" s="77"/>
      <c r="D123" s="77"/>
      <c r="E123" s="78"/>
    </row>
    <row r="124" spans="1:5">
      <c r="A124" s="76" t="s">
        <v>167</v>
      </c>
      <c r="B124" s="76" t="s">
        <v>168</v>
      </c>
      <c r="C124" s="77"/>
      <c r="D124" s="77"/>
      <c r="E124" s="78" t="s">
        <v>489</v>
      </c>
    </row>
    <row r="125" spans="1:5">
      <c r="A125" s="76"/>
      <c r="B125" s="76"/>
      <c r="C125" s="77"/>
      <c r="D125" s="77"/>
      <c r="E125" s="78"/>
    </row>
    <row r="126" spans="1:5">
      <c r="A126" s="76" t="s">
        <v>169</v>
      </c>
      <c r="B126" s="76" t="s">
        <v>170</v>
      </c>
      <c r="C126" s="77">
        <v>122700000</v>
      </c>
      <c r="D126" s="77">
        <v>122700000</v>
      </c>
      <c r="E126" s="77">
        <f>SUM(E127:E138)</f>
        <v>0</v>
      </c>
    </row>
    <row r="127" spans="1:5">
      <c r="A127" s="76" t="s">
        <v>171</v>
      </c>
      <c r="B127" s="76" t="s">
        <v>172</v>
      </c>
      <c r="C127" s="77"/>
      <c r="D127" s="77"/>
      <c r="E127" s="85"/>
    </row>
    <row r="128" spans="1:5">
      <c r="A128" s="76" t="s">
        <v>173</v>
      </c>
      <c r="B128" s="76" t="s">
        <v>490</v>
      </c>
      <c r="C128" s="77"/>
      <c r="D128" s="77"/>
      <c r="E128" s="85"/>
    </row>
    <row r="129" spans="1:5">
      <c r="A129" s="76" t="s">
        <v>175</v>
      </c>
      <c r="B129" s="76" t="s">
        <v>176</v>
      </c>
      <c r="C129" s="77"/>
      <c r="D129" s="77"/>
      <c r="E129" s="85"/>
    </row>
    <row r="130" spans="1:5">
      <c r="A130" s="76" t="s">
        <v>177</v>
      </c>
      <c r="B130" s="76" t="s">
        <v>491</v>
      </c>
      <c r="C130" s="77"/>
      <c r="D130" s="77"/>
      <c r="E130" s="85"/>
    </row>
    <row r="131" spans="1:5">
      <c r="A131" s="76" t="s">
        <v>179</v>
      </c>
      <c r="B131" s="76" t="s">
        <v>180</v>
      </c>
      <c r="C131" s="77"/>
      <c r="D131" s="77"/>
      <c r="E131" s="85"/>
    </row>
    <row r="132" spans="1:5">
      <c r="A132" s="76" t="s">
        <v>181</v>
      </c>
      <c r="B132" s="76" t="s">
        <v>182</v>
      </c>
      <c r="C132" s="77"/>
      <c r="D132" s="77"/>
      <c r="E132" s="85"/>
    </row>
    <row r="133" spans="1:5">
      <c r="A133" s="76" t="s">
        <v>183</v>
      </c>
      <c r="B133" s="76" t="s">
        <v>493</v>
      </c>
      <c r="C133" s="77"/>
      <c r="D133" s="77"/>
      <c r="E133" s="85"/>
    </row>
    <row r="134" spans="1:5">
      <c r="A134" s="76" t="s">
        <v>185</v>
      </c>
      <c r="B134" s="76" t="s">
        <v>186</v>
      </c>
      <c r="C134" s="77"/>
      <c r="D134" s="77"/>
      <c r="E134" s="85"/>
    </row>
    <row r="135" spans="1:5">
      <c r="A135" s="76" t="s">
        <v>187</v>
      </c>
      <c r="B135" s="76" t="s">
        <v>188</v>
      </c>
      <c r="C135" s="77"/>
      <c r="D135" s="77"/>
      <c r="E135" s="85"/>
    </row>
    <row r="136" spans="1:5">
      <c r="A136" s="76" t="s">
        <v>189</v>
      </c>
      <c r="B136" s="76" t="s">
        <v>190</v>
      </c>
      <c r="C136" s="77"/>
      <c r="D136" s="77"/>
      <c r="E136" s="85"/>
    </row>
    <row r="137" spans="1:5">
      <c r="A137" s="76" t="s">
        <v>191</v>
      </c>
      <c r="B137" s="76" t="s">
        <v>192</v>
      </c>
      <c r="C137" s="77"/>
      <c r="D137" s="77"/>
      <c r="E137" s="29"/>
    </row>
    <row r="138" spans="1:5">
      <c r="A138" s="76" t="s">
        <v>193</v>
      </c>
      <c r="B138" s="76" t="s">
        <v>496</v>
      </c>
      <c r="C138" s="77"/>
      <c r="D138" s="77"/>
      <c r="E138" s="85"/>
    </row>
    <row r="139" spans="1:5">
      <c r="A139" s="76" t="s">
        <v>195</v>
      </c>
      <c r="B139" s="76"/>
      <c r="C139" s="77"/>
      <c r="D139" s="77"/>
      <c r="E139" s="78"/>
    </row>
    <row r="140" spans="1:5">
      <c r="A140" s="76" t="s">
        <v>197</v>
      </c>
      <c r="B140" s="76" t="s">
        <v>198</v>
      </c>
      <c r="C140" s="77">
        <v>602192</v>
      </c>
      <c r="D140" s="77">
        <v>602192</v>
      </c>
      <c r="E140" s="77">
        <f>SUM(E141:E171)</f>
        <v>2216362.9000000004</v>
      </c>
    </row>
    <row r="141" spans="1:5">
      <c r="A141" s="76" t="s">
        <v>199</v>
      </c>
      <c r="B141" s="76" t="s">
        <v>200</v>
      </c>
      <c r="C141" s="77"/>
      <c r="D141" s="77"/>
      <c r="E141" s="88"/>
    </row>
    <row r="142" spans="1:5" ht="14.25">
      <c r="A142" s="76"/>
      <c r="B142" s="86" t="s">
        <v>821</v>
      </c>
      <c r="C142" s="77"/>
      <c r="D142" s="77"/>
      <c r="E142" s="88">
        <v>5900</v>
      </c>
    </row>
    <row r="143" spans="1:5" ht="14.25">
      <c r="A143" s="76"/>
      <c r="B143" s="86" t="s">
        <v>822</v>
      </c>
      <c r="C143" s="77"/>
      <c r="D143" s="77"/>
      <c r="E143" s="88">
        <v>11800</v>
      </c>
    </row>
    <row r="144" spans="1:5">
      <c r="A144" s="76" t="s">
        <v>201</v>
      </c>
      <c r="B144" s="76" t="s">
        <v>202</v>
      </c>
      <c r="C144" s="77"/>
      <c r="D144" s="77"/>
      <c r="E144" s="88">
        <v>175</v>
      </c>
    </row>
    <row r="145" spans="1:5">
      <c r="A145" s="76"/>
      <c r="B145" s="76"/>
      <c r="C145" s="77"/>
      <c r="D145" s="77"/>
      <c r="E145" s="88">
        <v>189254.71</v>
      </c>
    </row>
    <row r="146" spans="1:5">
      <c r="A146" s="76" t="s">
        <v>203</v>
      </c>
      <c r="B146" s="76" t="s">
        <v>204</v>
      </c>
      <c r="C146" s="77"/>
      <c r="D146" s="77"/>
      <c r="E146" s="88"/>
    </row>
    <row r="147" spans="1:5">
      <c r="A147" s="76" t="s">
        <v>205</v>
      </c>
      <c r="B147" s="76" t="s">
        <v>206</v>
      </c>
      <c r="C147" s="77"/>
      <c r="D147" s="77"/>
      <c r="E147" s="88"/>
    </row>
    <row r="148" spans="1:5" ht="14.25">
      <c r="A148" s="76"/>
      <c r="B148" s="86" t="s">
        <v>691</v>
      </c>
      <c r="C148" s="77"/>
      <c r="D148" s="77"/>
      <c r="E148" s="88">
        <v>14160</v>
      </c>
    </row>
    <row r="149" spans="1:5">
      <c r="A149" s="76" t="s">
        <v>207</v>
      </c>
      <c r="B149" s="76" t="s">
        <v>497</v>
      </c>
      <c r="C149" s="77"/>
      <c r="D149" s="77"/>
      <c r="E149" s="88"/>
    </row>
    <row r="150" spans="1:5">
      <c r="A150" s="76" t="s">
        <v>209</v>
      </c>
      <c r="B150" s="76" t="s">
        <v>210</v>
      </c>
      <c r="C150" s="77"/>
      <c r="D150" s="77"/>
      <c r="E150" s="88"/>
    </row>
    <row r="151" spans="1:5">
      <c r="A151" s="76" t="s">
        <v>211</v>
      </c>
      <c r="B151" s="76" t="s">
        <v>212</v>
      </c>
      <c r="C151" s="77"/>
      <c r="D151" s="77"/>
      <c r="E151" s="88"/>
    </row>
    <row r="152" spans="1:5">
      <c r="A152" s="76" t="s">
        <v>213</v>
      </c>
      <c r="B152" s="76" t="s">
        <v>214</v>
      </c>
      <c r="C152" s="77"/>
      <c r="D152" s="77"/>
      <c r="E152" s="88"/>
    </row>
    <row r="153" spans="1:5">
      <c r="A153" s="76" t="s">
        <v>215</v>
      </c>
      <c r="B153" s="76" t="s">
        <v>692</v>
      </c>
      <c r="C153" s="77"/>
      <c r="D153" s="77"/>
      <c r="E153" s="88"/>
    </row>
    <row r="154" spans="1:5">
      <c r="A154" s="76" t="s">
        <v>217</v>
      </c>
      <c r="B154" s="76" t="s">
        <v>218</v>
      </c>
      <c r="C154" s="77"/>
      <c r="D154" s="77"/>
      <c r="E154" s="88"/>
    </row>
    <row r="155" spans="1:5">
      <c r="A155" s="76" t="s">
        <v>219</v>
      </c>
      <c r="B155" s="76" t="s">
        <v>220</v>
      </c>
      <c r="C155" s="77"/>
      <c r="D155" s="77"/>
      <c r="E155" s="29"/>
    </row>
    <row r="156" spans="1:5" ht="14.25">
      <c r="A156" s="76"/>
      <c r="B156" s="86" t="s">
        <v>823</v>
      </c>
      <c r="C156" s="77"/>
      <c r="D156" s="77"/>
      <c r="E156" s="88">
        <v>928660</v>
      </c>
    </row>
    <row r="157" spans="1:5" ht="14.25">
      <c r="A157" s="76"/>
      <c r="B157" s="86" t="s">
        <v>824</v>
      </c>
      <c r="C157" s="77"/>
      <c r="D157" s="77"/>
      <c r="E157" s="88">
        <v>476130</v>
      </c>
    </row>
    <row r="158" spans="1:5">
      <c r="A158" s="76" t="s">
        <v>221</v>
      </c>
      <c r="B158" s="76" t="s">
        <v>222</v>
      </c>
      <c r="C158" s="77"/>
      <c r="D158" s="77"/>
      <c r="E158" s="88"/>
    </row>
    <row r="159" spans="1:5">
      <c r="A159" s="76" t="s">
        <v>223</v>
      </c>
      <c r="B159" s="76" t="s">
        <v>505</v>
      </c>
      <c r="C159" s="77"/>
      <c r="D159" s="77"/>
      <c r="E159" s="88"/>
    </row>
    <row r="160" spans="1:5" ht="14.25">
      <c r="A160" s="76"/>
      <c r="B160" s="86" t="s">
        <v>825</v>
      </c>
      <c r="C160" s="77"/>
      <c r="D160" s="77"/>
      <c r="E160" s="88">
        <v>22420</v>
      </c>
    </row>
    <row r="161" spans="1:6" ht="14.25">
      <c r="A161" s="76"/>
      <c r="B161" s="86"/>
      <c r="C161" s="77"/>
      <c r="D161" s="77"/>
      <c r="E161" s="88"/>
    </row>
    <row r="162" spans="1:6">
      <c r="A162" s="76" t="s">
        <v>225</v>
      </c>
      <c r="B162" s="76" t="s">
        <v>226</v>
      </c>
      <c r="C162" s="77"/>
      <c r="D162" s="77"/>
      <c r="E162" s="88">
        <v>30225.31</v>
      </c>
    </row>
    <row r="163" spans="1:6" ht="14.25">
      <c r="A163" s="76"/>
      <c r="B163" s="86" t="s">
        <v>826</v>
      </c>
      <c r="C163" s="77"/>
      <c r="D163" s="77"/>
      <c r="E163" s="88">
        <v>51027.28</v>
      </c>
    </row>
    <row r="164" spans="1:6" ht="14.25">
      <c r="A164" s="76"/>
      <c r="B164" s="86" t="s">
        <v>705</v>
      </c>
      <c r="C164" s="77"/>
      <c r="D164" s="77"/>
      <c r="E164" s="88">
        <v>23210.6</v>
      </c>
    </row>
    <row r="165" spans="1:6" ht="14.25">
      <c r="A165" s="76"/>
      <c r="B165" s="86" t="s">
        <v>510</v>
      </c>
      <c r="C165" s="77"/>
      <c r="D165" s="77"/>
      <c r="E165" s="88">
        <v>162500</v>
      </c>
    </row>
    <row r="166" spans="1:6" ht="14.25">
      <c r="A166" s="76"/>
      <c r="B166" s="86" t="s">
        <v>827</v>
      </c>
      <c r="C166" s="77"/>
      <c r="D166" s="77"/>
      <c r="E166" s="88">
        <v>70800</v>
      </c>
    </row>
    <row r="167" spans="1:6" ht="14.25">
      <c r="A167" s="76"/>
      <c r="B167" s="86" t="s">
        <v>828</v>
      </c>
      <c r="C167" s="77"/>
      <c r="D167" s="77"/>
      <c r="E167" s="88">
        <v>230100</v>
      </c>
    </row>
    <row r="168" spans="1:6">
      <c r="A168" s="76"/>
      <c r="F168" t="s">
        <v>808</v>
      </c>
    </row>
    <row r="169" spans="1:6">
      <c r="A169" s="76" t="s">
        <v>227</v>
      </c>
      <c r="B169" s="76" t="s">
        <v>228</v>
      </c>
      <c r="C169" s="77"/>
      <c r="D169" s="77"/>
      <c r="E169" s="88"/>
    </row>
    <row r="170" spans="1:6">
      <c r="A170" s="76" t="s">
        <v>229</v>
      </c>
      <c r="B170" s="76" t="s">
        <v>230</v>
      </c>
      <c r="C170" s="77"/>
      <c r="D170" s="77"/>
      <c r="E170" s="88"/>
    </row>
    <row r="171" spans="1:6">
      <c r="A171" s="76" t="s">
        <v>231</v>
      </c>
      <c r="B171" s="76" t="s">
        <v>232</v>
      </c>
      <c r="C171" s="77"/>
      <c r="D171" s="77"/>
      <c r="E171" s="88"/>
    </row>
    <row r="172" spans="1:6">
      <c r="A172" s="76"/>
      <c r="B172" s="76"/>
      <c r="C172" s="77"/>
      <c r="D172" s="77"/>
      <c r="E172" s="88"/>
    </row>
    <row r="173" spans="1:6">
      <c r="A173" s="76" t="s">
        <v>233</v>
      </c>
      <c r="B173" s="76" t="s">
        <v>234</v>
      </c>
      <c r="C173" s="77">
        <v>0</v>
      </c>
      <c r="D173" s="77">
        <v>0</v>
      </c>
      <c r="E173" s="77">
        <f>SUM(E174:E175)</f>
        <v>0</v>
      </c>
    </row>
    <row r="174" spans="1:6">
      <c r="A174" s="76" t="s">
        <v>235</v>
      </c>
      <c r="B174" s="76" t="s">
        <v>511</v>
      </c>
      <c r="C174" s="77"/>
      <c r="D174" s="77"/>
      <c r="E174" s="88"/>
    </row>
    <row r="175" spans="1:6">
      <c r="A175" s="76" t="s">
        <v>237</v>
      </c>
      <c r="B175" s="76" t="s">
        <v>236</v>
      </c>
      <c r="C175" s="77"/>
      <c r="D175" s="77"/>
      <c r="E175" s="88"/>
    </row>
    <row r="176" spans="1:6">
      <c r="A176" s="76"/>
      <c r="B176" s="76"/>
      <c r="C176" s="77"/>
      <c r="D176" s="77"/>
      <c r="E176" s="88"/>
    </row>
    <row r="177" spans="1:5">
      <c r="A177" s="95" t="s">
        <v>238</v>
      </c>
      <c r="B177" s="95" t="s">
        <v>239</v>
      </c>
      <c r="C177" s="96">
        <v>53300000</v>
      </c>
      <c r="D177" s="96">
        <v>53300000</v>
      </c>
      <c r="E177" s="96">
        <f>E178+E182+E187+E194+E197+E202+E211+E221</f>
        <v>390304</v>
      </c>
    </row>
    <row r="178" spans="1:5">
      <c r="A178" s="76" t="s">
        <v>240</v>
      </c>
      <c r="B178" s="76" t="s">
        <v>241</v>
      </c>
      <c r="C178" s="77">
        <v>9650000</v>
      </c>
      <c r="D178" s="77">
        <v>9650000</v>
      </c>
      <c r="E178" s="77">
        <f t="shared" ref="E178" si="0">SUM(E179:E180)</f>
        <v>0</v>
      </c>
    </row>
    <row r="179" spans="1:5">
      <c r="A179" s="76" t="s">
        <v>242</v>
      </c>
      <c r="B179" s="76" t="s">
        <v>241</v>
      </c>
      <c r="C179" s="77"/>
      <c r="D179" s="77"/>
      <c r="E179" s="88"/>
    </row>
    <row r="180" spans="1:5">
      <c r="A180" s="76" t="s">
        <v>243</v>
      </c>
      <c r="B180" s="76" t="s">
        <v>244</v>
      </c>
      <c r="C180" s="77"/>
      <c r="D180" s="77"/>
      <c r="E180" s="88"/>
    </row>
    <row r="181" spans="1:5">
      <c r="A181" s="76"/>
      <c r="B181" s="76"/>
      <c r="C181" s="77"/>
      <c r="D181" s="77"/>
      <c r="E181" s="78"/>
    </row>
    <row r="182" spans="1:5">
      <c r="A182" s="76" t="s">
        <v>245</v>
      </c>
      <c r="B182" s="76" t="s">
        <v>246</v>
      </c>
      <c r="C182" s="77">
        <v>1550000</v>
      </c>
      <c r="D182" s="77">
        <v>1550000</v>
      </c>
      <c r="E182" s="77">
        <f t="shared" ref="E182" si="1">SUM(E183:E185)</f>
        <v>0</v>
      </c>
    </row>
    <row r="183" spans="1:5">
      <c r="A183" s="76" t="s">
        <v>247</v>
      </c>
      <c r="B183" s="76" t="s">
        <v>248</v>
      </c>
      <c r="C183" s="77"/>
      <c r="D183" s="77"/>
      <c r="E183" s="78"/>
    </row>
    <row r="184" spans="1:5">
      <c r="A184" s="76" t="s">
        <v>249</v>
      </c>
      <c r="B184" s="76" t="s">
        <v>250</v>
      </c>
      <c r="C184" s="77"/>
      <c r="D184" s="77"/>
      <c r="E184" s="78"/>
    </row>
    <row r="185" spans="1:5">
      <c r="A185" s="76" t="s">
        <v>251</v>
      </c>
      <c r="B185" s="76" t="s">
        <v>252</v>
      </c>
      <c r="C185" s="77"/>
      <c r="D185" s="77"/>
      <c r="E185" s="78"/>
    </row>
    <row r="186" spans="1:5">
      <c r="A186" s="76"/>
      <c r="B186" s="76"/>
      <c r="C186" s="77"/>
      <c r="D186" s="77"/>
      <c r="E186" s="78"/>
    </row>
    <row r="187" spans="1:5">
      <c r="A187" s="76" t="s">
        <v>253</v>
      </c>
      <c r="B187" s="76" t="s">
        <v>557</v>
      </c>
      <c r="C187" s="77">
        <v>1800000</v>
      </c>
      <c r="D187" s="77">
        <v>1800000</v>
      </c>
      <c r="E187" s="77">
        <f t="shared" ref="E187" si="2">SUM(E188:E192)</f>
        <v>0</v>
      </c>
    </row>
    <row r="188" spans="1:5">
      <c r="A188" s="76" t="s">
        <v>257</v>
      </c>
      <c r="B188" s="76" t="s">
        <v>258</v>
      </c>
      <c r="C188" s="77"/>
      <c r="D188" s="77"/>
      <c r="E188" s="78"/>
    </row>
    <row r="189" spans="1:5">
      <c r="A189" s="76" t="s">
        <v>259</v>
      </c>
      <c r="B189" s="76" t="s">
        <v>260</v>
      </c>
      <c r="C189" s="77"/>
      <c r="D189" s="77"/>
      <c r="E189" s="78"/>
    </row>
    <row r="190" spans="1:5">
      <c r="A190" s="76" t="s">
        <v>261</v>
      </c>
      <c r="B190" s="76" t="s">
        <v>262</v>
      </c>
      <c r="C190" s="77"/>
      <c r="D190" s="77"/>
      <c r="E190" s="78"/>
    </row>
    <row r="191" spans="1:5">
      <c r="A191" s="76" t="s">
        <v>263</v>
      </c>
      <c r="B191" s="76" t="s">
        <v>264</v>
      </c>
      <c r="C191" s="77"/>
      <c r="D191" s="77"/>
      <c r="E191" s="78"/>
    </row>
    <row r="192" spans="1:5">
      <c r="A192" s="76" t="s">
        <v>265</v>
      </c>
      <c r="B192" s="76" t="s">
        <v>266</v>
      </c>
      <c r="C192" s="77"/>
      <c r="D192" s="77"/>
      <c r="E192" s="78"/>
    </row>
    <row r="193" spans="1:5">
      <c r="A193" s="76"/>
      <c r="B193" s="76"/>
      <c r="C193" s="77"/>
      <c r="D193" s="77"/>
      <c r="E193" s="78"/>
    </row>
    <row r="194" spans="1:5">
      <c r="A194" s="76" t="s">
        <v>267</v>
      </c>
      <c r="B194" s="76" t="s">
        <v>558</v>
      </c>
      <c r="C194" s="77">
        <v>1000000</v>
      </c>
      <c r="D194" s="77">
        <v>1000000</v>
      </c>
      <c r="E194" s="77">
        <f t="shared" ref="E194" si="3">SUM(E195)</f>
        <v>0</v>
      </c>
    </row>
    <row r="195" spans="1:5">
      <c r="A195" s="76" t="s">
        <v>269</v>
      </c>
      <c r="B195" s="76" t="s">
        <v>270</v>
      </c>
      <c r="C195" s="77"/>
      <c r="D195" s="77"/>
      <c r="E195" s="78"/>
    </row>
    <row r="196" spans="1:5">
      <c r="A196" s="76"/>
      <c r="B196" s="76"/>
      <c r="C196" s="77"/>
      <c r="D196" s="77"/>
      <c r="E196" s="78"/>
    </row>
    <row r="197" spans="1:5">
      <c r="A197" s="76" t="s">
        <v>271</v>
      </c>
      <c r="B197" s="76" t="s">
        <v>560</v>
      </c>
      <c r="C197" s="77">
        <v>1300000</v>
      </c>
      <c r="D197" s="77">
        <v>1300000</v>
      </c>
      <c r="E197" s="77">
        <f t="shared" ref="E197" si="4">SUM(E198:E200)</f>
        <v>0</v>
      </c>
    </row>
    <row r="198" spans="1:5">
      <c r="A198" s="76" t="s">
        <v>273</v>
      </c>
      <c r="B198" s="76" t="s">
        <v>274</v>
      </c>
      <c r="C198" s="77"/>
      <c r="D198" s="77"/>
      <c r="E198" s="78"/>
    </row>
    <row r="199" spans="1:5">
      <c r="A199" s="76" t="s">
        <v>275</v>
      </c>
      <c r="B199" s="76" t="s">
        <v>276</v>
      </c>
      <c r="C199" s="77"/>
      <c r="D199" s="77"/>
      <c r="E199" s="78"/>
    </row>
    <row r="200" spans="1:5">
      <c r="A200" s="76" t="s">
        <v>277</v>
      </c>
      <c r="B200" s="76" t="s">
        <v>561</v>
      </c>
      <c r="C200" s="77"/>
      <c r="D200" s="77"/>
      <c r="E200" s="78"/>
    </row>
    <row r="201" spans="1:5">
      <c r="A201" s="76"/>
      <c r="B201" s="76"/>
      <c r="C201" s="77"/>
      <c r="D201" s="77"/>
      <c r="E201" s="78"/>
    </row>
    <row r="202" spans="1:5">
      <c r="A202" s="76" t="s">
        <v>279</v>
      </c>
      <c r="B202" s="76" t="s">
        <v>562</v>
      </c>
      <c r="C202" s="77">
        <v>50000</v>
      </c>
      <c r="D202" s="77">
        <v>50000</v>
      </c>
      <c r="E202" s="77">
        <f t="shared" ref="E202" si="5">SUM(E203:E209)</f>
        <v>0</v>
      </c>
    </row>
    <row r="203" spans="1:5">
      <c r="A203" s="76" t="s">
        <v>281</v>
      </c>
      <c r="B203" s="76" t="s">
        <v>282</v>
      </c>
      <c r="C203" s="77"/>
      <c r="D203" s="77"/>
      <c r="E203" s="78"/>
    </row>
    <row r="204" spans="1:5">
      <c r="A204" s="76" t="s">
        <v>283</v>
      </c>
      <c r="B204" s="76" t="s">
        <v>284</v>
      </c>
      <c r="C204" s="77"/>
      <c r="D204" s="77"/>
      <c r="E204" s="78"/>
    </row>
    <row r="205" spans="1:5">
      <c r="A205" s="76" t="s">
        <v>285</v>
      </c>
      <c r="B205" s="76" t="s">
        <v>286</v>
      </c>
      <c r="C205" s="77"/>
      <c r="D205" s="77"/>
      <c r="E205" s="78"/>
    </row>
    <row r="206" spans="1:5">
      <c r="A206" s="76" t="s">
        <v>287</v>
      </c>
      <c r="B206" s="76" t="s">
        <v>288</v>
      </c>
      <c r="C206" s="77"/>
      <c r="D206" s="77"/>
      <c r="E206" s="78"/>
    </row>
    <row r="207" spans="1:5">
      <c r="A207" s="76" t="s">
        <v>289</v>
      </c>
      <c r="B207" s="76" t="s">
        <v>715</v>
      </c>
      <c r="C207" s="77"/>
      <c r="D207" s="77"/>
      <c r="E207" s="78"/>
    </row>
    <row r="208" spans="1:5">
      <c r="A208" s="76" t="s">
        <v>291</v>
      </c>
      <c r="B208" s="76" t="s">
        <v>292</v>
      </c>
      <c r="C208" s="77"/>
      <c r="D208" s="77"/>
      <c r="E208" s="78"/>
    </row>
    <row r="209" spans="1:6">
      <c r="A209" s="76" t="s">
        <v>293</v>
      </c>
      <c r="B209" s="76" t="s">
        <v>294</v>
      </c>
      <c r="C209" s="77"/>
      <c r="D209" s="77"/>
      <c r="E209" s="78"/>
    </row>
    <row r="210" spans="1:6">
      <c r="A210" s="76"/>
      <c r="B210" s="76"/>
      <c r="C210" s="77"/>
      <c r="D210" s="77"/>
      <c r="E210" s="78"/>
    </row>
    <row r="211" spans="1:6">
      <c r="A211" s="76" t="s">
        <v>295</v>
      </c>
      <c r="B211" s="76" t="s">
        <v>296</v>
      </c>
      <c r="C211" s="77">
        <v>14550000</v>
      </c>
      <c r="D211" s="77">
        <v>14550000</v>
      </c>
      <c r="E211" s="77">
        <f t="shared" ref="E211" si="6">SUM(E212:E219)</f>
        <v>390304</v>
      </c>
    </row>
    <row r="212" spans="1:6">
      <c r="A212" s="76" t="s">
        <v>297</v>
      </c>
      <c r="B212" s="76" t="s">
        <v>298</v>
      </c>
      <c r="C212" s="77"/>
      <c r="D212" s="77"/>
      <c r="E212" s="88">
        <v>390304</v>
      </c>
      <c r="F212" t="s">
        <v>803</v>
      </c>
    </row>
    <row r="213" spans="1:6">
      <c r="A213" s="76" t="s">
        <v>299</v>
      </c>
      <c r="B213" s="76" t="s">
        <v>300</v>
      </c>
      <c r="C213" s="77"/>
      <c r="D213" s="77"/>
      <c r="E213" s="78"/>
    </row>
    <row r="214" spans="1:6">
      <c r="A214" s="76" t="s">
        <v>563</v>
      </c>
      <c r="B214" s="76" t="s">
        <v>302</v>
      </c>
      <c r="C214" s="77"/>
      <c r="D214" s="77"/>
      <c r="E214" s="78"/>
    </row>
    <row r="215" spans="1:6">
      <c r="A215" s="76" t="s">
        <v>303</v>
      </c>
      <c r="B215" s="76" t="s">
        <v>304</v>
      </c>
      <c r="C215" s="77"/>
      <c r="D215" s="77"/>
      <c r="E215" s="78"/>
    </row>
    <row r="216" spans="1:6">
      <c r="A216" s="76" t="s">
        <v>305</v>
      </c>
      <c r="B216" s="76" t="s">
        <v>306</v>
      </c>
      <c r="C216" s="77"/>
      <c r="D216" s="77"/>
      <c r="E216" s="78"/>
    </row>
    <row r="217" spans="1:6">
      <c r="A217" s="76" t="s">
        <v>307</v>
      </c>
      <c r="B217" s="76" t="s">
        <v>308</v>
      </c>
      <c r="C217" s="77"/>
      <c r="D217" s="77"/>
      <c r="E217" s="78"/>
    </row>
    <row r="218" spans="1:6">
      <c r="A218" s="76" t="s">
        <v>309</v>
      </c>
      <c r="B218" s="76" t="s">
        <v>310</v>
      </c>
      <c r="C218" s="77"/>
      <c r="D218" s="77"/>
      <c r="E218" s="78"/>
    </row>
    <row r="219" spans="1:6">
      <c r="A219" s="76" t="s">
        <v>311</v>
      </c>
      <c r="B219" s="76" t="s">
        <v>564</v>
      </c>
      <c r="C219" s="77"/>
      <c r="D219" s="77"/>
      <c r="E219" s="78"/>
    </row>
    <row r="220" spans="1:6">
      <c r="A220" s="76"/>
      <c r="B220" s="76"/>
      <c r="C220" s="77"/>
      <c r="D220" s="77"/>
      <c r="E220" s="78"/>
    </row>
    <row r="221" spans="1:6">
      <c r="A221" s="76" t="s">
        <v>313</v>
      </c>
      <c r="B221" s="76" t="s">
        <v>314</v>
      </c>
      <c r="C221" s="77">
        <v>23400000</v>
      </c>
      <c r="D221" s="77">
        <v>23400000</v>
      </c>
      <c r="E221" s="77">
        <f t="shared" ref="E221" si="7">SUM(E222:E231)</f>
        <v>0</v>
      </c>
    </row>
    <row r="222" spans="1:6">
      <c r="A222" s="76" t="s">
        <v>315</v>
      </c>
      <c r="B222" s="76" t="s">
        <v>565</v>
      </c>
      <c r="C222" s="77"/>
      <c r="D222" s="77"/>
      <c r="E222" s="88"/>
    </row>
    <row r="223" spans="1:6">
      <c r="A223" s="76" t="s">
        <v>317</v>
      </c>
      <c r="B223" s="76" t="s">
        <v>318</v>
      </c>
      <c r="C223" s="77"/>
      <c r="D223" s="77"/>
      <c r="E223" s="88"/>
    </row>
    <row r="224" spans="1:6">
      <c r="A224" s="76" t="s">
        <v>319</v>
      </c>
      <c r="B224" s="76" t="s">
        <v>568</v>
      </c>
      <c r="C224" s="77"/>
      <c r="D224" s="77"/>
      <c r="E224" s="88"/>
    </row>
    <row r="225" spans="1:5">
      <c r="A225" s="76" t="s">
        <v>321</v>
      </c>
      <c r="B225" s="76" t="s">
        <v>322</v>
      </c>
      <c r="C225" s="77"/>
      <c r="D225" s="77"/>
      <c r="E225" s="88"/>
    </row>
    <row r="226" spans="1:5">
      <c r="A226" s="76" t="s">
        <v>323</v>
      </c>
      <c r="B226" s="76" t="s">
        <v>324</v>
      </c>
      <c r="C226" s="77"/>
      <c r="D226" s="77"/>
      <c r="E226" s="88"/>
    </row>
    <row r="227" spans="1:5">
      <c r="A227" s="76" t="s">
        <v>325</v>
      </c>
      <c r="B227" s="76" t="s">
        <v>326</v>
      </c>
      <c r="C227" s="77"/>
      <c r="D227" s="77"/>
      <c r="E227" s="88"/>
    </row>
    <row r="228" spans="1:5">
      <c r="A228" s="76" t="s">
        <v>327</v>
      </c>
      <c r="B228" s="76" t="s">
        <v>328</v>
      </c>
      <c r="C228" s="77"/>
      <c r="D228" s="77"/>
      <c r="E228" s="88"/>
    </row>
    <row r="229" spans="1:5">
      <c r="A229" s="76" t="s">
        <v>329</v>
      </c>
      <c r="B229" s="76" t="s">
        <v>330</v>
      </c>
      <c r="C229" s="77"/>
      <c r="D229" s="77"/>
      <c r="E229" s="88"/>
    </row>
    <row r="230" spans="1:5">
      <c r="A230" s="76" t="s">
        <v>331</v>
      </c>
      <c r="B230" s="76" t="s">
        <v>720</v>
      </c>
      <c r="C230" s="77"/>
      <c r="D230" s="77"/>
      <c r="E230" s="88"/>
    </row>
    <row r="231" spans="1:5">
      <c r="A231" s="76" t="s">
        <v>333</v>
      </c>
      <c r="B231" s="76" t="s">
        <v>578</v>
      </c>
      <c r="C231" s="77"/>
      <c r="D231" s="77"/>
      <c r="E231" s="88"/>
    </row>
    <row r="232" spans="1:5">
      <c r="A232" s="76"/>
      <c r="B232" s="76"/>
      <c r="C232" s="77"/>
      <c r="D232" s="77"/>
      <c r="E232" s="88"/>
    </row>
    <row r="233" spans="1:5">
      <c r="A233" s="95" t="s">
        <v>335</v>
      </c>
      <c r="B233" s="95" t="s">
        <v>336</v>
      </c>
      <c r="C233" s="96">
        <v>10000000</v>
      </c>
      <c r="D233" s="96">
        <v>10000000</v>
      </c>
      <c r="E233" s="96"/>
    </row>
    <row r="234" spans="1:5">
      <c r="A234" s="76" t="s">
        <v>337</v>
      </c>
      <c r="B234" s="76" t="s">
        <v>338</v>
      </c>
      <c r="C234" s="77">
        <v>10000000</v>
      </c>
      <c r="D234" s="77">
        <v>10000000</v>
      </c>
      <c r="E234" s="77">
        <f t="shared" ref="E234" si="8">SUM(E235:E240)</f>
        <v>0</v>
      </c>
    </row>
    <row r="235" spans="1:5">
      <c r="A235" s="76" t="s">
        <v>339</v>
      </c>
      <c r="B235" s="76" t="s">
        <v>581</v>
      </c>
      <c r="C235" s="77"/>
      <c r="D235" s="77"/>
      <c r="E235" s="88"/>
    </row>
    <row r="236" spans="1:5">
      <c r="A236" s="76" t="s">
        <v>341</v>
      </c>
      <c r="B236" s="76" t="s">
        <v>342</v>
      </c>
      <c r="C236" s="77"/>
      <c r="D236" s="77"/>
      <c r="E236" s="88"/>
    </row>
    <row r="237" spans="1:5">
      <c r="A237" s="76" t="s">
        <v>343</v>
      </c>
      <c r="B237" s="76" t="s">
        <v>344</v>
      </c>
      <c r="C237" s="77"/>
      <c r="D237" s="77"/>
      <c r="E237" s="88"/>
    </row>
    <row r="238" spans="1:5">
      <c r="A238" s="76" t="s">
        <v>345</v>
      </c>
      <c r="B238" s="76" t="s">
        <v>346</v>
      </c>
      <c r="C238" s="77"/>
      <c r="D238" s="77"/>
      <c r="E238" s="88"/>
    </row>
    <row r="239" spans="1:5">
      <c r="A239" s="76" t="s">
        <v>347</v>
      </c>
      <c r="B239" s="76" t="s">
        <v>348</v>
      </c>
      <c r="C239" s="77"/>
      <c r="D239" s="77"/>
      <c r="E239" s="88"/>
    </row>
    <row r="240" spans="1:5">
      <c r="A240" s="76" t="s">
        <v>349</v>
      </c>
      <c r="B240" s="76" t="s">
        <v>350</v>
      </c>
      <c r="C240" s="77"/>
      <c r="D240" s="77"/>
      <c r="E240" s="88"/>
    </row>
    <row r="241" spans="1:6">
      <c r="A241" s="76"/>
      <c r="B241" s="76"/>
      <c r="C241" s="77"/>
      <c r="D241" s="77"/>
      <c r="E241" s="88"/>
    </row>
    <row r="242" spans="1:6">
      <c r="A242" s="76" t="s">
        <v>582</v>
      </c>
      <c r="B242" s="76" t="s">
        <v>585</v>
      </c>
      <c r="C242" s="77"/>
      <c r="D242" s="77"/>
      <c r="E242" s="29"/>
    </row>
    <row r="243" spans="1:6">
      <c r="A243" s="76"/>
      <c r="B243" s="76"/>
      <c r="C243" s="77"/>
      <c r="D243" s="77"/>
      <c r="E243" s="78"/>
    </row>
    <row r="244" spans="1:6">
      <c r="A244" s="76"/>
      <c r="B244" s="76"/>
      <c r="C244" s="77"/>
      <c r="D244" s="77"/>
      <c r="E244" s="88"/>
    </row>
    <row r="245" spans="1:6">
      <c r="A245" s="76" t="s">
        <v>584</v>
      </c>
      <c r="B245" s="76" t="s">
        <v>585</v>
      </c>
      <c r="C245" s="77"/>
      <c r="D245" s="77"/>
      <c r="E245" s="77">
        <f t="shared" ref="E245" si="9">SUM(E246:E247)</f>
        <v>0</v>
      </c>
    </row>
    <row r="246" spans="1:6">
      <c r="A246" s="76" t="s">
        <v>586</v>
      </c>
      <c r="B246" s="76" t="s">
        <v>587</v>
      </c>
      <c r="C246" s="77"/>
      <c r="D246" s="77"/>
      <c r="E246" s="88"/>
    </row>
    <row r="247" spans="1:6">
      <c r="A247" s="76" t="s">
        <v>588</v>
      </c>
      <c r="B247" s="76" t="s">
        <v>589</v>
      </c>
      <c r="C247" s="77"/>
      <c r="D247" s="77"/>
      <c r="E247" s="29"/>
    </row>
    <row r="248" spans="1:6">
      <c r="A248" s="76"/>
      <c r="B248" s="76"/>
      <c r="C248" s="77"/>
      <c r="D248" s="77"/>
      <c r="E248" s="78"/>
    </row>
    <row r="249" spans="1:6">
      <c r="A249" s="95" t="s">
        <v>351</v>
      </c>
      <c r="B249" s="95" t="s">
        <v>829</v>
      </c>
      <c r="C249" s="96">
        <v>1540000000</v>
      </c>
      <c r="D249" s="96">
        <v>1540000000</v>
      </c>
      <c r="E249" s="96">
        <f>(E250)</f>
        <v>2442273100.0900002</v>
      </c>
    </row>
    <row r="250" spans="1:6">
      <c r="A250" s="76" t="s">
        <v>743</v>
      </c>
      <c r="B250" s="76" t="s">
        <v>830</v>
      </c>
      <c r="C250" s="77">
        <v>1540000000</v>
      </c>
      <c r="D250" s="77">
        <v>1540000000</v>
      </c>
      <c r="E250" s="77">
        <v>2442273100.0900002</v>
      </c>
    </row>
    <row r="251" spans="1:6">
      <c r="A251" s="95" t="s">
        <v>355</v>
      </c>
      <c r="B251" s="95" t="s">
        <v>356</v>
      </c>
      <c r="C251" s="96">
        <v>139300000</v>
      </c>
      <c r="D251" s="96">
        <v>139300000</v>
      </c>
      <c r="E251" s="96">
        <f>(E252+E260+E265+E268+E271+E279+E282)</f>
        <v>2443367.4699999997</v>
      </c>
    </row>
    <row r="252" spans="1:6">
      <c r="A252" s="76" t="s">
        <v>357</v>
      </c>
      <c r="B252" s="76" t="s">
        <v>358</v>
      </c>
      <c r="C252" s="77">
        <v>49000000</v>
      </c>
      <c r="D252" s="77">
        <v>49000000</v>
      </c>
      <c r="E252" s="77">
        <f>SUM(E253:E258)</f>
        <v>1973180.16</v>
      </c>
    </row>
    <row r="253" spans="1:6">
      <c r="A253" s="76" t="s">
        <v>359</v>
      </c>
      <c r="B253" s="76" t="s">
        <v>360</v>
      </c>
      <c r="C253" s="77"/>
      <c r="D253" s="77"/>
      <c r="E253" s="78"/>
    </row>
    <row r="254" spans="1:6">
      <c r="A254" s="76" t="s">
        <v>361</v>
      </c>
      <c r="B254" s="76" t="s">
        <v>362</v>
      </c>
      <c r="C254" s="77"/>
      <c r="D254" s="77"/>
      <c r="E254" s="78"/>
    </row>
    <row r="255" spans="1:6">
      <c r="A255" s="76" t="s">
        <v>363</v>
      </c>
      <c r="B255" s="76" t="s">
        <v>590</v>
      </c>
      <c r="C255" s="77"/>
      <c r="D255" s="77"/>
      <c r="E255" s="77">
        <v>1973180.16</v>
      </c>
      <c r="F255" t="s">
        <v>831</v>
      </c>
    </row>
    <row r="256" spans="1:6">
      <c r="A256" s="76"/>
      <c r="B256" s="76"/>
      <c r="C256" s="77"/>
      <c r="D256" s="77"/>
      <c r="E256" s="78"/>
    </row>
    <row r="257" spans="1:5">
      <c r="A257" s="76" t="s">
        <v>365</v>
      </c>
      <c r="B257" s="76" t="s">
        <v>366</v>
      </c>
      <c r="C257" s="77"/>
      <c r="D257" s="77"/>
      <c r="E257" s="78"/>
    </row>
    <row r="258" spans="1:5">
      <c r="A258" s="76" t="s">
        <v>367</v>
      </c>
      <c r="B258" s="76" t="s">
        <v>368</v>
      </c>
      <c r="C258" s="77"/>
      <c r="D258" s="77"/>
      <c r="E258" s="78"/>
    </row>
    <row r="259" spans="1:5">
      <c r="A259" s="76"/>
      <c r="B259" s="76"/>
      <c r="C259" s="77"/>
      <c r="D259" s="77"/>
      <c r="E259" s="78"/>
    </row>
    <row r="260" spans="1:5">
      <c r="A260" s="76" t="s">
        <v>369</v>
      </c>
      <c r="B260" s="76" t="s">
        <v>370</v>
      </c>
      <c r="C260" s="77">
        <v>3300000</v>
      </c>
      <c r="D260" s="77">
        <v>3300000</v>
      </c>
      <c r="E260" s="77">
        <f t="shared" ref="E260" si="10">SUM(E261:E263)</f>
        <v>0</v>
      </c>
    </row>
    <row r="261" spans="1:5">
      <c r="A261" s="76" t="s">
        <v>371</v>
      </c>
      <c r="B261" s="76" t="s">
        <v>372</v>
      </c>
      <c r="C261" s="77"/>
      <c r="D261" s="77"/>
      <c r="E261" s="78"/>
    </row>
    <row r="262" spans="1:5">
      <c r="A262" s="76" t="s">
        <v>373</v>
      </c>
      <c r="B262" s="76" t="s">
        <v>591</v>
      </c>
      <c r="C262" s="77"/>
      <c r="D262" s="77"/>
      <c r="E262" s="78"/>
    </row>
    <row r="263" spans="1:5">
      <c r="A263" s="76" t="s">
        <v>375</v>
      </c>
      <c r="B263" s="76" t="s">
        <v>376</v>
      </c>
      <c r="C263" s="77"/>
      <c r="D263" s="77"/>
      <c r="E263" s="78"/>
    </row>
    <row r="264" spans="1:5">
      <c r="A264" s="76"/>
      <c r="B264" s="76"/>
      <c r="C264" s="77"/>
      <c r="D264" s="77"/>
      <c r="E264" s="78"/>
    </row>
    <row r="265" spans="1:5">
      <c r="A265" s="76" t="s">
        <v>377</v>
      </c>
      <c r="B265" s="76" t="s">
        <v>592</v>
      </c>
      <c r="C265" s="77">
        <v>0</v>
      </c>
      <c r="D265" s="77">
        <v>0</v>
      </c>
      <c r="E265" s="77">
        <f t="shared" ref="E265" si="11">SUM(E266)</f>
        <v>0</v>
      </c>
    </row>
    <row r="266" spans="1:5">
      <c r="A266" s="76" t="s">
        <v>379</v>
      </c>
      <c r="B266" s="76" t="s">
        <v>380</v>
      </c>
      <c r="C266" s="77"/>
      <c r="D266" s="77"/>
      <c r="E266" s="78"/>
    </row>
    <row r="267" spans="1:5">
      <c r="A267" s="76"/>
      <c r="B267" s="76"/>
      <c r="C267" s="77"/>
      <c r="D267" s="77"/>
      <c r="E267" s="78"/>
    </row>
    <row r="268" spans="1:5">
      <c r="A268" s="76" t="s">
        <v>381</v>
      </c>
      <c r="B268" s="76" t="s">
        <v>593</v>
      </c>
      <c r="C268" s="77">
        <v>51000000</v>
      </c>
      <c r="D268" s="77">
        <v>51000000</v>
      </c>
      <c r="E268" s="77">
        <f t="shared" ref="E268" si="12">SUM(E269)</f>
        <v>0</v>
      </c>
    </row>
    <row r="269" spans="1:5">
      <c r="A269" s="76" t="s">
        <v>383</v>
      </c>
      <c r="B269" s="76" t="s">
        <v>594</v>
      </c>
      <c r="C269" s="77"/>
      <c r="D269" s="77"/>
      <c r="E269" s="78"/>
    </row>
    <row r="270" spans="1:5">
      <c r="A270" s="76"/>
      <c r="B270" s="76"/>
      <c r="C270" s="77"/>
      <c r="D270" s="77"/>
      <c r="E270" s="78"/>
    </row>
    <row r="271" spans="1:5">
      <c r="A271" s="76" t="s">
        <v>387</v>
      </c>
      <c r="B271" s="76" t="s">
        <v>388</v>
      </c>
      <c r="C271" s="77">
        <v>26000000</v>
      </c>
      <c r="D271" s="77">
        <v>26000000</v>
      </c>
      <c r="E271" s="77">
        <f t="shared" ref="E271" si="13">SUM(E272:E277)</f>
        <v>0</v>
      </c>
    </row>
    <row r="272" spans="1:5">
      <c r="A272" s="76" t="s">
        <v>389</v>
      </c>
      <c r="B272" s="76" t="s">
        <v>595</v>
      </c>
      <c r="C272" s="77"/>
      <c r="D272" s="77"/>
      <c r="E272" s="78"/>
    </row>
    <row r="273" spans="1:6">
      <c r="A273" s="76" t="s">
        <v>391</v>
      </c>
      <c r="B273" s="76" t="s">
        <v>596</v>
      </c>
      <c r="C273" s="77"/>
      <c r="D273" s="77"/>
      <c r="E273" s="78"/>
    </row>
    <row r="274" spans="1:6">
      <c r="A274" s="76" t="s">
        <v>395</v>
      </c>
      <c r="B274" s="76" t="s">
        <v>597</v>
      </c>
      <c r="C274" s="77"/>
      <c r="D274" s="77"/>
      <c r="E274" s="78"/>
    </row>
    <row r="275" spans="1:6">
      <c r="A275" s="76" t="s">
        <v>393</v>
      </c>
      <c r="B275" s="76" t="s">
        <v>598</v>
      </c>
      <c r="C275" s="77"/>
      <c r="D275" s="77"/>
      <c r="E275" s="78"/>
    </row>
    <row r="276" spans="1:6">
      <c r="A276" s="76" t="s">
        <v>397</v>
      </c>
      <c r="B276" s="76" t="s">
        <v>398</v>
      </c>
      <c r="C276" s="77"/>
      <c r="D276" s="77"/>
      <c r="E276" s="78"/>
    </row>
    <row r="277" spans="1:6">
      <c r="A277" s="76" t="s">
        <v>399</v>
      </c>
      <c r="B277" s="76" t="s">
        <v>599</v>
      </c>
      <c r="C277" s="77"/>
      <c r="D277" s="77"/>
      <c r="E277" s="78"/>
    </row>
    <row r="278" spans="1:6">
      <c r="A278" s="76"/>
      <c r="B278" s="76"/>
      <c r="C278" s="77"/>
      <c r="D278" s="77"/>
      <c r="E278" s="78"/>
    </row>
    <row r="279" spans="1:6">
      <c r="A279" s="76" t="s">
        <v>403</v>
      </c>
      <c r="B279" s="76" t="s">
        <v>404</v>
      </c>
      <c r="C279" s="77">
        <v>0</v>
      </c>
      <c r="D279" s="77">
        <v>0</v>
      </c>
      <c r="E279" s="77">
        <f t="shared" ref="E279" si="14">SUM(E280)</f>
        <v>0</v>
      </c>
    </row>
    <row r="280" spans="1:6">
      <c r="A280" s="76" t="s">
        <v>600</v>
      </c>
      <c r="B280" s="76" t="s">
        <v>601</v>
      </c>
      <c r="C280" s="77"/>
      <c r="D280" s="77"/>
      <c r="E280" s="78"/>
    </row>
    <row r="281" spans="1:6">
      <c r="A281" s="76"/>
      <c r="B281" s="76"/>
      <c r="C281" s="77"/>
      <c r="D281" s="77"/>
      <c r="E281" s="78"/>
    </row>
    <row r="282" spans="1:6">
      <c r="A282" s="76" t="s">
        <v>407</v>
      </c>
      <c r="B282" s="76" t="s">
        <v>408</v>
      </c>
      <c r="C282" s="77">
        <v>10000000</v>
      </c>
      <c r="D282" s="77">
        <v>10000000</v>
      </c>
      <c r="E282" s="77">
        <f>SUM(E283:E285)</f>
        <v>470187.31</v>
      </c>
    </row>
    <row r="283" spans="1:6">
      <c r="A283" s="76" t="s">
        <v>409</v>
      </c>
      <c r="B283" s="76" t="s">
        <v>410</v>
      </c>
      <c r="C283" s="77"/>
      <c r="D283" s="77"/>
      <c r="E283" s="78"/>
    </row>
    <row r="284" spans="1:6" ht="14.25">
      <c r="A284" s="76"/>
      <c r="B284" s="86" t="s">
        <v>832</v>
      </c>
      <c r="C284" s="77"/>
      <c r="D284" s="77"/>
      <c r="E284" s="77">
        <v>470187.31</v>
      </c>
      <c r="F284" s="133" t="s">
        <v>833</v>
      </c>
    </row>
    <row r="285" spans="1:6">
      <c r="A285" s="76" t="s">
        <v>411</v>
      </c>
      <c r="B285" s="76" t="s">
        <v>412</v>
      </c>
      <c r="C285" s="77"/>
      <c r="D285" s="77"/>
      <c r="E285" s="78"/>
      <c r="F285" t="s">
        <v>834</v>
      </c>
    </row>
    <row r="286" spans="1:6">
      <c r="A286" s="29"/>
      <c r="B286" s="29"/>
      <c r="C286" s="77"/>
      <c r="D286" s="77"/>
      <c r="E286" s="29"/>
    </row>
    <row r="287" spans="1:6">
      <c r="A287" s="76" t="s">
        <v>413</v>
      </c>
      <c r="B287" s="76" t="s">
        <v>414</v>
      </c>
      <c r="C287" s="77">
        <v>0</v>
      </c>
      <c r="D287" s="77">
        <v>0</v>
      </c>
      <c r="E287" s="77">
        <f t="shared" ref="E287" si="15">SUM(E288:E289)</f>
        <v>0</v>
      </c>
    </row>
    <row r="288" spans="1:6">
      <c r="A288" s="76" t="s">
        <v>415</v>
      </c>
      <c r="B288" s="76" t="s">
        <v>416</v>
      </c>
      <c r="C288" s="77"/>
      <c r="D288" s="77"/>
      <c r="E288" s="78"/>
    </row>
    <row r="289" spans="1:6">
      <c r="A289" s="29"/>
      <c r="B289" s="29"/>
      <c r="C289" s="77"/>
      <c r="D289" s="77"/>
      <c r="E289" s="29"/>
    </row>
    <row r="290" spans="1:6">
      <c r="A290" s="95" t="s">
        <v>417</v>
      </c>
      <c r="B290" s="95" t="s">
        <v>418</v>
      </c>
      <c r="C290" s="96">
        <v>351290410</v>
      </c>
      <c r="D290" s="96">
        <v>351290410</v>
      </c>
      <c r="E290" s="96">
        <f>(E291)</f>
        <v>4153302.96</v>
      </c>
    </row>
    <row r="291" spans="1:6">
      <c r="A291" s="76" t="s">
        <v>419</v>
      </c>
      <c r="B291" s="76" t="s">
        <v>420</v>
      </c>
      <c r="C291" s="77"/>
      <c r="D291" s="76"/>
      <c r="E291" s="77">
        <f>SUM(E293:E296)</f>
        <v>4153302.96</v>
      </c>
    </row>
    <row r="292" spans="1:6">
      <c r="A292" s="1" t="s">
        <v>421</v>
      </c>
      <c r="B292" s="1" t="s">
        <v>602</v>
      </c>
      <c r="C292" s="1"/>
      <c r="D292" s="1"/>
      <c r="E292" s="23"/>
    </row>
    <row r="293" spans="1:6">
      <c r="A293" s="1"/>
      <c r="B293" s="81" t="s">
        <v>835</v>
      </c>
      <c r="C293" s="81"/>
      <c r="D293" s="81"/>
      <c r="E293" s="77">
        <v>621028.79</v>
      </c>
    </row>
    <row r="294" spans="1:6">
      <c r="A294" s="1" t="s">
        <v>423</v>
      </c>
      <c r="B294" s="1" t="s">
        <v>603</v>
      </c>
      <c r="C294" s="1"/>
      <c r="D294" s="1"/>
      <c r="E294" s="77"/>
    </row>
    <row r="295" spans="1:6">
      <c r="A295" s="25"/>
      <c r="B295" s="81" t="s">
        <v>836</v>
      </c>
      <c r="C295" s="81"/>
      <c r="D295" s="81"/>
      <c r="E295" s="77">
        <v>1796753.96</v>
      </c>
    </row>
    <row r="296" spans="1:6">
      <c r="A296" s="25"/>
      <c r="B296" s="81" t="s">
        <v>837</v>
      </c>
      <c r="C296" s="81"/>
      <c r="D296" s="81"/>
      <c r="E296" s="77">
        <v>1735520.21</v>
      </c>
    </row>
    <row r="297" spans="1:6">
      <c r="A297" s="25"/>
      <c r="B297" s="83"/>
      <c r="C297" s="89"/>
      <c r="D297" s="25"/>
      <c r="E297" s="77"/>
    </row>
    <row r="298" spans="1:6">
      <c r="A298" s="25"/>
      <c r="B298" s="106"/>
      <c r="C298" s="106"/>
      <c r="D298" s="18"/>
      <c r="E298" s="18"/>
      <c r="F298" s="18"/>
    </row>
    <row r="299" spans="1:6">
      <c r="A299" s="25"/>
      <c r="B299" s="106"/>
      <c r="C299" s="106"/>
      <c r="D299" s="107"/>
      <c r="E299" s="107"/>
      <c r="F299" s="107"/>
    </row>
    <row r="300" spans="1:6">
      <c r="A300" s="25"/>
      <c r="B300" s="112" t="s">
        <v>751</v>
      </c>
      <c r="C300" s="108"/>
      <c r="D300" s="112" t="s">
        <v>606</v>
      </c>
      <c r="E300" s="711"/>
      <c r="F300" s="711"/>
    </row>
    <row r="301" spans="1:6">
      <c r="B301" s="113" t="s">
        <v>838</v>
      </c>
      <c r="C301" s="109"/>
      <c r="D301" s="110" t="s">
        <v>434</v>
      </c>
      <c r="E301" s="111"/>
    </row>
    <row r="302" spans="1:6">
      <c r="B302" s="106"/>
      <c r="C302" s="106"/>
      <c r="D302" s="18"/>
      <c r="E302" s="18"/>
      <c r="F302" s="18"/>
    </row>
    <row r="303" spans="1:6">
      <c r="B303" s="106"/>
      <c r="C303" s="106"/>
      <c r="D303" s="18"/>
      <c r="E303" s="18"/>
      <c r="F303" s="18"/>
    </row>
    <row r="304" spans="1:6">
      <c r="B304" s="106"/>
      <c r="C304" s="106"/>
      <c r="D304" s="18"/>
      <c r="E304" s="18"/>
      <c r="F304" s="18"/>
    </row>
    <row r="305" spans="2:6">
      <c r="D305" s="18"/>
      <c r="E305" s="18"/>
      <c r="F305" s="18"/>
    </row>
    <row r="306" spans="2:6">
      <c r="B306" s="704" t="s">
        <v>755</v>
      </c>
      <c r="C306" s="704"/>
      <c r="D306" s="704"/>
      <c r="E306" s="704"/>
      <c r="F306" s="704"/>
    </row>
    <row r="307" spans="2:6">
      <c r="B307" s="704" t="s">
        <v>756</v>
      </c>
      <c r="C307" s="704"/>
      <c r="D307" s="704"/>
      <c r="E307" s="704"/>
      <c r="F307" s="704"/>
    </row>
  </sheetData>
  <mergeCells count="8">
    <mergeCell ref="B306:F306"/>
    <mergeCell ref="B307:F307"/>
    <mergeCell ref="A1:E6"/>
    <mergeCell ref="A7:E7"/>
    <mergeCell ref="A8:E8"/>
    <mergeCell ref="A9:E9"/>
    <mergeCell ref="A10:E10"/>
    <mergeCell ref="E300:F300"/>
  </mergeCells>
  <printOptions horizontalCentered="1"/>
  <pageMargins left="0.23622047244094491" right="0.23622047244094491" top="0.55118110236220474" bottom="0.74803149606299213" header="0.31496062992125984" footer="0.31496062992125984"/>
  <pageSetup scale="95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5"/>
  <sheetViews>
    <sheetView topLeftCell="A256" workbookViewId="0">
      <selection sqref="A1:E6"/>
    </sheetView>
  </sheetViews>
  <sheetFormatPr baseColWidth="10" defaultColWidth="11.42578125" defaultRowHeight="12.75"/>
  <cols>
    <col min="1" max="1" width="10.140625" customWidth="1"/>
    <col min="2" max="2" width="48.85546875" customWidth="1"/>
    <col min="3" max="3" width="17.140625" customWidth="1"/>
    <col min="4" max="4" width="19.28515625" customWidth="1"/>
    <col min="5" max="5" width="17.140625" customWidth="1"/>
    <col min="6" max="6" width="19.7109375" customWidth="1"/>
    <col min="7" max="7" width="18.7109375" customWidth="1"/>
    <col min="8" max="8" width="12.42578125" bestFit="1" customWidth="1"/>
    <col min="14" max="14" width="18.42578125" customWidth="1"/>
  </cols>
  <sheetData>
    <row r="1" spans="1:14">
      <c r="A1" s="704"/>
      <c r="B1" s="704"/>
      <c r="C1" s="704"/>
      <c r="D1" s="704"/>
      <c r="E1" s="704"/>
    </row>
    <row r="2" spans="1:14">
      <c r="A2" s="704"/>
      <c r="B2" s="704"/>
      <c r="C2" s="704"/>
      <c r="D2" s="704"/>
      <c r="E2" s="704"/>
    </row>
    <row r="3" spans="1:14">
      <c r="A3" s="704"/>
      <c r="B3" s="704"/>
      <c r="C3" s="704"/>
      <c r="D3" s="704"/>
      <c r="E3" s="704"/>
    </row>
    <row r="4" spans="1:14">
      <c r="A4" s="704"/>
      <c r="B4" s="704"/>
      <c r="C4" s="704"/>
      <c r="D4" s="704"/>
      <c r="E4" s="704"/>
    </row>
    <row r="5" spans="1:14">
      <c r="A5" s="704"/>
      <c r="B5" s="704"/>
      <c r="C5" s="704"/>
      <c r="D5" s="704"/>
      <c r="E5" s="704"/>
    </row>
    <row r="6" spans="1:14">
      <c r="A6" s="704"/>
      <c r="B6" s="704"/>
      <c r="C6" s="704"/>
      <c r="D6" s="704"/>
      <c r="E6" s="704"/>
    </row>
    <row r="7" spans="1:14" ht="15.75">
      <c r="A7" s="712" t="s">
        <v>0</v>
      </c>
      <c r="B7" s="712"/>
      <c r="C7" s="712"/>
      <c r="D7" s="712"/>
      <c r="E7" s="712"/>
    </row>
    <row r="8" spans="1:14" ht="15.75">
      <c r="A8" s="697" t="s">
        <v>797</v>
      </c>
      <c r="B8" s="697"/>
      <c r="C8" s="697"/>
      <c r="D8" s="697"/>
      <c r="E8" s="697"/>
    </row>
    <row r="9" spans="1:14" ht="15">
      <c r="A9" s="702" t="s">
        <v>1</v>
      </c>
      <c r="B9" s="702"/>
      <c r="C9" s="702"/>
      <c r="D9" s="702"/>
      <c r="E9" s="702"/>
      <c r="F9" s="143"/>
    </row>
    <row r="10" spans="1:14" ht="15">
      <c r="A10" s="702" t="s">
        <v>3</v>
      </c>
      <c r="B10" s="702"/>
      <c r="C10" s="702"/>
      <c r="D10" s="702"/>
      <c r="E10" s="702"/>
      <c r="F10" s="143"/>
    </row>
    <row r="11" spans="1:14" ht="1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800</v>
      </c>
      <c r="F11" s="143"/>
      <c r="I11" s="49"/>
      <c r="J11" s="50"/>
      <c r="K11" s="51"/>
      <c r="L11" s="52"/>
      <c r="M11" s="53"/>
      <c r="N11" s="54"/>
    </row>
    <row r="12" spans="1:14" ht="15">
      <c r="A12" s="83" t="s">
        <v>802</v>
      </c>
      <c r="B12" s="83" t="s">
        <v>444</v>
      </c>
      <c r="C12" s="84">
        <f>(C13+C66+C176+C232+C248+C250+C289)</f>
        <v>2977000000</v>
      </c>
      <c r="D12" s="83"/>
      <c r="E12" s="84">
        <f>E13+E66+E176+E232+E248+E250+E289</f>
        <v>21394911.369999997</v>
      </c>
      <c r="F12" s="143"/>
      <c r="G12" s="42"/>
      <c r="H12" s="42"/>
      <c r="I12" s="49"/>
      <c r="J12" s="50"/>
      <c r="K12" s="51"/>
      <c r="L12" s="52"/>
      <c r="M12" s="53"/>
      <c r="N12" s="54"/>
    </row>
    <row r="13" spans="1:14" ht="15">
      <c r="A13" s="95" t="s">
        <v>16</v>
      </c>
      <c r="B13" s="95" t="s">
        <v>17</v>
      </c>
      <c r="C13" s="96">
        <v>419740600</v>
      </c>
      <c r="D13" s="96">
        <v>419740000</v>
      </c>
      <c r="E13" s="96">
        <f>(' Detalle Ejecucion Enero 23'!F12)</f>
        <v>11297157.120000001</v>
      </c>
      <c r="F13" s="143"/>
      <c r="I13" s="49"/>
      <c r="J13" s="50"/>
      <c r="K13" s="51"/>
      <c r="L13" s="52"/>
      <c r="M13" s="53"/>
      <c r="N13" s="54"/>
    </row>
    <row r="14" spans="1:14" ht="1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f>(' Detalle Ejecucion Enero 23'!E13)</f>
        <v>8169551.0099999998</v>
      </c>
      <c r="F14" s="143"/>
      <c r="I14" s="49"/>
      <c r="J14" s="50"/>
      <c r="K14" s="51"/>
      <c r="L14" s="52"/>
      <c r="M14" s="53"/>
      <c r="N14" s="54"/>
    </row>
    <row r="15" spans="1:14" ht="15">
      <c r="A15" s="76" t="s">
        <v>20</v>
      </c>
      <c r="B15" s="76" t="s">
        <v>21</v>
      </c>
      <c r="C15" s="77"/>
      <c r="D15" s="77"/>
      <c r="E15" s="85">
        <v>7141530</v>
      </c>
      <c r="F15" s="143"/>
      <c r="I15" s="49"/>
      <c r="J15" s="50"/>
      <c r="K15" s="51"/>
      <c r="L15" s="52"/>
      <c r="M15" s="53"/>
      <c r="N15" s="54"/>
    </row>
    <row r="16" spans="1:14" ht="15">
      <c r="A16" s="76" t="s">
        <v>445</v>
      </c>
      <c r="B16" s="76" t="s">
        <v>446</v>
      </c>
      <c r="C16" s="77"/>
      <c r="D16" s="77"/>
      <c r="E16" s="85"/>
      <c r="F16" s="143"/>
      <c r="I16" s="49"/>
      <c r="J16" s="50"/>
      <c r="K16" s="51"/>
      <c r="L16" s="52"/>
      <c r="M16" s="53"/>
      <c r="N16" s="54"/>
    </row>
    <row r="17" spans="1:14" ht="15">
      <c r="A17" s="76" t="s">
        <v>22</v>
      </c>
      <c r="B17" s="76" t="s">
        <v>23</v>
      </c>
      <c r="C17" s="77"/>
      <c r="D17" s="77"/>
      <c r="E17" s="85"/>
      <c r="F17" s="143"/>
      <c r="I17" s="49"/>
      <c r="J17" s="50"/>
      <c r="K17" s="51"/>
      <c r="L17" s="52"/>
      <c r="M17" s="53"/>
      <c r="N17" s="54"/>
    </row>
    <row r="18" spans="1:14" ht="15">
      <c r="A18" s="76" t="s">
        <v>24</v>
      </c>
      <c r="B18" s="76" t="s">
        <v>25</v>
      </c>
      <c r="C18" s="77"/>
      <c r="D18" s="77"/>
      <c r="E18" s="85"/>
      <c r="F18" s="143"/>
      <c r="I18" s="49"/>
      <c r="J18" s="50"/>
      <c r="K18" s="51"/>
      <c r="L18" s="52"/>
      <c r="M18" s="53"/>
      <c r="N18" s="54"/>
    </row>
    <row r="19" spans="1:14" ht="15">
      <c r="A19" s="76" t="s">
        <v>26</v>
      </c>
      <c r="B19" s="76" t="s">
        <v>27</v>
      </c>
      <c r="C19" s="77"/>
      <c r="D19" s="77"/>
      <c r="E19" s="85"/>
      <c r="F19" s="143"/>
      <c r="I19" s="49"/>
      <c r="J19" s="50"/>
      <c r="K19" s="51"/>
      <c r="L19" s="52"/>
      <c r="M19" s="53"/>
      <c r="N19" s="54"/>
    </row>
    <row r="20" spans="1:14" ht="15">
      <c r="A20" s="76" t="s">
        <v>28</v>
      </c>
      <c r="B20" s="76" t="s">
        <v>29</v>
      </c>
      <c r="C20" s="77"/>
      <c r="D20" s="77"/>
      <c r="E20" s="85"/>
      <c r="F20" s="143"/>
      <c r="I20" s="49"/>
      <c r="J20" s="50"/>
      <c r="K20" s="51"/>
      <c r="L20" s="52"/>
      <c r="M20" s="53"/>
      <c r="N20" s="54"/>
    </row>
    <row r="21" spans="1:14" ht="15">
      <c r="A21" s="76" t="s">
        <v>32</v>
      </c>
      <c r="B21" s="76" t="s">
        <v>33</v>
      </c>
      <c r="C21" s="77"/>
      <c r="D21" s="77"/>
      <c r="E21" s="85"/>
      <c r="F21" s="143"/>
      <c r="I21" s="49"/>
      <c r="J21" s="50"/>
      <c r="K21" s="51"/>
      <c r="L21" s="52"/>
      <c r="M21" s="53"/>
      <c r="N21" s="54"/>
    </row>
    <row r="22" spans="1:14" ht="15">
      <c r="A22" s="76" t="s">
        <v>34</v>
      </c>
      <c r="B22" s="76" t="s">
        <v>447</v>
      </c>
      <c r="C22" s="77"/>
      <c r="D22" s="77"/>
      <c r="E22" s="29"/>
      <c r="F22" s="143"/>
      <c r="I22" s="49"/>
      <c r="J22" s="50"/>
      <c r="K22" s="51"/>
      <c r="L22" s="52"/>
      <c r="M22" s="53"/>
      <c r="N22" s="54"/>
    </row>
    <row r="23" spans="1:14" ht="15.75">
      <c r="A23" s="76"/>
      <c r="B23" s="86" t="s">
        <v>804</v>
      </c>
      <c r="C23" s="77"/>
      <c r="D23" s="77"/>
      <c r="E23" s="131">
        <v>55000</v>
      </c>
      <c r="F23" s="143" t="s">
        <v>803</v>
      </c>
      <c r="I23" s="49"/>
      <c r="J23" s="50"/>
      <c r="K23" s="51"/>
      <c r="L23" s="52"/>
      <c r="M23" s="53"/>
      <c r="N23" s="54"/>
    </row>
    <row r="24" spans="1:14" ht="15">
      <c r="A24" s="76" t="s">
        <v>36</v>
      </c>
      <c r="B24" s="76" t="s">
        <v>37</v>
      </c>
      <c r="C24" s="77"/>
      <c r="D24" s="77"/>
      <c r="E24" s="29"/>
      <c r="F24" s="143"/>
      <c r="I24" s="49"/>
      <c r="J24" s="50"/>
      <c r="K24" s="51"/>
      <c r="L24" s="52"/>
      <c r="M24" s="53"/>
      <c r="N24" s="54"/>
    </row>
    <row r="25" spans="1:14" ht="15">
      <c r="A25" s="76" t="s">
        <v>38</v>
      </c>
      <c r="B25" s="76" t="s">
        <v>448</v>
      </c>
      <c r="C25" s="77"/>
      <c r="D25" s="77"/>
      <c r="E25" s="85"/>
      <c r="F25" s="143"/>
      <c r="I25" s="49"/>
      <c r="J25" s="50"/>
      <c r="K25" s="51"/>
      <c r="L25" s="52"/>
      <c r="M25" s="53"/>
      <c r="N25" s="54"/>
    </row>
    <row r="26" spans="1:14" ht="15">
      <c r="A26" s="76" t="s">
        <v>40</v>
      </c>
      <c r="B26" s="76" t="s">
        <v>449</v>
      </c>
      <c r="C26" s="77"/>
      <c r="D26" s="77"/>
      <c r="E26" s="85"/>
      <c r="F26" s="143"/>
      <c r="I26" s="49"/>
      <c r="J26" s="50"/>
      <c r="K26" s="51"/>
      <c r="L26" s="52"/>
      <c r="M26" s="53"/>
      <c r="N26" s="54"/>
    </row>
    <row r="27" spans="1:14" ht="15">
      <c r="A27" s="76" t="s">
        <v>42</v>
      </c>
      <c r="B27" s="76" t="s">
        <v>450</v>
      </c>
      <c r="C27" s="77"/>
      <c r="D27" s="77"/>
      <c r="E27" s="48"/>
      <c r="F27" s="143"/>
      <c r="I27" s="49"/>
      <c r="J27" s="50"/>
      <c r="K27" s="51"/>
      <c r="L27" s="52"/>
      <c r="M27" s="53"/>
      <c r="N27" s="54"/>
    </row>
    <row r="28" spans="1:14" ht="15.75">
      <c r="A28" s="76"/>
      <c r="B28" s="86" t="s">
        <v>805</v>
      </c>
      <c r="C28" s="77"/>
      <c r="D28" s="77"/>
      <c r="E28" s="131">
        <v>20000</v>
      </c>
      <c r="F28" s="143" t="s">
        <v>803</v>
      </c>
      <c r="I28" s="49"/>
      <c r="J28" s="50"/>
      <c r="K28" s="51"/>
      <c r="L28" s="52"/>
      <c r="M28" s="53"/>
      <c r="N28" s="54"/>
    </row>
    <row r="29" spans="1:14" ht="15">
      <c r="A29" s="76" t="s">
        <v>44</v>
      </c>
      <c r="B29" s="76" t="s">
        <v>451</v>
      </c>
      <c r="C29" s="77"/>
      <c r="D29" s="77"/>
      <c r="E29" s="85"/>
      <c r="F29" s="143"/>
      <c r="I29" s="49"/>
      <c r="J29" s="50"/>
      <c r="K29" s="51"/>
      <c r="L29" s="52"/>
      <c r="M29" s="53"/>
      <c r="N29" s="54"/>
    </row>
    <row r="30" spans="1:14" ht="15">
      <c r="A30" s="76" t="s">
        <v>46</v>
      </c>
      <c r="B30" s="76" t="s">
        <v>47</v>
      </c>
      <c r="C30" s="77"/>
      <c r="D30" s="77"/>
      <c r="E30" s="85"/>
      <c r="F30" s="143"/>
      <c r="I30" s="49"/>
      <c r="J30" s="50"/>
      <c r="K30" s="51"/>
      <c r="L30" s="52"/>
      <c r="M30" s="53"/>
      <c r="N30" s="54"/>
    </row>
    <row r="31" spans="1:14" ht="15">
      <c r="A31" s="76"/>
      <c r="B31" s="76"/>
      <c r="C31" s="77"/>
      <c r="D31" s="77"/>
      <c r="E31" s="85"/>
      <c r="F31" s="143"/>
      <c r="I31" s="49"/>
      <c r="J31" s="50"/>
      <c r="K31" s="51"/>
      <c r="L31" s="52"/>
      <c r="M31" s="53"/>
      <c r="N31" s="54"/>
    </row>
    <row r="32" spans="1:14" ht="15">
      <c r="A32" s="76" t="s">
        <v>48</v>
      </c>
      <c r="B32" s="76" t="s">
        <v>49</v>
      </c>
      <c r="C32" s="77">
        <v>35565600</v>
      </c>
      <c r="D32" s="77">
        <v>35565600</v>
      </c>
      <c r="E32" s="77">
        <f>(' Detalle Ejecucion Enero 23'!E33)</f>
        <v>2063077.7100000002</v>
      </c>
      <c r="F32" s="143"/>
      <c r="I32" s="49"/>
      <c r="J32" s="50"/>
      <c r="K32" s="51"/>
      <c r="L32" s="52"/>
      <c r="M32" s="53"/>
      <c r="N32" s="54"/>
    </row>
    <row r="33" spans="1:15" ht="15">
      <c r="A33" s="76" t="s">
        <v>50</v>
      </c>
      <c r="B33" s="76" t="s">
        <v>51</v>
      </c>
      <c r="C33" s="77"/>
      <c r="D33" s="77"/>
      <c r="E33" s="85"/>
      <c r="F33" s="143"/>
      <c r="G33" s="12"/>
      <c r="I33" s="49"/>
      <c r="J33" s="50"/>
      <c r="K33" s="51"/>
      <c r="L33" s="52"/>
      <c r="M33" s="53"/>
      <c r="N33" s="54"/>
    </row>
    <row r="34" spans="1:15" ht="15.75">
      <c r="A34" s="76"/>
      <c r="B34" s="86" t="s">
        <v>453</v>
      </c>
      <c r="C34" s="87"/>
      <c r="D34" s="87"/>
      <c r="E34" s="85">
        <v>472290</v>
      </c>
      <c r="F34" s="143"/>
      <c r="G34" s="12"/>
      <c r="I34" s="49"/>
      <c r="J34" s="50"/>
      <c r="K34" s="51"/>
      <c r="L34" s="52"/>
      <c r="M34" s="53"/>
      <c r="N34" s="54"/>
    </row>
    <row r="35" spans="1:15" ht="15.75">
      <c r="A35" s="76"/>
      <c r="B35" s="86" t="s">
        <v>807</v>
      </c>
      <c r="C35" s="87"/>
      <c r="D35" s="87"/>
      <c r="E35" s="85">
        <v>26410</v>
      </c>
      <c r="F35" s="143"/>
      <c r="G35" s="12"/>
      <c r="I35" s="49"/>
      <c r="J35" s="50"/>
      <c r="K35" s="51"/>
      <c r="L35" s="52"/>
      <c r="M35" s="53"/>
      <c r="N35" s="54"/>
    </row>
    <row r="36" spans="1:15" ht="15">
      <c r="A36" s="76" t="s">
        <v>52</v>
      </c>
      <c r="B36" s="76" t="s">
        <v>53</v>
      </c>
      <c r="C36" s="77"/>
      <c r="D36" s="77"/>
      <c r="E36" s="85"/>
      <c r="F36" s="143"/>
      <c r="G36" s="12"/>
      <c r="I36" s="49"/>
      <c r="J36" s="50"/>
      <c r="K36" s="51"/>
      <c r="L36" s="52"/>
      <c r="M36" s="53"/>
      <c r="N36" s="54"/>
    </row>
    <row r="37" spans="1:15" ht="15">
      <c r="A37" s="76" t="s">
        <v>54</v>
      </c>
      <c r="B37" s="76" t="s">
        <v>55</v>
      </c>
      <c r="C37" s="77"/>
      <c r="D37" s="77"/>
      <c r="E37" s="85">
        <v>16861.23</v>
      </c>
      <c r="F37" s="143"/>
      <c r="G37" s="12"/>
      <c r="I37" s="49"/>
      <c r="J37" s="50"/>
      <c r="K37" s="51"/>
      <c r="L37" s="52"/>
      <c r="M37" s="53"/>
      <c r="N37" s="54"/>
    </row>
    <row r="38" spans="1:15" ht="15">
      <c r="A38" s="76"/>
      <c r="B38" s="76"/>
      <c r="C38" s="77"/>
      <c r="D38" s="77"/>
      <c r="E38" s="85">
        <v>32439.43</v>
      </c>
      <c r="F38" s="143"/>
      <c r="G38" s="12"/>
      <c r="I38" s="49"/>
      <c r="J38" s="50"/>
      <c r="K38" s="51"/>
      <c r="L38" s="52"/>
      <c r="M38" s="53"/>
      <c r="N38" s="54"/>
    </row>
    <row r="39" spans="1:15" ht="15">
      <c r="A39" s="76" t="s">
        <v>56</v>
      </c>
      <c r="B39" s="76" t="s">
        <v>57</v>
      </c>
      <c r="C39" s="77"/>
      <c r="D39" s="77"/>
      <c r="E39" s="131">
        <v>854568.49</v>
      </c>
      <c r="F39" s="143" t="s">
        <v>803</v>
      </c>
      <c r="G39" s="12"/>
      <c r="I39" s="49"/>
      <c r="J39" s="50"/>
      <c r="K39" s="51"/>
      <c r="L39" s="52"/>
      <c r="M39" s="53"/>
      <c r="N39" s="54"/>
      <c r="O39" t="s">
        <v>455</v>
      </c>
    </row>
    <row r="40" spans="1:15" ht="15">
      <c r="A40" s="76" t="s">
        <v>58</v>
      </c>
      <c r="B40" s="76" t="s">
        <v>59</v>
      </c>
      <c r="C40" s="77"/>
      <c r="D40" s="77"/>
      <c r="E40" s="132">
        <v>350600</v>
      </c>
      <c r="F40" s="143" t="s">
        <v>839</v>
      </c>
      <c r="I40" s="49"/>
      <c r="J40" s="50"/>
      <c r="K40" s="51"/>
      <c r="L40" s="52"/>
      <c r="M40" s="53"/>
      <c r="N40" s="54"/>
    </row>
    <row r="41" spans="1:15" ht="15">
      <c r="A41" s="76" t="s">
        <v>60</v>
      </c>
      <c r="B41" s="76" t="s">
        <v>61</v>
      </c>
      <c r="C41" s="77"/>
      <c r="D41" s="77"/>
      <c r="E41" s="85"/>
      <c r="F41" s="143"/>
      <c r="I41" s="49"/>
      <c r="J41" s="50"/>
      <c r="K41" s="51"/>
      <c r="L41" s="52"/>
      <c r="M41" s="53"/>
      <c r="N41" s="54"/>
    </row>
    <row r="42" spans="1:15" ht="15">
      <c r="A42" s="76" t="s">
        <v>62</v>
      </c>
      <c r="B42" s="76" t="s">
        <v>63</v>
      </c>
      <c r="C42" s="77"/>
      <c r="D42" s="77"/>
      <c r="E42" s="85"/>
      <c r="F42" s="143"/>
      <c r="I42" s="49"/>
      <c r="J42" s="50"/>
      <c r="K42" s="51"/>
      <c r="L42" s="52"/>
      <c r="M42" s="53"/>
      <c r="N42" s="54"/>
    </row>
    <row r="43" spans="1:15" ht="15">
      <c r="A43" s="76" t="s">
        <v>64</v>
      </c>
      <c r="B43" s="76" t="s">
        <v>65</v>
      </c>
      <c r="C43" s="77"/>
      <c r="D43" s="77"/>
      <c r="E43" s="85"/>
      <c r="F43" s="143"/>
      <c r="I43" s="49"/>
      <c r="J43" s="50"/>
      <c r="K43" s="51"/>
      <c r="L43" s="52"/>
      <c r="M43" s="53"/>
      <c r="N43" s="54"/>
    </row>
    <row r="44" spans="1:15" ht="15">
      <c r="A44" s="76" t="s">
        <v>66</v>
      </c>
      <c r="B44" s="76" t="s">
        <v>67</v>
      </c>
      <c r="C44" s="77"/>
      <c r="D44" s="77"/>
      <c r="E44" s="85"/>
      <c r="F44" s="143"/>
      <c r="I44" s="49"/>
      <c r="J44" s="50"/>
      <c r="K44" s="51"/>
      <c r="L44" s="52"/>
      <c r="M44" s="53"/>
      <c r="N44" s="54"/>
    </row>
    <row r="45" spans="1:15" ht="15">
      <c r="A45" s="76" t="s">
        <v>68</v>
      </c>
      <c r="B45" s="76" t="s">
        <v>456</v>
      </c>
      <c r="C45" s="77"/>
      <c r="D45" s="77"/>
      <c r="E45" s="85"/>
      <c r="F45" s="143"/>
      <c r="I45" s="49"/>
      <c r="J45" s="50"/>
      <c r="K45" s="51"/>
      <c r="L45" s="52"/>
      <c r="M45" s="53"/>
      <c r="N45" s="54"/>
    </row>
    <row r="46" spans="1:15" ht="15">
      <c r="A46" s="76" t="s">
        <v>70</v>
      </c>
      <c r="B46" s="76" t="s">
        <v>71</v>
      </c>
      <c r="C46" s="77"/>
      <c r="D46" s="77"/>
      <c r="E46" s="85"/>
      <c r="F46" s="143"/>
      <c r="I46" s="49"/>
      <c r="J46" s="50"/>
      <c r="K46" s="51"/>
      <c r="L46" s="52"/>
      <c r="M46" s="53"/>
      <c r="N46" s="54"/>
    </row>
    <row r="47" spans="1:15" ht="15">
      <c r="A47" s="76" t="s">
        <v>840</v>
      </c>
      <c r="B47" s="76" t="s">
        <v>73</v>
      </c>
      <c r="C47" s="77"/>
      <c r="D47" s="77"/>
      <c r="E47" s="85"/>
      <c r="F47" s="143"/>
      <c r="I47" s="49"/>
      <c r="J47" s="50"/>
      <c r="K47" s="51"/>
      <c r="L47" s="52"/>
      <c r="M47" s="53"/>
      <c r="N47" s="54"/>
    </row>
    <row r="48" spans="1:15" ht="15">
      <c r="A48" s="76"/>
      <c r="B48" s="76"/>
      <c r="C48" s="77"/>
      <c r="D48" s="77"/>
      <c r="E48" s="85"/>
      <c r="F48" s="143"/>
      <c r="I48" s="49"/>
      <c r="J48" s="50"/>
      <c r="K48" s="51"/>
      <c r="L48" s="52"/>
      <c r="M48" s="53"/>
      <c r="N48" s="54"/>
    </row>
    <row r="49" spans="1:14" ht="15">
      <c r="A49" s="76" t="s">
        <v>74</v>
      </c>
      <c r="B49" s="76" t="s">
        <v>457</v>
      </c>
      <c r="C49" s="77">
        <v>18400000</v>
      </c>
      <c r="D49" s="77">
        <v>18400000</v>
      </c>
      <c r="E49" s="77">
        <f>SUM(E50:E53)</f>
        <v>0</v>
      </c>
      <c r="F49" s="143"/>
      <c r="I49" s="49"/>
      <c r="J49" s="50"/>
      <c r="K49" s="51"/>
      <c r="L49" s="52"/>
      <c r="M49" s="53"/>
      <c r="N49" s="54"/>
    </row>
    <row r="50" spans="1:14" ht="15">
      <c r="A50" s="76" t="s">
        <v>76</v>
      </c>
      <c r="B50" s="76" t="s">
        <v>77</v>
      </c>
      <c r="C50" s="77"/>
      <c r="D50" s="77"/>
      <c r="E50" s="78"/>
      <c r="F50" s="143"/>
      <c r="I50" s="49"/>
      <c r="J50" s="50"/>
      <c r="K50" s="51"/>
      <c r="L50" s="52"/>
      <c r="M50" s="53"/>
      <c r="N50" s="54"/>
    </row>
    <row r="51" spans="1:14" ht="15">
      <c r="A51" s="76" t="s">
        <v>78</v>
      </c>
      <c r="B51" s="76" t="s">
        <v>79</v>
      </c>
      <c r="C51" s="77"/>
      <c r="D51" s="77"/>
      <c r="E51" s="78"/>
      <c r="F51" s="143"/>
      <c r="I51" s="49"/>
      <c r="J51" s="50"/>
      <c r="K51" s="51"/>
      <c r="L51" s="52"/>
      <c r="M51" s="53"/>
      <c r="N51" s="54"/>
    </row>
    <row r="52" spans="1:14" ht="15">
      <c r="A52" s="76" t="s">
        <v>80</v>
      </c>
      <c r="B52" s="76" t="s">
        <v>81</v>
      </c>
      <c r="C52" s="77"/>
      <c r="D52" s="77"/>
      <c r="E52" s="78"/>
      <c r="F52" s="143"/>
      <c r="I52" s="49"/>
      <c r="J52" s="50"/>
      <c r="K52" s="51"/>
      <c r="L52" s="52"/>
      <c r="M52" s="53"/>
      <c r="N52" s="54"/>
    </row>
    <row r="53" spans="1:14" ht="15">
      <c r="A53" s="76" t="s">
        <v>82</v>
      </c>
      <c r="B53" s="76" t="s">
        <v>83</v>
      </c>
      <c r="C53" s="77"/>
      <c r="D53" s="77"/>
      <c r="E53" s="78"/>
      <c r="F53" s="143"/>
      <c r="I53" s="49"/>
      <c r="J53" s="50"/>
      <c r="K53" s="51"/>
      <c r="L53" s="52"/>
      <c r="M53" s="53"/>
      <c r="N53" s="54"/>
    </row>
    <row r="54" spans="1:14" ht="15">
      <c r="A54" s="76"/>
      <c r="B54" s="76"/>
      <c r="C54" s="77"/>
      <c r="D54" s="77"/>
      <c r="E54" s="78"/>
      <c r="F54" s="143"/>
      <c r="I54" s="49"/>
      <c r="J54" s="50"/>
      <c r="K54" s="51"/>
      <c r="L54" s="52"/>
      <c r="M54" s="53"/>
      <c r="N54" s="54"/>
    </row>
    <row r="55" spans="1:14" ht="15">
      <c r="A55" s="76" t="s">
        <v>84</v>
      </c>
      <c r="B55" s="76" t="s">
        <v>85</v>
      </c>
      <c r="C55" s="77">
        <v>78991666</v>
      </c>
      <c r="D55" s="77">
        <v>78991666</v>
      </c>
      <c r="E55" s="77">
        <f>(' Detalle Ejecucion Enero 23'!E63)</f>
        <v>10000</v>
      </c>
      <c r="F55" s="143"/>
      <c r="I55" s="49"/>
      <c r="J55" s="50"/>
      <c r="K55" s="51"/>
      <c r="L55" s="52"/>
      <c r="M55" s="53"/>
      <c r="N55" s="54"/>
    </row>
    <row r="56" spans="1:14" ht="15">
      <c r="A56" s="76" t="s">
        <v>86</v>
      </c>
      <c r="B56" s="76" t="s">
        <v>87</v>
      </c>
      <c r="C56" s="77"/>
      <c r="D56" s="77"/>
      <c r="E56" s="78"/>
      <c r="F56" s="143"/>
      <c r="I56" s="49"/>
      <c r="J56" s="50"/>
      <c r="K56" s="51"/>
      <c r="L56" s="52"/>
      <c r="M56" s="53"/>
      <c r="N56" s="54"/>
    </row>
    <row r="57" spans="1:14" ht="15">
      <c r="A57" s="76" t="s">
        <v>88</v>
      </c>
      <c r="B57" s="76" t="s">
        <v>89</v>
      </c>
      <c r="C57" s="77"/>
      <c r="D57" s="77"/>
      <c r="E57" s="78"/>
      <c r="F57" s="143"/>
      <c r="I57" s="49"/>
      <c r="J57" s="50"/>
      <c r="K57" s="51"/>
      <c r="L57" s="52"/>
      <c r="M57" s="53"/>
      <c r="N57" s="54"/>
    </row>
    <row r="58" spans="1:14" ht="15">
      <c r="A58" s="76" t="s">
        <v>90</v>
      </c>
      <c r="B58" s="76" t="s">
        <v>91</v>
      </c>
      <c r="C58" s="77"/>
      <c r="D58" s="77"/>
      <c r="E58" s="78"/>
      <c r="F58" s="143"/>
      <c r="I58" s="49"/>
      <c r="J58" s="50"/>
      <c r="K58" s="51"/>
      <c r="L58" s="52"/>
      <c r="M58" s="53"/>
      <c r="N58" s="54"/>
    </row>
    <row r="59" spans="1:14" ht="15">
      <c r="A59" s="76" t="s">
        <v>92</v>
      </c>
      <c r="B59" s="76" t="s">
        <v>93</v>
      </c>
      <c r="C59" s="77"/>
      <c r="D59" s="77"/>
      <c r="E59" s="78"/>
      <c r="F59" s="143"/>
      <c r="I59" s="49"/>
      <c r="J59" s="50"/>
      <c r="K59" s="51"/>
      <c r="L59" s="52"/>
      <c r="M59" s="53"/>
      <c r="N59" s="54"/>
    </row>
    <row r="60" spans="1:14" ht="15">
      <c r="A60" s="76"/>
      <c r="B60" s="76"/>
      <c r="C60" s="77"/>
      <c r="D60" s="77"/>
      <c r="E60" s="78"/>
      <c r="F60" s="143"/>
      <c r="I60" s="49"/>
      <c r="J60" s="50"/>
      <c r="K60" s="51"/>
      <c r="L60" s="52"/>
      <c r="M60" s="53"/>
      <c r="N60" s="54"/>
    </row>
    <row r="61" spans="1:14" ht="15">
      <c r="A61" s="76" t="s">
        <v>94</v>
      </c>
      <c r="B61" s="76" t="s">
        <v>95</v>
      </c>
      <c r="C61" s="77">
        <v>33000000</v>
      </c>
      <c r="D61" s="77">
        <v>33000000</v>
      </c>
      <c r="E61" s="77">
        <f>(' Detalle Ejecucion Enero 23'!E70)</f>
        <v>1054528.3999999999</v>
      </c>
      <c r="F61" s="143"/>
      <c r="I61" s="49"/>
      <c r="J61" s="50"/>
      <c r="K61" s="51"/>
      <c r="L61" s="52"/>
      <c r="M61" s="53"/>
      <c r="N61" s="54"/>
    </row>
    <row r="62" spans="1:14" ht="15">
      <c r="A62" s="76" t="s">
        <v>96</v>
      </c>
      <c r="B62" s="76" t="s">
        <v>97</v>
      </c>
      <c r="C62" s="77"/>
      <c r="D62" s="77"/>
      <c r="E62" s="88"/>
      <c r="F62" s="143"/>
      <c r="I62" s="49"/>
      <c r="J62" s="50"/>
      <c r="K62" s="51"/>
      <c r="L62" s="52"/>
      <c r="M62" s="53"/>
      <c r="N62" s="54"/>
    </row>
    <row r="63" spans="1:14" ht="15">
      <c r="A63" s="76" t="s">
        <v>98</v>
      </c>
      <c r="B63" s="76" t="s">
        <v>99</v>
      </c>
      <c r="C63" s="77"/>
      <c r="D63" s="77"/>
      <c r="E63" s="88"/>
      <c r="F63" s="143"/>
      <c r="I63" s="49"/>
      <c r="J63" s="50"/>
      <c r="K63" s="51"/>
      <c r="L63" s="52"/>
      <c r="M63" s="53"/>
      <c r="N63" s="54"/>
    </row>
    <row r="64" spans="1:14" ht="15">
      <c r="A64" s="76" t="s">
        <v>100</v>
      </c>
      <c r="B64" s="76" t="s">
        <v>101</v>
      </c>
      <c r="C64" s="77"/>
      <c r="D64" s="77"/>
      <c r="E64" s="88"/>
      <c r="F64" s="143"/>
      <c r="I64" s="49"/>
      <c r="J64" s="50"/>
      <c r="K64" s="51"/>
      <c r="L64" s="52"/>
      <c r="M64" s="53"/>
      <c r="N64" s="54"/>
    </row>
    <row r="65" spans="1:14" ht="15">
      <c r="A65" s="76"/>
      <c r="B65" s="76"/>
      <c r="C65" s="77"/>
      <c r="D65" s="77"/>
      <c r="E65" s="78"/>
      <c r="F65" s="143"/>
      <c r="I65" s="49"/>
      <c r="J65" s="50"/>
      <c r="K65" s="51"/>
      <c r="L65" s="52"/>
      <c r="M65" s="53"/>
      <c r="N65" s="54"/>
    </row>
    <row r="66" spans="1:14" ht="15">
      <c r="A66" s="95" t="s">
        <v>102</v>
      </c>
      <c r="B66" s="95" t="s">
        <v>103</v>
      </c>
      <c r="C66" s="96">
        <v>773444000</v>
      </c>
      <c r="D66" s="96">
        <v>773444000</v>
      </c>
      <c r="E66" s="96">
        <f>SUM(E67+E79+E83+E105+E111+E116+E125+E139+E172)</f>
        <v>5989504.7799999993</v>
      </c>
      <c r="F66" s="143"/>
      <c r="I66" s="49"/>
      <c r="J66" s="50"/>
      <c r="K66" s="51"/>
      <c r="L66" s="52"/>
      <c r="M66" s="53"/>
      <c r="N66" s="54"/>
    </row>
    <row r="67" spans="1:14" ht="15">
      <c r="A67" s="76" t="s">
        <v>104</v>
      </c>
      <c r="B67" s="76" t="s">
        <v>105</v>
      </c>
      <c r="C67" s="77">
        <v>16344000</v>
      </c>
      <c r="D67" s="77">
        <v>16344000</v>
      </c>
      <c r="E67" s="77">
        <v>853249.23</v>
      </c>
      <c r="F67" s="143"/>
      <c r="I67" s="49"/>
      <c r="J67" s="50"/>
      <c r="K67" s="51"/>
      <c r="L67" s="52"/>
      <c r="M67" s="53"/>
      <c r="N67" s="54"/>
    </row>
    <row r="68" spans="1:14" ht="15">
      <c r="A68" s="76" t="s">
        <v>106</v>
      </c>
      <c r="B68" s="76" t="s">
        <v>107</v>
      </c>
      <c r="C68" s="77"/>
      <c r="D68" s="77"/>
      <c r="E68" s="88"/>
      <c r="F68" s="143"/>
      <c r="I68" s="49"/>
      <c r="J68" s="50"/>
      <c r="K68" s="51"/>
      <c r="L68" s="52"/>
      <c r="M68" s="53"/>
      <c r="N68" s="54"/>
    </row>
    <row r="69" spans="1:14" ht="15">
      <c r="A69" s="76" t="s">
        <v>108</v>
      </c>
      <c r="B69" s="76" t="s">
        <v>109</v>
      </c>
      <c r="C69" s="77"/>
      <c r="D69" s="77"/>
      <c r="E69" s="88"/>
      <c r="F69" s="143"/>
      <c r="I69" s="49"/>
      <c r="J69" s="50"/>
      <c r="K69" s="51"/>
      <c r="L69" s="52"/>
      <c r="M69" s="53"/>
      <c r="N69" s="54"/>
    </row>
    <row r="70" spans="1:14" ht="15.75">
      <c r="A70" s="76"/>
      <c r="B70" s="86" t="s">
        <v>460</v>
      </c>
      <c r="C70" s="87"/>
      <c r="D70" s="87"/>
      <c r="E70" s="134">
        <v>46499.7</v>
      </c>
      <c r="F70" s="143"/>
      <c r="I70" s="49"/>
      <c r="J70" s="50"/>
      <c r="K70" s="51"/>
      <c r="L70" s="52"/>
      <c r="M70" s="53"/>
      <c r="N70" s="54"/>
    </row>
    <row r="71" spans="1:14" ht="15">
      <c r="A71" s="76" t="s">
        <v>110</v>
      </c>
      <c r="B71" s="76" t="s">
        <v>111</v>
      </c>
      <c r="C71" s="77"/>
      <c r="D71" s="77"/>
      <c r="E71" s="88">
        <v>203331.64</v>
      </c>
      <c r="F71" s="143"/>
      <c r="I71" s="49"/>
      <c r="J71" s="50"/>
      <c r="K71" s="51"/>
      <c r="L71" s="52"/>
      <c r="M71" s="53"/>
      <c r="N71" s="54"/>
    </row>
    <row r="72" spans="1:14" ht="15">
      <c r="A72" s="76" t="s">
        <v>112</v>
      </c>
      <c r="B72" s="76" t="s">
        <v>113</v>
      </c>
      <c r="C72" s="77"/>
      <c r="D72" s="77"/>
      <c r="E72" s="88"/>
      <c r="F72" s="143"/>
      <c r="I72" s="49"/>
      <c r="J72" s="50"/>
      <c r="K72" s="51"/>
      <c r="L72" s="52"/>
      <c r="M72" s="53"/>
      <c r="N72" s="54"/>
    </row>
    <row r="73" spans="1:14" ht="15.75">
      <c r="A73" s="76"/>
      <c r="B73" s="86" t="s">
        <v>460</v>
      </c>
      <c r="C73" s="87"/>
      <c r="D73" s="87"/>
      <c r="E73" s="88"/>
      <c r="F73" s="143"/>
      <c r="I73" s="49"/>
      <c r="J73" s="50"/>
      <c r="K73" s="51"/>
      <c r="L73" s="52"/>
      <c r="M73" s="53"/>
      <c r="N73" s="54"/>
    </row>
    <row r="74" spans="1:14" ht="15">
      <c r="A74" s="76" t="s">
        <v>114</v>
      </c>
      <c r="B74" s="76" t="s">
        <v>115</v>
      </c>
      <c r="C74" s="77"/>
      <c r="D74" s="77"/>
      <c r="E74" s="88">
        <v>471671.58</v>
      </c>
      <c r="F74" s="143"/>
      <c r="I74" s="49"/>
      <c r="J74" s="50"/>
      <c r="K74" s="51"/>
      <c r="L74" s="52"/>
      <c r="M74" s="53"/>
      <c r="N74" s="54"/>
    </row>
    <row r="75" spans="1:14" ht="15">
      <c r="A75" s="76" t="s">
        <v>116</v>
      </c>
      <c r="B75" s="76" t="s">
        <v>117</v>
      </c>
      <c r="C75" s="77"/>
      <c r="D75" s="77"/>
      <c r="E75" s="88"/>
      <c r="F75" s="143"/>
      <c r="I75" s="49"/>
      <c r="J75" s="50"/>
      <c r="K75" s="51"/>
      <c r="L75" s="52"/>
      <c r="M75" s="53"/>
      <c r="N75" s="54"/>
    </row>
    <row r="76" spans="1:14" ht="15.75">
      <c r="A76" s="76"/>
      <c r="B76" s="86" t="s">
        <v>810</v>
      </c>
      <c r="C76" s="87"/>
      <c r="D76" s="87"/>
      <c r="E76" s="88">
        <v>11936</v>
      </c>
      <c r="F76" s="143"/>
      <c r="I76" s="49"/>
      <c r="J76" s="50"/>
      <c r="K76" s="51"/>
      <c r="L76" s="52"/>
      <c r="M76" s="53"/>
      <c r="N76" s="54"/>
    </row>
    <row r="77" spans="1:14" ht="15">
      <c r="A77" s="76" t="s">
        <v>118</v>
      </c>
      <c r="B77" s="76" t="s">
        <v>119</v>
      </c>
      <c r="C77" s="77"/>
      <c r="D77" s="77"/>
      <c r="E77" s="88">
        <v>8250</v>
      </c>
      <c r="F77" s="143"/>
      <c r="I77" s="49"/>
      <c r="J77" s="50"/>
      <c r="K77" s="51"/>
      <c r="L77" s="51"/>
      <c r="M77" s="53"/>
      <c r="N77" s="54"/>
    </row>
    <row r="78" spans="1:14" ht="15">
      <c r="A78" s="76"/>
      <c r="B78" s="76"/>
      <c r="C78" s="77"/>
      <c r="D78" s="77"/>
      <c r="E78" s="88"/>
      <c r="F78" s="143"/>
      <c r="I78" s="49"/>
      <c r="J78" s="50"/>
      <c r="K78" s="51"/>
      <c r="L78" s="51"/>
      <c r="M78" s="53"/>
      <c r="N78" s="54"/>
    </row>
    <row r="79" spans="1:14" ht="15">
      <c r="A79" s="76" t="s">
        <v>120</v>
      </c>
      <c r="B79" s="76" t="s">
        <v>121</v>
      </c>
      <c r="C79" s="77">
        <v>71000000</v>
      </c>
      <c r="D79" s="77">
        <v>71000000</v>
      </c>
      <c r="E79" s="77">
        <v>7467.04</v>
      </c>
      <c r="F79" s="143"/>
      <c r="I79" s="49"/>
      <c r="J79" s="50"/>
      <c r="K79" s="51"/>
      <c r="L79" s="51"/>
      <c r="M79" s="53"/>
      <c r="N79" s="91"/>
    </row>
    <row r="80" spans="1:14">
      <c r="A80" s="76" t="s">
        <v>122</v>
      </c>
      <c r="B80" s="76" t="s">
        <v>123</v>
      </c>
      <c r="C80" s="76"/>
      <c r="D80" s="76"/>
      <c r="E80" s="88"/>
      <c r="F80" s="143"/>
    </row>
    <row r="81" spans="1:6">
      <c r="A81" s="76" t="s">
        <v>124</v>
      </c>
      <c r="B81" s="76" t="s">
        <v>125</v>
      </c>
      <c r="C81" s="76"/>
      <c r="D81" s="76"/>
      <c r="E81" s="88"/>
      <c r="F81" s="143"/>
    </row>
    <row r="82" spans="1:6">
      <c r="A82" s="76"/>
      <c r="B82" s="76"/>
      <c r="C82" s="76"/>
      <c r="D82" s="76"/>
      <c r="E82" s="78"/>
      <c r="F82" s="143"/>
    </row>
    <row r="83" spans="1:6">
      <c r="A83" s="76" t="s">
        <v>126</v>
      </c>
      <c r="B83" s="76" t="s">
        <v>841</v>
      </c>
      <c r="C83" s="77">
        <v>3500000</v>
      </c>
      <c r="D83" s="77">
        <v>3500000</v>
      </c>
      <c r="E83" s="77">
        <v>1091840</v>
      </c>
      <c r="F83" s="143"/>
    </row>
    <row r="84" spans="1:6">
      <c r="A84" s="76" t="s">
        <v>128</v>
      </c>
      <c r="B84" s="76" t="s">
        <v>129</v>
      </c>
      <c r="C84" s="77"/>
      <c r="D84" s="77"/>
      <c r="E84" s="85"/>
      <c r="F84" s="143"/>
    </row>
    <row r="85" spans="1:6" ht="14.25">
      <c r="A85" s="76"/>
      <c r="B85" s="86" t="s">
        <v>842</v>
      </c>
      <c r="C85" s="77"/>
      <c r="D85" s="77"/>
      <c r="E85" s="85">
        <v>870000</v>
      </c>
      <c r="F85" s="143"/>
    </row>
    <row r="86" spans="1:6" ht="14.25">
      <c r="A86" s="76"/>
      <c r="B86" s="86" t="s">
        <v>811</v>
      </c>
      <c r="C86" s="77"/>
      <c r="D86" s="77"/>
      <c r="E86" s="85">
        <v>1350</v>
      </c>
      <c r="F86" s="143"/>
    </row>
    <row r="87" spans="1:6" ht="14.25">
      <c r="A87" s="76"/>
      <c r="B87" s="86" t="s">
        <v>812</v>
      </c>
      <c r="C87" s="77"/>
      <c r="D87" s="77"/>
      <c r="E87" s="85">
        <v>1350</v>
      </c>
      <c r="F87" s="143"/>
    </row>
    <row r="88" spans="1:6" ht="14.25">
      <c r="A88" s="76"/>
      <c r="B88" s="86" t="s">
        <v>813</v>
      </c>
      <c r="C88" s="77"/>
      <c r="D88" s="77"/>
      <c r="E88" s="85">
        <v>1100</v>
      </c>
      <c r="F88" s="143"/>
    </row>
    <row r="89" spans="1:6" ht="14.25">
      <c r="A89" s="76"/>
      <c r="B89" s="86" t="s">
        <v>670</v>
      </c>
      <c r="C89" s="77"/>
      <c r="D89" s="77"/>
      <c r="E89" s="85">
        <v>4900</v>
      </c>
      <c r="F89" s="143"/>
    </row>
    <row r="90" spans="1:6" ht="14.25">
      <c r="A90" s="76"/>
      <c r="B90" s="86" t="s">
        <v>814</v>
      </c>
      <c r="C90" s="77"/>
      <c r="D90" s="77"/>
      <c r="E90" s="85">
        <v>4000</v>
      </c>
      <c r="F90" s="143"/>
    </row>
    <row r="91" spans="1:6" ht="14.25">
      <c r="A91" s="76"/>
      <c r="B91" s="86" t="s">
        <v>815</v>
      </c>
      <c r="C91" s="77"/>
      <c r="D91" s="77"/>
      <c r="E91" s="85">
        <v>5600</v>
      </c>
      <c r="F91" s="143"/>
    </row>
    <row r="92" spans="1:6" ht="14.25">
      <c r="A92" s="76"/>
      <c r="B92" s="86" t="s">
        <v>666</v>
      </c>
      <c r="C92" s="77"/>
      <c r="D92" s="77"/>
      <c r="E92" s="85">
        <v>1700</v>
      </c>
      <c r="F92" s="143"/>
    </row>
    <row r="93" spans="1:6" ht="14.25">
      <c r="A93" s="76"/>
      <c r="B93" s="86" t="s">
        <v>816</v>
      </c>
      <c r="C93" s="77"/>
      <c r="D93" s="77"/>
      <c r="E93" s="85">
        <v>1700</v>
      </c>
      <c r="F93" s="143"/>
    </row>
    <row r="94" spans="1:6" ht="14.25">
      <c r="A94" s="76"/>
      <c r="B94" s="86" t="s">
        <v>811</v>
      </c>
      <c r="C94" s="77"/>
      <c r="D94" s="77"/>
      <c r="E94" s="85">
        <v>2150</v>
      </c>
      <c r="F94" s="143"/>
    </row>
    <row r="95" spans="1:6" ht="14.25">
      <c r="A95" s="76"/>
      <c r="B95" s="86" t="s">
        <v>817</v>
      </c>
      <c r="C95" s="77"/>
      <c r="D95" s="77"/>
      <c r="E95" s="85">
        <v>2150</v>
      </c>
      <c r="F95" s="143"/>
    </row>
    <row r="96" spans="1:6" ht="14.25">
      <c r="A96" s="76"/>
      <c r="B96" s="86" t="s">
        <v>666</v>
      </c>
      <c r="C96" s="77"/>
      <c r="D96" s="77"/>
      <c r="E96" s="85">
        <v>750</v>
      </c>
      <c r="F96" s="143"/>
    </row>
    <row r="97" spans="1:6" ht="14.25">
      <c r="A97" s="76"/>
      <c r="B97" s="86" t="s">
        <v>818</v>
      </c>
      <c r="C97" s="77"/>
      <c r="D97" s="77"/>
      <c r="E97" s="85">
        <v>1100</v>
      </c>
      <c r="F97" s="143"/>
    </row>
    <row r="98" spans="1:6" ht="14.25">
      <c r="A98" s="76"/>
      <c r="B98" s="86" t="s">
        <v>817</v>
      </c>
      <c r="C98" s="77"/>
      <c r="D98" s="77"/>
      <c r="E98" s="85">
        <v>1350</v>
      </c>
      <c r="F98" s="143"/>
    </row>
    <row r="99" spans="1:6" ht="14.25">
      <c r="A99" s="76"/>
      <c r="B99" s="86" t="s">
        <v>819</v>
      </c>
      <c r="C99" s="77"/>
      <c r="D99" s="77"/>
      <c r="E99" s="85">
        <v>1350</v>
      </c>
      <c r="F99" s="143"/>
    </row>
    <row r="100" spans="1:6" ht="14.25">
      <c r="A100" s="76"/>
      <c r="B100" s="86" t="s">
        <v>813</v>
      </c>
      <c r="C100" s="77"/>
      <c r="D100" s="77"/>
      <c r="E100" s="85">
        <v>1100</v>
      </c>
      <c r="F100" s="143"/>
    </row>
    <row r="101" spans="1:6" ht="14.25">
      <c r="A101" s="76"/>
      <c r="B101" s="86" t="s">
        <v>820</v>
      </c>
      <c r="C101" s="77"/>
      <c r="D101" s="77"/>
      <c r="E101" s="85">
        <v>1700</v>
      </c>
      <c r="F101" s="143"/>
    </row>
    <row r="102" spans="1:6" ht="14.25">
      <c r="A102" s="76"/>
      <c r="B102" s="86" t="s">
        <v>680</v>
      </c>
      <c r="C102" s="77"/>
      <c r="D102" s="77"/>
      <c r="E102" s="85">
        <v>25000</v>
      </c>
      <c r="F102" s="143"/>
    </row>
    <row r="103" spans="1:6">
      <c r="A103" s="76" t="s">
        <v>130</v>
      </c>
      <c r="B103" s="76" t="s">
        <v>483</v>
      </c>
      <c r="C103" s="77"/>
      <c r="D103" s="77"/>
      <c r="E103" s="85"/>
      <c r="F103" s="143"/>
    </row>
    <row r="104" spans="1:6">
      <c r="A104" s="76"/>
      <c r="B104" s="76"/>
      <c r="C104" s="77"/>
      <c r="D104" s="77"/>
      <c r="E104" s="78"/>
      <c r="F104" s="143"/>
    </row>
    <row r="105" spans="1:6">
      <c r="A105" s="76" t="s">
        <v>131</v>
      </c>
      <c r="B105" s="76" t="s">
        <v>132</v>
      </c>
      <c r="C105" s="77">
        <v>1500000</v>
      </c>
      <c r="D105" s="77">
        <v>1500000</v>
      </c>
      <c r="E105" s="77">
        <f>SUM(E106:E109)</f>
        <v>0</v>
      </c>
      <c r="F105" s="143"/>
    </row>
    <row r="106" spans="1:6">
      <c r="A106" s="138" t="s">
        <v>133</v>
      </c>
      <c r="B106" s="138" t="s">
        <v>134</v>
      </c>
      <c r="C106" s="139"/>
      <c r="D106" s="139"/>
      <c r="E106" s="132"/>
      <c r="F106" s="144"/>
    </row>
    <row r="107" spans="1:6">
      <c r="A107" s="76" t="s">
        <v>135</v>
      </c>
      <c r="B107" s="76" t="s">
        <v>136</v>
      </c>
      <c r="C107" s="77"/>
      <c r="D107" s="77"/>
      <c r="E107" s="85"/>
      <c r="F107" s="143"/>
    </row>
    <row r="108" spans="1:6">
      <c r="A108" s="76" t="s">
        <v>137</v>
      </c>
      <c r="B108" s="76" t="s">
        <v>138</v>
      </c>
      <c r="C108" s="77"/>
      <c r="D108" s="77"/>
      <c r="E108" s="85"/>
      <c r="F108" s="143"/>
    </row>
    <row r="109" spans="1:6">
      <c r="A109" s="76" t="s">
        <v>139</v>
      </c>
      <c r="B109" s="76" t="s">
        <v>140</v>
      </c>
      <c r="C109" s="77"/>
      <c r="D109" s="77"/>
      <c r="E109" s="85"/>
      <c r="F109" s="143"/>
    </row>
    <row r="110" spans="1:6">
      <c r="A110" s="76"/>
      <c r="B110" s="76"/>
      <c r="C110" s="77"/>
      <c r="D110" s="77"/>
      <c r="E110" s="78"/>
      <c r="F110" s="143"/>
    </row>
    <row r="111" spans="1:6">
      <c r="A111" s="76" t="s">
        <v>141</v>
      </c>
      <c r="B111" s="76" t="s">
        <v>142</v>
      </c>
      <c r="C111" s="77">
        <v>11100000</v>
      </c>
      <c r="D111" s="77">
        <v>11100000</v>
      </c>
      <c r="E111" s="77">
        <v>91943.24</v>
      </c>
      <c r="F111" s="143"/>
    </row>
    <row r="112" spans="1:6">
      <c r="A112" s="76" t="s">
        <v>143</v>
      </c>
      <c r="B112" s="76" t="s">
        <v>144</v>
      </c>
      <c r="C112" s="77"/>
      <c r="D112" s="77"/>
      <c r="E112" s="88"/>
      <c r="F112" s="143"/>
    </row>
    <row r="113" spans="1:6">
      <c r="A113" s="76" t="s">
        <v>153</v>
      </c>
      <c r="B113" s="76" t="s">
        <v>485</v>
      </c>
      <c r="C113" s="77"/>
      <c r="D113" s="77"/>
      <c r="E113" s="88"/>
      <c r="F113" s="143"/>
    </row>
    <row r="114" spans="1:6">
      <c r="A114" s="76" t="s">
        <v>155</v>
      </c>
      <c r="B114" s="76" t="s">
        <v>682</v>
      </c>
      <c r="C114" s="77"/>
      <c r="D114" s="77"/>
      <c r="E114" s="88"/>
      <c r="F114" s="143"/>
    </row>
    <row r="115" spans="1:6">
      <c r="A115" s="76"/>
      <c r="B115" s="76"/>
      <c r="C115" s="77"/>
      <c r="D115" s="77"/>
      <c r="E115" s="78"/>
      <c r="F115" s="143"/>
    </row>
    <row r="116" spans="1:6">
      <c r="A116" s="76" t="s">
        <v>157</v>
      </c>
      <c r="B116" s="76" t="s">
        <v>158</v>
      </c>
      <c r="C116" s="77">
        <v>12000000</v>
      </c>
      <c r="D116" s="77">
        <v>12000000</v>
      </c>
      <c r="E116" s="77">
        <v>679312.45</v>
      </c>
      <c r="F116" s="143"/>
    </row>
    <row r="117" spans="1:6">
      <c r="A117" s="76" t="s">
        <v>161</v>
      </c>
      <c r="B117" s="76" t="s">
        <v>162</v>
      </c>
      <c r="C117" s="77"/>
      <c r="D117" s="77"/>
      <c r="E117" s="78"/>
      <c r="F117" s="143"/>
    </row>
    <row r="118" spans="1:6">
      <c r="A118" s="76" t="s">
        <v>163</v>
      </c>
      <c r="B118" s="76" t="s">
        <v>164</v>
      </c>
      <c r="C118" s="77"/>
      <c r="D118" s="77"/>
      <c r="E118" s="78"/>
      <c r="F118" s="143"/>
    </row>
    <row r="119" spans="1:6" ht="14.25">
      <c r="A119" s="76" t="s">
        <v>163</v>
      </c>
      <c r="B119" s="86" t="s">
        <v>488</v>
      </c>
      <c r="C119" s="77"/>
      <c r="D119" s="77"/>
      <c r="E119" s="78">
        <v>134035.1</v>
      </c>
      <c r="F119" s="143"/>
    </row>
    <row r="120" spans="1:6" ht="14.25">
      <c r="A120" s="76" t="s">
        <v>163</v>
      </c>
      <c r="B120" s="86" t="s">
        <v>686</v>
      </c>
      <c r="C120" s="77"/>
      <c r="D120" s="77"/>
      <c r="E120" s="78">
        <v>125349.24</v>
      </c>
      <c r="F120" s="143"/>
    </row>
    <row r="121" spans="1:6" ht="14.25">
      <c r="A121" s="76" t="s">
        <v>163</v>
      </c>
      <c r="B121" s="86" t="s">
        <v>488</v>
      </c>
      <c r="C121" s="77"/>
      <c r="D121" s="77"/>
      <c r="E121" s="78">
        <v>187088.81</v>
      </c>
      <c r="F121" s="143"/>
    </row>
    <row r="122" spans="1:6">
      <c r="A122" s="76" t="s">
        <v>165</v>
      </c>
      <c r="B122" s="76" t="s">
        <v>166</v>
      </c>
      <c r="C122" s="77"/>
      <c r="D122" s="77"/>
      <c r="E122" s="78"/>
      <c r="F122" s="143"/>
    </row>
    <row r="123" spans="1:6">
      <c r="A123" s="76" t="s">
        <v>167</v>
      </c>
      <c r="B123" s="76" t="s">
        <v>168</v>
      </c>
      <c r="C123" s="77"/>
      <c r="D123" s="77"/>
      <c r="E123" s="78" t="s">
        <v>489</v>
      </c>
      <c r="F123" s="143"/>
    </row>
    <row r="124" spans="1:6">
      <c r="A124" s="76"/>
      <c r="B124" s="76"/>
      <c r="C124" s="77"/>
      <c r="D124" s="77"/>
      <c r="E124" s="78"/>
      <c r="F124" s="143"/>
    </row>
    <row r="125" spans="1:6">
      <c r="A125" s="76" t="s">
        <v>169</v>
      </c>
      <c r="B125" s="76" t="s">
        <v>170</v>
      </c>
      <c r="C125" s="77">
        <v>111700000</v>
      </c>
      <c r="D125" s="77">
        <v>111700000</v>
      </c>
      <c r="E125" s="77">
        <v>13688</v>
      </c>
      <c r="F125" s="143"/>
    </row>
    <row r="126" spans="1:6">
      <c r="A126" s="76" t="s">
        <v>171</v>
      </c>
      <c r="B126" s="76" t="s">
        <v>172</v>
      </c>
      <c r="C126" s="77"/>
      <c r="D126" s="77"/>
      <c r="E126" s="85"/>
      <c r="F126" s="143"/>
    </row>
    <row r="127" spans="1:6">
      <c r="A127" s="76" t="s">
        <v>173</v>
      </c>
      <c r="B127" s="76" t="s">
        <v>490</v>
      </c>
      <c r="C127" s="77"/>
      <c r="D127" s="77"/>
      <c r="E127" s="85"/>
      <c r="F127" s="143"/>
    </row>
    <row r="128" spans="1:6">
      <c r="A128" s="76" t="s">
        <v>175</v>
      </c>
      <c r="B128" s="76" t="s">
        <v>176</v>
      </c>
      <c r="C128" s="77"/>
      <c r="D128" s="77"/>
      <c r="E128" s="85"/>
      <c r="F128" s="143"/>
    </row>
    <row r="129" spans="1:6">
      <c r="A129" s="76" t="s">
        <v>177</v>
      </c>
      <c r="B129" s="76" t="s">
        <v>491</v>
      </c>
      <c r="C129" s="77"/>
      <c r="D129" s="77"/>
      <c r="E129" s="85"/>
      <c r="F129" s="143"/>
    </row>
    <row r="130" spans="1:6">
      <c r="A130" s="76" t="s">
        <v>179</v>
      </c>
      <c r="B130" s="76" t="s">
        <v>180</v>
      </c>
      <c r="C130" s="77"/>
      <c r="D130" s="77"/>
      <c r="E130" s="85"/>
      <c r="F130" s="143"/>
    </row>
    <row r="131" spans="1:6">
      <c r="A131" s="76" t="s">
        <v>181</v>
      </c>
      <c r="B131" s="76" t="s">
        <v>182</v>
      </c>
      <c r="C131" s="77"/>
      <c r="D131" s="77"/>
      <c r="E131" s="85"/>
      <c r="F131" s="143"/>
    </row>
    <row r="132" spans="1:6">
      <c r="A132" s="76" t="s">
        <v>183</v>
      </c>
      <c r="B132" s="76" t="s">
        <v>493</v>
      </c>
      <c r="C132" s="77"/>
      <c r="D132" s="77"/>
      <c r="E132" s="85"/>
      <c r="F132" s="143"/>
    </row>
    <row r="133" spans="1:6">
      <c r="A133" s="76" t="s">
        <v>185</v>
      </c>
      <c r="B133" s="76" t="s">
        <v>186</v>
      </c>
      <c r="C133" s="77"/>
      <c r="D133" s="77"/>
      <c r="E133" s="85"/>
      <c r="F133" s="143"/>
    </row>
    <row r="134" spans="1:6">
      <c r="A134" s="76" t="s">
        <v>187</v>
      </c>
      <c r="B134" s="76" t="s">
        <v>188</v>
      </c>
      <c r="C134" s="77"/>
      <c r="D134" s="77"/>
      <c r="E134" s="85"/>
      <c r="F134" s="143"/>
    </row>
    <row r="135" spans="1:6">
      <c r="A135" s="76" t="s">
        <v>189</v>
      </c>
      <c r="B135" s="76" t="s">
        <v>190</v>
      </c>
      <c r="C135" s="77"/>
      <c r="D135" s="77"/>
      <c r="E135" s="85"/>
      <c r="F135" s="143"/>
    </row>
    <row r="136" spans="1:6">
      <c r="A136" s="76" t="s">
        <v>191</v>
      </c>
      <c r="B136" s="76" t="s">
        <v>192</v>
      </c>
      <c r="C136" s="77"/>
      <c r="D136" s="77"/>
      <c r="E136" s="29"/>
      <c r="F136" s="143"/>
    </row>
    <row r="137" spans="1:6">
      <c r="A137" s="76" t="s">
        <v>193</v>
      </c>
      <c r="B137" s="76" t="s">
        <v>496</v>
      </c>
      <c r="C137" s="77"/>
      <c r="D137" s="77"/>
      <c r="E137" s="85"/>
      <c r="F137" s="143"/>
    </row>
    <row r="138" spans="1:6">
      <c r="A138" s="76" t="s">
        <v>195</v>
      </c>
      <c r="B138" s="76"/>
      <c r="C138" s="77"/>
      <c r="D138" s="77"/>
      <c r="E138" s="78"/>
      <c r="F138" s="143"/>
    </row>
    <row r="139" spans="1:6">
      <c r="A139" s="76" t="s">
        <v>197</v>
      </c>
      <c r="B139" s="76" t="s">
        <v>198</v>
      </c>
      <c r="C139" s="77">
        <v>546300000</v>
      </c>
      <c r="D139" s="77">
        <v>546300000</v>
      </c>
      <c r="E139" s="77">
        <v>3252004.82</v>
      </c>
      <c r="F139" s="143"/>
    </row>
    <row r="140" spans="1:6">
      <c r="A140" s="76" t="s">
        <v>199</v>
      </c>
      <c r="B140" s="76" t="s">
        <v>200</v>
      </c>
      <c r="C140" s="77"/>
      <c r="D140" s="77"/>
      <c r="E140" s="88"/>
      <c r="F140" s="143"/>
    </row>
    <row r="141" spans="1:6" ht="14.25">
      <c r="A141" s="76"/>
      <c r="B141" s="86" t="s">
        <v>821</v>
      </c>
      <c r="C141" s="77"/>
      <c r="D141" s="77"/>
      <c r="E141" s="88">
        <v>5900</v>
      </c>
      <c r="F141" s="143"/>
    </row>
    <row r="142" spans="1:6" ht="14.25">
      <c r="A142" s="76"/>
      <c r="B142" s="86" t="s">
        <v>822</v>
      </c>
      <c r="C142" s="77"/>
      <c r="D142" s="77"/>
      <c r="E142" s="88">
        <v>11800</v>
      </c>
      <c r="F142" s="143"/>
    </row>
    <row r="143" spans="1:6">
      <c r="A143" s="76" t="s">
        <v>201</v>
      </c>
      <c r="B143" s="76" t="s">
        <v>202</v>
      </c>
      <c r="C143" s="77"/>
      <c r="D143" s="77"/>
      <c r="E143" s="88">
        <v>175</v>
      </c>
      <c r="F143" s="143"/>
    </row>
    <row r="144" spans="1:6">
      <c r="A144" s="76"/>
      <c r="B144" s="76"/>
      <c r="C144" s="77"/>
      <c r="D144" s="77"/>
      <c r="E144" s="88">
        <v>189254.71</v>
      </c>
      <c r="F144" s="143"/>
    </row>
    <row r="145" spans="1:6">
      <c r="A145" s="76" t="s">
        <v>203</v>
      </c>
      <c r="B145" s="76" t="s">
        <v>204</v>
      </c>
      <c r="C145" s="77"/>
      <c r="D145" s="77"/>
      <c r="E145" s="88"/>
      <c r="F145" s="143"/>
    </row>
    <row r="146" spans="1:6">
      <c r="A146" s="76" t="s">
        <v>205</v>
      </c>
      <c r="B146" s="76" t="s">
        <v>206</v>
      </c>
      <c r="C146" s="77"/>
      <c r="D146" s="77"/>
      <c r="E146" s="88"/>
      <c r="F146" s="143"/>
    </row>
    <row r="147" spans="1:6" ht="14.25">
      <c r="A147" s="76"/>
      <c r="B147" s="86" t="s">
        <v>691</v>
      </c>
      <c r="C147" s="77"/>
      <c r="D147" s="77"/>
      <c r="E147" s="88">
        <v>14160</v>
      </c>
      <c r="F147" s="143"/>
    </row>
    <row r="148" spans="1:6">
      <c r="A148" s="76" t="s">
        <v>207</v>
      </c>
      <c r="B148" s="76" t="s">
        <v>497</v>
      </c>
      <c r="C148" s="77"/>
      <c r="D148" s="77"/>
      <c r="E148" s="88"/>
      <c r="F148" s="143"/>
    </row>
    <row r="149" spans="1:6">
      <c r="A149" s="76" t="s">
        <v>209</v>
      </c>
      <c r="B149" s="76" t="s">
        <v>210</v>
      </c>
      <c r="C149" s="77"/>
      <c r="D149" s="77"/>
      <c r="E149" s="88"/>
      <c r="F149" s="143"/>
    </row>
    <row r="150" spans="1:6">
      <c r="A150" s="76" t="s">
        <v>211</v>
      </c>
      <c r="B150" s="76" t="s">
        <v>212</v>
      </c>
      <c r="C150" s="77"/>
      <c r="D150" s="77"/>
      <c r="E150" s="88"/>
      <c r="F150" s="143"/>
    </row>
    <row r="151" spans="1:6">
      <c r="A151" s="76" t="s">
        <v>213</v>
      </c>
      <c r="B151" s="76" t="s">
        <v>214</v>
      </c>
      <c r="C151" s="77"/>
      <c r="D151" s="77"/>
      <c r="E151" s="88"/>
      <c r="F151" s="143"/>
    </row>
    <row r="152" spans="1:6">
      <c r="A152" s="76" t="s">
        <v>215</v>
      </c>
      <c r="B152" s="76" t="s">
        <v>692</v>
      </c>
      <c r="C152" s="77"/>
      <c r="D152" s="77"/>
      <c r="E152" s="88"/>
      <c r="F152" s="143"/>
    </row>
    <row r="153" spans="1:6">
      <c r="A153" s="76" t="s">
        <v>217</v>
      </c>
      <c r="B153" s="76" t="s">
        <v>218</v>
      </c>
      <c r="C153" s="77"/>
      <c r="D153" s="77"/>
      <c r="E153" s="88"/>
      <c r="F153" s="143"/>
    </row>
    <row r="154" spans="1:6">
      <c r="A154" s="76" t="s">
        <v>219</v>
      </c>
      <c r="B154" s="76" t="s">
        <v>220</v>
      </c>
      <c r="C154" s="77"/>
      <c r="D154" s="77"/>
      <c r="E154" s="29"/>
      <c r="F154" s="143"/>
    </row>
    <row r="155" spans="1:6" ht="14.25">
      <c r="A155" s="76"/>
      <c r="B155" s="86" t="s">
        <v>823</v>
      </c>
      <c r="C155" s="77"/>
      <c r="D155" s="77"/>
      <c r="E155" s="88">
        <v>928660</v>
      </c>
      <c r="F155" s="143"/>
    </row>
    <row r="156" spans="1:6" ht="14.25">
      <c r="A156" s="76"/>
      <c r="B156" s="86" t="s">
        <v>824</v>
      </c>
      <c r="C156" s="77"/>
      <c r="D156" s="77"/>
      <c r="E156" s="88">
        <v>476130</v>
      </c>
      <c r="F156" s="143"/>
    </row>
    <row r="157" spans="1:6">
      <c r="A157" s="76" t="s">
        <v>221</v>
      </c>
      <c r="B157" s="76" t="s">
        <v>222</v>
      </c>
      <c r="C157" s="77"/>
      <c r="D157" s="77"/>
      <c r="E157" s="88"/>
      <c r="F157" s="143"/>
    </row>
    <row r="158" spans="1:6">
      <c r="A158" s="76" t="s">
        <v>223</v>
      </c>
      <c r="B158" s="76" t="s">
        <v>505</v>
      </c>
      <c r="C158" s="77"/>
      <c r="D158" s="77"/>
      <c r="E158" s="88"/>
      <c r="F158" s="143"/>
    </row>
    <row r="159" spans="1:6" ht="14.25">
      <c r="A159" s="76"/>
      <c r="B159" s="86" t="s">
        <v>825</v>
      </c>
      <c r="C159" s="77"/>
      <c r="D159" s="77"/>
      <c r="E159" s="88">
        <v>22420</v>
      </c>
      <c r="F159" s="143"/>
    </row>
    <row r="160" spans="1:6" ht="14.25">
      <c r="A160" s="76"/>
      <c r="B160" s="86"/>
      <c r="C160" s="77"/>
      <c r="D160" s="77"/>
      <c r="E160" s="88"/>
      <c r="F160" s="143"/>
    </row>
    <row r="161" spans="1:6">
      <c r="A161" s="76" t="s">
        <v>225</v>
      </c>
      <c r="B161" s="76" t="s">
        <v>226</v>
      </c>
      <c r="C161" s="77"/>
      <c r="D161" s="77"/>
      <c r="E161" s="88">
        <v>30225.31</v>
      </c>
      <c r="F161" s="143"/>
    </row>
    <row r="162" spans="1:6" ht="14.25">
      <c r="A162" s="76"/>
      <c r="B162" s="86" t="s">
        <v>826</v>
      </c>
      <c r="C162" s="77"/>
      <c r="D162" s="77"/>
      <c r="E162" s="88">
        <v>51027.28</v>
      </c>
      <c r="F162" s="143"/>
    </row>
    <row r="163" spans="1:6" ht="14.25">
      <c r="A163" s="76"/>
      <c r="B163" s="86" t="s">
        <v>705</v>
      </c>
      <c r="C163" s="77"/>
      <c r="D163" s="77"/>
      <c r="E163" s="88">
        <v>23210.6</v>
      </c>
      <c r="F163" s="143"/>
    </row>
    <row r="164" spans="1:6" ht="14.25">
      <c r="A164" s="76"/>
      <c r="B164" s="86" t="s">
        <v>510</v>
      </c>
      <c r="C164" s="77"/>
      <c r="D164" s="77"/>
      <c r="E164" s="88">
        <v>162500</v>
      </c>
      <c r="F164" s="143"/>
    </row>
    <row r="165" spans="1:6" ht="14.25">
      <c r="A165" s="76"/>
      <c r="B165" s="86" t="s">
        <v>827</v>
      </c>
      <c r="C165" s="77"/>
      <c r="D165" s="77"/>
      <c r="E165" s="88">
        <v>70800</v>
      </c>
      <c r="F165" s="143"/>
    </row>
    <row r="166" spans="1:6" ht="14.25">
      <c r="A166" s="76"/>
      <c r="B166" s="86" t="s">
        <v>828</v>
      </c>
      <c r="C166" s="77"/>
      <c r="D166" s="77"/>
      <c r="E166" s="88">
        <v>230100</v>
      </c>
      <c r="F166" s="143"/>
    </row>
    <row r="167" spans="1:6" ht="14.25">
      <c r="A167" s="76"/>
      <c r="B167" s="135"/>
      <c r="C167" s="136"/>
      <c r="D167" s="136"/>
      <c r="E167" s="134"/>
      <c r="F167" s="143"/>
    </row>
    <row r="168" spans="1:6">
      <c r="A168" s="76" t="s">
        <v>227</v>
      </c>
      <c r="B168" s="76" t="s">
        <v>228</v>
      </c>
      <c r="C168" s="77"/>
      <c r="D168" s="77"/>
      <c r="E168" s="88"/>
      <c r="F168" s="143"/>
    </row>
    <row r="169" spans="1:6">
      <c r="A169" s="76" t="s">
        <v>229</v>
      </c>
      <c r="B169" s="76" t="s">
        <v>230</v>
      </c>
      <c r="C169" s="77"/>
      <c r="D169" s="77"/>
      <c r="E169" s="88"/>
      <c r="F169" s="143"/>
    </row>
    <row r="170" spans="1:6">
      <c r="A170" s="76" t="s">
        <v>231</v>
      </c>
      <c r="B170" s="76" t="s">
        <v>232</v>
      </c>
      <c r="C170" s="77"/>
      <c r="D170" s="77"/>
      <c r="E170" s="88"/>
      <c r="F170" s="143"/>
    </row>
    <row r="171" spans="1:6">
      <c r="A171" s="76"/>
      <c r="B171" s="76"/>
      <c r="C171" s="77"/>
      <c r="D171" s="77"/>
      <c r="E171" s="88"/>
      <c r="F171" s="143"/>
    </row>
    <row r="172" spans="1:6">
      <c r="A172" s="76" t="s">
        <v>233</v>
      </c>
      <c r="B172" s="76" t="s">
        <v>234</v>
      </c>
      <c r="C172" s="77">
        <v>0</v>
      </c>
      <c r="D172" s="77">
        <v>0</v>
      </c>
      <c r="E172" s="77">
        <f>SUM(E173:E174)</f>
        <v>0</v>
      </c>
      <c r="F172" s="143"/>
    </row>
    <row r="173" spans="1:6">
      <c r="A173" s="76" t="s">
        <v>235</v>
      </c>
      <c r="B173" s="76" t="s">
        <v>511</v>
      </c>
      <c r="C173" s="77"/>
      <c r="D173" s="77"/>
      <c r="E173" s="88"/>
      <c r="F173" s="143"/>
    </row>
    <row r="174" spans="1:6">
      <c r="A174" s="76" t="s">
        <v>237</v>
      </c>
      <c r="B174" s="76" t="s">
        <v>236</v>
      </c>
      <c r="C174" s="77"/>
      <c r="D174" s="77"/>
      <c r="E174" s="88"/>
      <c r="F174" s="143"/>
    </row>
    <row r="175" spans="1:6">
      <c r="A175" s="76"/>
      <c r="B175" s="76"/>
      <c r="C175" s="77"/>
      <c r="D175" s="77"/>
      <c r="E175" s="88"/>
      <c r="F175" s="143"/>
    </row>
    <row r="176" spans="1:6">
      <c r="A176" s="95" t="s">
        <v>238</v>
      </c>
      <c r="B176" s="95" t="s">
        <v>239</v>
      </c>
      <c r="C176" s="96">
        <v>38024600</v>
      </c>
      <c r="D176" s="96">
        <v>53300000</v>
      </c>
      <c r="E176" s="96">
        <f>E177+E181+E186+E193+E196+E201+E210+E220</f>
        <v>965516.48</v>
      </c>
      <c r="F176" s="143"/>
    </row>
    <row r="177" spans="1:6">
      <c r="A177" s="76" t="s">
        <v>240</v>
      </c>
      <c r="B177" s="76" t="s">
        <v>241</v>
      </c>
      <c r="C177" s="77">
        <v>2550000</v>
      </c>
      <c r="D177" s="77">
        <v>2550000</v>
      </c>
      <c r="E177" s="77">
        <v>89124.49</v>
      </c>
      <c r="F177" s="143"/>
    </row>
    <row r="178" spans="1:6">
      <c r="A178" s="76" t="s">
        <v>242</v>
      </c>
      <c r="B178" s="76" t="s">
        <v>241</v>
      </c>
      <c r="C178" s="77"/>
      <c r="D178" s="77"/>
      <c r="E178" s="88"/>
      <c r="F178" s="143"/>
    </row>
    <row r="179" spans="1:6">
      <c r="A179" s="76" t="s">
        <v>243</v>
      </c>
      <c r="B179" s="76" t="s">
        <v>244</v>
      </c>
      <c r="C179" s="77"/>
      <c r="D179" s="77"/>
      <c r="E179" s="88"/>
      <c r="F179" s="143"/>
    </row>
    <row r="180" spans="1:6">
      <c r="A180" s="76"/>
      <c r="B180" s="76"/>
      <c r="C180" s="77"/>
      <c r="D180" s="77"/>
      <c r="E180" s="78"/>
      <c r="F180" s="143"/>
    </row>
    <row r="181" spans="1:6">
      <c r="A181" s="76" t="s">
        <v>245</v>
      </c>
      <c r="B181" s="76" t="s">
        <v>246</v>
      </c>
      <c r="C181" s="77">
        <v>4700000</v>
      </c>
      <c r="D181" s="77">
        <v>4700000</v>
      </c>
      <c r="E181" s="77">
        <f t="shared" ref="E181" si="0">SUM(E182:E184)</f>
        <v>0</v>
      </c>
      <c r="F181" s="143"/>
    </row>
    <row r="182" spans="1:6">
      <c r="A182" s="76" t="s">
        <v>247</v>
      </c>
      <c r="B182" s="76" t="s">
        <v>248</v>
      </c>
      <c r="C182" s="77"/>
      <c r="D182" s="77"/>
      <c r="E182" s="78"/>
      <c r="F182" s="143"/>
    </row>
    <row r="183" spans="1:6">
      <c r="A183" s="76" t="s">
        <v>249</v>
      </c>
      <c r="B183" s="76" t="s">
        <v>250</v>
      </c>
      <c r="C183" s="77"/>
      <c r="D183" s="77"/>
      <c r="E183" s="78"/>
      <c r="F183" s="143"/>
    </row>
    <row r="184" spans="1:6">
      <c r="A184" s="76" t="s">
        <v>251</v>
      </c>
      <c r="B184" s="76" t="s">
        <v>252</v>
      </c>
      <c r="C184" s="77"/>
      <c r="D184" s="77"/>
      <c r="E184" s="78"/>
      <c r="F184" s="143"/>
    </row>
    <row r="185" spans="1:6">
      <c r="A185" s="76"/>
      <c r="B185" s="76"/>
      <c r="C185" s="77"/>
      <c r="D185" s="77"/>
      <c r="E185" s="78"/>
      <c r="F185" s="143"/>
    </row>
    <row r="186" spans="1:6">
      <c r="A186" s="76" t="s">
        <v>253</v>
      </c>
      <c r="B186" s="76" t="s">
        <v>254</v>
      </c>
      <c r="C186" s="77">
        <v>1800000</v>
      </c>
      <c r="D186" s="77">
        <v>1800000</v>
      </c>
      <c r="E186" s="77">
        <f t="shared" ref="E186" si="1">SUM(E187:E191)</f>
        <v>0</v>
      </c>
      <c r="F186" s="143"/>
    </row>
    <row r="187" spans="1:6">
      <c r="A187" s="76" t="s">
        <v>257</v>
      </c>
      <c r="B187" s="76" t="s">
        <v>258</v>
      </c>
      <c r="C187" s="77"/>
      <c r="D187" s="77"/>
      <c r="E187" s="78"/>
      <c r="F187" s="143"/>
    </row>
    <row r="188" spans="1:6">
      <c r="A188" s="76" t="s">
        <v>259</v>
      </c>
      <c r="B188" s="76" t="s">
        <v>260</v>
      </c>
      <c r="C188" s="77"/>
      <c r="D188" s="77"/>
      <c r="E188" s="78"/>
      <c r="F188" s="143"/>
    </row>
    <row r="189" spans="1:6">
      <c r="A189" s="76" t="s">
        <v>261</v>
      </c>
      <c r="B189" s="76" t="s">
        <v>262</v>
      </c>
      <c r="C189" s="77"/>
      <c r="D189" s="77"/>
      <c r="E189" s="78"/>
      <c r="F189" s="143"/>
    </row>
    <row r="190" spans="1:6">
      <c r="A190" s="76" t="s">
        <v>263</v>
      </c>
      <c r="B190" s="76" t="s">
        <v>264</v>
      </c>
      <c r="C190" s="77"/>
      <c r="D190" s="77"/>
      <c r="E190" s="78"/>
      <c r="F190" s="143"/>
    </row>
    <row r="191" spans="1:6">
      <c r="A191" s="76" t="s">
        <v>265</v>
      </c>
      <c r="B191" s="76" t="s">
        <v>266</v>
      </c>
      <c r="C191" s="77"/>
      <c r="D191" s="77"/>
      <c r="E191" s="78"/>
      <c r="F191" s="143"/>
    </row>
    <row r="192" spans="1:6">
      <c r="A192" s="76"/>
      <c r="B192" s="76"/>
      <c r="C192" s="77"/>
      <c r="D192" s="77"/>
      <c r="E192" s="78"/>
      <c r="F192" s="143"/>
    </row>
    <row r="193" spans="1:6">
      <c r="A193" s="76" t="s">
        <v>267</v>
      </c>
      <c r="B193" s="76" t="s">
        <v>843</v>
      </c>
      <c r="C193" s="77">
        <v>800000</v>
      </c>
      <c r="D193" s="77">
        <v>800000</v>
      </c>
      <c r="E193" s="77">
        <f t="shared" ref="E193" si="2">SUM(E194)</f>
        <v>0</v>
      </c>
      <c r="F193" s="143"/>
    </row>
    <row r="194" spans="1:6">
      <c r="A194" s="76" t="s">
        <v>269</v>
      </c>
      <c r="B194" s="76" t="s">
        <v>270</v>
      </c>
      <c r="C194" s="77"/>
      <c r="D194" s="77"/>
      <c r="E194" s="78"/>
      <c r="F194" s="143"/>
    </row>
    <row r="195" spans="1:6">
      <c r="A195" s="76"/>
      <c r="B195" s="76"/>
      <c r="C195" s="77"/>
      <c r="D195" s="77"/>
      <c r="E195" s="78"/>
      <c r="F195" s="143"/>
    </row>
    <row r="196" spans="1:6">
      <c r="A196" s="76" t="s">
        <v>271</v>
      </c>
      <c r="B196" s="76" t="s">
        <v>272</v>
      </c>
      <c r="C196" s="77">
        <v>1000000</v>
      </c>
      <c r="D196" s="77">
        <v>1000000</v>
      </c>
      <c r="E196" s="77">
        <v>73455</v>
      </c>
      <c r="F196" s="143"/>
    </row>
    <row r="197" spans="1:6">
      <c r="A197" s="76" t="s">
        <v>273</v>
      </c>
      <c r="B197" s="76" t="s">
        <v>274</v>
      </c>
      <c r="C197" s="77"/>
      <c r="D197" s="77"/>
      <c r="E197" s="78"/>
      <c r="F197" s="143"/>
    </row>
    <row r="198" spans="1:6">
      <c r="A198" s="76" t="s">
        <v>275</v>
      </c>
      <c r="B198" s="76" t="s">
        <v>276</v>
      </c>
      <c r="C198" s="77"/>
      <c r="D198" s="77"/>
      <c r="E198" s="78"/>
      <c r="F198" s="143"/>
    </row>
    <row r="199" spans="1:6">
      <c r="A199" s="76" t="s">
        <v>277</v>
      </c>
      <c r="B199" s="76" t="s">
        <v>561</v>
      </c>
      <c r="C199" s="77"/>
      <c r="D199" s="77"/>
      <c r="E199" s="78"/>
      <c r="F199" s="143"/>
    </row>
    <row r="200" spans="1:6">
      <c r="A200" s="76"/>
      <c r="B200" s="76"/>
      <c r="C200" s="77"/>
      <c r="D200" s="77"/>
      <c r="E200" s="78"/>
      <c r="F200" s="143"/>
    </row>
    <row r="201" spans="1:6">
      <c r="A201" s="76" t="s">
        <v>279</v>
      </c>
      <c r="B201" s="76" t="s">
        <v>280</v>
      </c>
      <c r="C201" s="77">
        <v>50000</v>
      </c>
      <c r="D201" s="77">
        <v>50000</v>
      </c>
      <c r="E201" s="77">
        <f t="shared" ref="E201" si="3">SUM(E202:E208)</f>
        <v>0</v>
      </c>
      <c r="F201" s="143"/>
    </row>
    <row r="202" spans="1:6">
      <c r="A202" s="76" t="s">
        <v>281</v>
      </c>
      <c r="B202" s="76" t="s">
        <v>282</v>
      </c>
      <c r="C202" s="77"/>
      <c r="D202" s="77"/>
      <c r="E202" s="78"/>
      <c r="F202" s="143"/>
    </row>
    <row r="203" spans="1:6">
      <c r="A203" s="76" t="s">
        <v>283</v>
      </c>
      <c r="B203" s="76" t="s">
        <v>284</v>
      </c>
      <c r="C203" s="77"/>
      <c r="D203" s="77"/>
      <c r="E203" s="78"/>
      <c r="F203" s="143"/>
    </row>
    <row r="204" spans="1:6">
      <c r="A204" s="76" t="s">
        <v>285</v>
      </c>
      <c r="B204" s="76" t="s">
        <v>286</v>
      </c>
      <c r="C204" s="77"/>
      <c r="D204" s="77"/>
      <c r="E204" s="78"/>
      <c r="F204" s="143"/>
    </row>
    <row r="205" spans="1:6">
      <c r="A205" s="76" t="s">
        <v>287</v>
      </c>
      <c r="B205" s="76" t="s">
        <v>288</v>
      </c>
      <c r="C205" s="77"/>
      <c r="D205" s="77"/>
      <c r="E205" s="78"/>
      <c r="F205" s="143"/>
    </row>
    <row r="206" spans="1:6">
      <c r="A206" s="76" t="s">
        <v>289</v>
      </c>
      <c r="B206" s="76" t="s">
        <v>715</v>
      </c>
      <c r="C206" s="77"/>
      <c r="D206" s="77"/>
      <c r="E206" s="78"/>
      <c r="F206" s="143"/>
    </row>
    <row r="207" spans="1:6">
      <c r="A207" s="76" t="s">
        <v>291</v>
      </c>
      <c r="B207" s="76" t="s">
        <v>292</v>
      </c>
      <c r="C207" s="77"/>
      <c r="D207" s="77"/>
      <c r="E207" s="78"/>
      <c r="F207" s="143"/>
    </row>
    <row r="208" spans="1:6">
      <c r="A208" s="76" t="s">
        <v>293</v>
      </c>
      <c r="B208" s="76" t="s">
        <v>294</v>
      </c>
      <c r="C208" s="77"/>
      <c r="D208" s="77"/>
      <c r="E208" s="78"/>
      <c r="F208" s="143"/>
    </row>
    <row r="209" spans="1:6">
      <c r="A209" s="76"/>
      <c r="B209" s="76"/>
      <c r="C209" s="77"/>
      <c r="D209" s="77"/>
      <c r="E209" s="78"/>
      <c r="F209" s="143"/>
    </row>
    <row r="210" spans="1:6">
      <c r="A210" s="76" t="s">
        <v>295</v>
      </c>
      <c r="B210" s="76" t="s">
        <v>296</v>
      </c>
      <c r="C210" s="77">
        <v>15970000</v>
      </c>
      <c r="D210" s="77">
        <v>15970000</v>
      </c>
      <c r="E210" s="77">
        <f>(' Detalle Ejecucion Enero 23'!F218)</f>
        <v>686450</v>
      </c>
      <c r="F210" s="143"/>
    </row>
    <row r="211" spans="1:6">
      <c r="A211" s="76" t="s">
        <v>844</v>
      </c>
      <c r="B211" s="76" t="s">
        <v>298</v>
      </c>
      <c r="C211" s="77"/>
      <c r="D211" s="77"/>
      <c r="E211" s="88">
        <v>395504</v>
      </c>
      <c r="F211" s="143" t="s">
        <v>803</v>
      </c>
    </row>
    <row r="212" spans="1:6">
      <c r="A212" s="76" t="s">
        <v>299</v>
      </c>
      <c r="B212" s="76" t="s">
        <v>300</v>
      </c>
      <c r="C212" s="77"/>
      <c r="D212" s="77"/>
      <c r="E212" s="78"/>
      <c r="F212" s="143"/>
    </row>
    <row r="213" spans="1:6">
      <c r="A213" s="76" t="s">
        <v>563</v>
      </c>
      <c r="B213" s="76" t="s">
        <v>302</v>
      </c>
      <c r="C213" s="77"/>
      <c r="D213" s="77"/>
      <c r="E213" s="78"/>
      <c r="F213" s="143"/>
    </row>
    <row r="214" spans="1:6">
      <c r="A214" s="76" t="s">
        <v>303</v>
      </c>
      <c r="B214" s="76" t="s">
        <v>304</v>
      </c>
      <c r="C214" s="77"/>
      <c r="D214" s="77"/>
      <c r="E214" s="78"/>
      <c r="F214" s="143"/>
    </row>
    <row r="215" spans="1:6">
      <c r="A215" s="76" t="s">
        <v>305</v>
      </c>
      <c r="B215" s="76" t="s">
        <v>306</v>
      </c>
      <c r="C215" s="77"/>
      <c r="D215" s="77"/>
      <c r="E215" s="78"/>
      <c r="F215" s="143"/>
    </row>
    <row r="216" spans="1:6">
      <c r="A216" s="76" t="s">
        <v>307</v>
      </c>
      <c r="B216" s="76" t="s">
        <v>308</v>
      </c>
      <c r="C216" s="77"/>
      <c r="D216" s="77"/>
      <c r="E216" s="78"/>
      <c r="F216" s="143"/>
    </row>
    <row r="217" spans="1:6">
      <c r="A217" s="76" t="s">
        <v>309</v>
      </c>
      <c r="B217" s="76" t="s">
        <v>310</v>
      </c>
      <c r="C217" s="77"/>
      <c r="D217" s="77"/>
      <c r="E217" s="78"/>
      <c r="F217" s="143"/>
    </row>
    <row r="218" spans="1:6">
      <c r="A218" s="76" t="s">
        <v>311</v>
      </c>
      <c r="B218" s="76" t="s">
        <v>564</v>
      </c>
      <c r="C218" s="77"/>
      <c r="D218" s="77"/>
      <c r="E218" s="78"/>
      <c r="F218" s="143"/>
    </row>
    <row r="219" spans="1:6">
      <c r="A219" s="76"/>
      <c r="B219" s="76"/>
      <c r="C219" s="77"/>
      <c r="D219" s="77"/>
      <c r="E219" s="78"/>
      <c r="F219" s="143"/>
    </row>
    <row r="220" spans="1:6">
      <c r="A220" s="76" t="s">
        <v>313</v>
      </c>
      <c r="B220" s="76" t="s">
        <v>770</v>
      </c>
      <c r="C220" s="77">
        <v>11154600</v>
      </c>
      <c r="D220" s="77">
        <v>11154600</v>
      </c>
      <c r="E220" s="77">
        <v>116486.99</v>
      </c>
      <c r="F220" s="143"/>
    </row>
    <row r="221" spans="1:6">
      <c r="A221" s="76" t="s">
        <v>315</v>
      </c>
      <c r="B221" s="76" t="s">
        <v>565</v>
      </c>
      <c r="C221" s="77"/>
      <c r="D221" s="77"/>
      <c r="E221" s="88"/>
      <c r="F221" s="143"/>
    </row>
    <row r="222" spans="1:6">
      <c r="A222" s="76" t="s">
        <v>317</v>
      </c>
      <c r="B222" s="76" t="s">
        <v>318</v>
      </c>
      <c r="C222" s="77"/>
      <c r="D222" s="77"/>
      <c r="E222" s="88"/>
      <c r="F222" s="143"/>
    </row>
    <row r="223" spans="1:6">
      <c r="A223" s="76" t="s">
        <v>319</v>
      </c>
      <c r="B223" s="76" t="s">
        <v>568</v>
      </c>
      <c r="C223" s="77"/>
      <c r="D223" s="77"/>
      <c r="E223" s="88"/>
      <c r="F223" s="143"/>
    </row>
    <row r="224" spans="1:6">
      <c r="A224" s="76" t="s">
        <v>321</v>
      </c>
      <c r="B224" s="76" t="s">
        <v>322</v>
      </c>
      <c r="C224" s="77"/>
      <c r="D224" s="77"/>
      <c r="E224" s="88"/>
      <c r="F224" s="143"/>
    </row>
    <row r="225" spans="1:6">
      <c r="A225" s="76" t="s">
        <v>323</v>
      </c>
      <c r="B225" s="76" t="s">
        <v>324</v>
      </c>
      <c r="C225" s="77"/>
      <c r="D225" s="77"/>
      <c r="E225" s="88"/>
      <c r="F225" s="143"/>
    </row>
    <row r="226" spans="1:6">
      <c r="A226" s="76" t="s">
        <v>325</v>
      </c>
      <c r="B226" s="76" t="s">
        <v>326</v>
      </c>
      <c r="C226" s="77"/>
      <c r="D226" s="77"/>
      <c r="E226" s="88"/>
      <c r="F226" s="143"/>
    </row>
    <row r="227" spans="1:6">
      <c r="A227" s="76" t="s">
        <v>327</v>
      </c>
      <c r="B227" s="76" t="s">
        <v>328</v>
      </c>
      <c r="C227" s="77"/>
      <c r="D227" s="77"/>
      <c r="E227" s="88"/>
      <c r="F227" s="143"/>
    </row>
    <row r="228" spans="1:6">
      <c r="A228" s="76" t="s">
        <v>329</v>
      </c>
      <c r="B228" s="76" t="s">
        <v>330</v>
      </c>
      <c r="C228" s="77"/>
      <c r="D228" s="77"/>
      <c r="E228" s="88"/>
      <c r="F228" s="143"/>
    </row>
    <row r="229" spans="1:6">
      <c r="A229" s="76" t="s">
        <v>331</v>
      </c>
      <c r="B229" s="76" t="s">
        <v>720</v>
      </c>
      <c r="C229" s="77"/>
      <c r="D229" s="77"/>
      <c r="E229" s="88"/>
      <c r="F229" s="143"/>
    </row>
    <row r="230" spans="1:6">
      <c r="A230" s="76" t="s">
        <v>333</v>
      </c>
      <c r="B230" s="76" t="s">
        <v>578</v>
      </c>
      <c r="C230" s="77"/>
      <c r="D230" s="77"/>
      <c r="E230" s="88"/>
      <c r="F230" s="143"/>
    </row>
    <row r="231" spans="1:6">
      <c r="A231" s="76"/>
      <c r="B231" s="76"/>
      <c r="C231" s="77"/>
      <c r="D231" s="77"/>
      <c r="E231" s="88"/>
      <c r="F231" s="143"/>
    </row>
    <row r="232" spans="1:6">
      <c r="A232" s="95" t="s">
        <v>335</v>
      </c>
      <c r="B232" s="95" t="s">
        <v>336</v>
      </c>
      <c r="C232" s="96">
        <v>25000000</v>
      </c>
      <c r="D232" s="96">
        <v>25000000</v>
      </c>
      <c r="E232" s="96">
        <v>171100</v>
      </c>
    </row>
    <row r="233" spans="1:6">
      <c r="A233" s="76" t="s">
        <v>337</v>
      </c>
      <c r="B233" s="76" t="s">
        <v>338</v>
      </c>
      <c r="C233" s="77">
        <v>10000000</v>
      </c>
      <c r="D233" s="77">
        <v>10000000</v>
      </c>
      <c r="E233" s="77">
        <f t="shared" ref="E233" si="4">SUM(E234:E239)</f>
        <v>0</v>
      </c>
      <c r="F233" s="143"/>
    </row>
    <row r="234" spans="1:6">
      <c r="A234" s="76" t="s">
        <v>339</v>
      </c>
      <c r="B234" s="76" t="s">
        <v>581</v>
      </c>
      <c r="C234" s="77"/>
      <c r="D234" s="77"/>
      <c r="E234" s="88"/>
      <c r="F234" s="143"/>
    </row>
    <row r="235" spans="1:6">
      <c r="A235" s="76" t="s">
        <v>341</v>
      </c>
      <c r="B235" s="76" t="s">
        <v>342</v>
      </c>
      <c r="C235" s="77"/>
      <c r="D235" s="77"/>
      <c r="E235" s="88"/>
      <c r="F235" s="143"/>
    </row>
    <row r="236" spans="1:6">
      <c r="A236" s="76" t="s">
        <v>343</v>
      </c>
      <c r="B236" s="76" t="s">
        <v>344</v>
      </c>
      <c r="C236" s="77"/>
      <c r="D236" s="77"/>
      <c r="E236" s="88"/>
      <c r="F236" s="143"/>
    </row>
    <row r="237" spans="1:6">
      <c r="A237" s="76" t="s">
        <v>345</v>
      </c>
      <c r="B237" s="76" t="s">
        <v>346</v>
      </c>
      <c r="C237" s="77"/>
      <c r="D237" s="77"/>
      <c r="E237" s="88"/>
      <c r="F237" s="143"/>
    </row>
    <row r="238" spans="1:6">
      <c r="A238" s="76" t="s">
        <v>347</v>
      </c>
      <c r="B238" s="76" t="s">
        <v>348</v>
      </c>
      <c r="C238" s="77"/>
      <c r="D238" s="77"/>
      <c r="E238" s="88"/>
      <c r="F238" s="143"/>
    </row>
    <row r="239" spans="1:6">
      <c r="A239" s="76" t="s">
        <v>349</v>
      </c>
      <c r="B239" s="76" t="s">
        <v>350</v>
      </c>
      <c r="C239" s="77"/>
      <c r="D239" s="77"/>
      <c r="E239" s="88"/>
      <c r="F239" s="143"/>
    </row>
    <row r="240" spans="1:6">
      <c r="A240" s="76"/>
      <c r="B240" s="76"/>
      <c r="C240" s="77"/>
      <c r="D240" s="77"/>
      <c r="E240" s="88"/>
      <c r="F240" s="143"/>
    </row>
    <row r="241" spans="1:6">
      <c r="A241" s="76" t="s">
        <v>582</v>
      </c>
      <c r="B241" s="76" t="s">
        <v>585</v>
      </c>
      <c r="C241" s="77"/>
      <c r="D241" s="77"/>
      <c r="E241" s="29"/>
      <c r="F241" s="143"/>
    </row>
    <row r="242" spans="1:6">
      <c r="A242" s="76"/>
      <c r="B242" s="76"/>
      <c r="C242" s="77"/>
      <c r="D242" s="77"/>
      <c r="E242" s="78"/>
      <c r="F242" s="143"/>
    </row>
    <row r="243" spans="1:6">
      <c r="A243" s="76"/>
      <c r="B243" s="76"/>
      <c r="C243" s="77"/>
      <c r="D243" s="77"/>
      <c r="E243" s="88"/>
      <c r="F243" s="143"/>
    </row>
    <row r="244" spans="1:6">
      <c r="A244" s="76" t="s">
        <v>584</v>
      </c>
      <c r="B244" s="76" t="s">
        <v>585</v>
      </c>
      <c r="C244" s="77"/>
      <c r="D244" s="77"/>
      <c r="E244" s="77">
        <f t="shared" ref="E244" si="5">SUM(E245:E246)</f>
        <v>0</v>
      </c>
      <c r="F244" s="143"/>
    </row>
    <row r="245" spans="1:6">
      <c r="A245" s="76" t="s">
        <v>586</v>
      </c>
      <c r="B245" s="76" t="s">
        <v>587</v>
      </c>
      <c r="C245" s="77"/>
      <c r="D245" s="77"/>
      <c r="E245" s="88"/>
      <c r="F245" s="143"/>
    </row>
    <row r="246" spans="1:6">
      <c r="A246" s="76" t="s">
        <v>588</v>
      </c>
      <c r="B246" s="76" t="s">
        <v>589</v>
      </c>
      <c r="C246" s="77"/>
      <c r="D246" s="77"/>
      <c r="E246" s="29"/>
      <c r="F246" s="143"/>
    </row>
    <row r="247" spans="1:6">
      <c r="A247" s="76"/>
      <c r="B247" s="76"/>
      <c r="C247" s="77"/>
      <c r="D247" s="77"/>
      <c r="E247" s="78"/>
      <c r="F247" s="143"/>
    </row>
    <row r="248" spans="1:6">
      <c r="A248" s="95" t="s">
        <v>351</v>
      </c>
      <c r="B248" s="95" t="s">
        <v>829</v>
      </c>
      <c r="C248" s="96">
        <v>1500000000</v>
      </c>
      <c r="D248" s="96">
        <v>1500000000</v>
      </c>
      <c r="E248" s="96">
        <v>553720</v>
      </c>
      <c r="F248" s="143"/>
    </row>
    <row r="249" spans="1:6">
      <c r="A249" s="76" t="s">
        <v>743</v>
      </c>
      <c r="B249" s="76" t="s">
        <v>830</v>
      </c>
      <c r="C249" s="77">
        <v>1540000000</v>
      </c>
      <c r="D249" s="77">
        <v>1540000000</v>
      </c>
      <c r="E249" s="77">
        <v>2442273100.0900002</v>
      </c>
      <c r="F249" s="143"/>
    </row>
    <row r="250" spans="1:6">
      <c r="A250" s="95" t="s">
        <v>355</v>
      </c>
      <c r="B250" s="95" t="s">
        <v>356</v>
      </c>
      <c r="C250" s="96">
        <v>115790800</v>
      </c>
      <c r="D250" s="96">
        <v>115790800</v>
      </c>
      <c r="E250" s="96">
        <v>1362162.5</v>
      </c>
      <c r="F250" s="143"/>
    </row>
    <row r="251" spans="1:6">
      <c r="A251" s="76" t="s">
        <v>357</v>
      </c>
      <c r="B251" s="76" t="s">
        <v>358</v>
      </c>
      <c r="C251" s="77">
        <v>39000000</v>
      </c>
      <c r="D251" s="77">
        <v>39000000</v>
      </c>
      <c r="E251" s="77">
        <v>1151532.5</v>
      </c>
      <c r="F251" s="143"/>
    </row>
    <row r="252" spans="1:6">
      <c r="A252" s="76" t="s">
        <v>359</v>
      </c>
      <c r="B252" s="76" t="s">
        <v>360</v>
      </c>
      <c r="C252" s="77"/>
      <c r="D252" s="77"/>
      <c r="E252" s="78"/>
      <c r="F252" s="143"/>
    </row>
    <row r="253" spans="1:6">
      <c r="A253" s="76" t="s">
        <v>361</v>
      </c>
      <c r="B253" s="76" t="s">
        <v>362</v>
      </c>
      <c r="C253" s="77"/>
      <c r="D253" s="77"/>
      <c r="E253" s="78"/>
      <c r="F253" s="143"/>
    </row>
    <row r="254" spans="1:6">
      <c r="A254" s="76" t="s">
        <v>363</v>
      </c>
      <c r="B254" s="76" t="s">
        <v>590</v>
      </c>
      <c r="C254" s="77"/>
      <c r="D254" s="77"/>
      <c r="E254" s="137">
        <v>1973180.16</v>
      </c>
      <c r="F254" s="143"/>
    </row>
    <row r="255" spans="1:6">
      <c r="A255" s="76"/>
      <c r="B255" s="76"/>
      <c r="C255" s="77"/>
      <c r="D255" s="77"/>
      <c r="E255" s="78"/>
      <c r="F255" s="143"/>
    </row>
    <row r="256" spans="1:6">
      <c r="A256" s="76" t="s">
        <v>365</v>
      </c>
      <c r="B256" s="76" t="s">
        <v>366</v>
      </c>
      <c r="C256" s="77"/>
      <c r="D256" s="77"/>
      <c r="E256" s="78"/>
      <c r="F256" s="143"/>
    </row>
    <row r="257" spans="1:6">
      <c r="A257" s="76" t="s">
        <v>367</v>
      </c>
      <c r="B257" s="76" t="s">
        <v>368</v>
      </c>
      <c r="C257" s="77"/>
      <c r="D257" s="77"/>
      <c r="E257" s="78"/>
      <c r="F257" s="143"/>
    </row>
    <row r="258" spans="1:6">
      <c r="A258" s="76"/>
      <c r="B258" s="76"/>
      <c r="C258" s="77"/>
      <c r="D258" s="77"/>
      <c r="E258" s="78"/>
      <c r="F258" s="143"/>
    </row>
    <row r="259" spans="1:6">
      <c r="A259" s="76" t="s">
        <v>369</v>
      </c>
      <c r="B259" s="76" t="s">
        <v>370</v>
      </c>
      <c r="C259" s="77">
        <v>3300000</v>
      </c>
      <c r="D259" s="77">
        <v>3300000</v>
      </c>
      <c r="E259" s="77">
        <f t="shared" ref="E259" si="6">SUM(E260:E262)</f>
        <v>0</v>
      </c>
      <c r="F259" s="143"/>
    </row>
    <row r="260" spans="1:6">
      <c r="A260" s="76" t="s">
        <v>371</v>
      </c>
      <c r="B260" s="76" t="s">
        <v>372</v>
      </c>
      <c r="C260" s="77"/>
      <c r="D260" s="77"/>
      <c r="E260" s="78"/>
      <c r="F260" s="143"/>
    </row>
    <row r="261" spans="1:6">
      <c r="A261" s="76" t="s">
        <v>373</v>
      </c>
      <c r="B261" s="76" t="s">
        <v>591</v>
      </c>
      <c r="C261" s="77"/>
      <c r="D261" s="77"/>
      <c r="E261" s="78"/>
      <c r="F261" s="143"/>
    </row>
    <row r="262" spans="1:6">
      <c r="A262" s="76" t="s">
        <v>375</v>
      </c>
      <c r="B262" s="76" t="s">
        <v>376</v>
      </c>
      <c r="C262" s="77"/>
      <c r="D262" s="77"/>
      <c r="E262" s="78"/>
      <c r="F262" s="143"/>
    </row>
    <row r="263" spans="1:6">
      <c r="A263" s="76"/>
      <c r="B263" s="76"/>
      <c r="C263" s="77"/>
      <c r="D263" s="77"/>
      <c r="E263" s="78"/>
      <c r="F263" s="143"/>
    </row>
    <row r="264" spans="1:6">
      <c r="A264" s="76" t="s">
        <v>377</v>
      </c>
      <c r="B264" s="76" t="s">
        <v>845</v>
      </c>
      <c r="C264" s="77">
        <v>0</v>
      </c>
      <c r="D264" s="77">
        <v>0</v>
      </c>
      <c r="E264" s="77">
        <f t="shared" ref="E264" si="7">SUM(E265)</f>
        <v>0</v>
      </c>
      <c r="F264" s="143"/>
    </row>
    <row r="265" spans="1:6">
      <c r="A265" s="76" t="s">
        <v>379</v>
      </c>
      <c r="B265" s="76" t="s">
        <v>380</v>
      </c>
      <c r="C265" s="77"/>
      <c r="D265" s="77"/>
      <c r="E265" s="78"/>
      <c r="F265" s="143"/>
    </row>
    <row r="266" spans="1:6">
      <c r="A266" s="76"/>
      <c r="B266" s="76"/>
      <c r="C266" s="77"/>
      <c r="D266" s="77"/>
      <c r="E266" s="78"/>
      <c r="F266" s="143"/>
    </row>
    <row r="267" spans="1:6">
      <c r="A267" s="76" t="s">
        <v>381</v>
      </c>
      <c r="B267" s="76" t="s">
        <v>846</v>
      </c>
      <c r="C267" s="77">
        <v>41000000</v>
      </c>
      <c r="D267" s="77">
        <v>41000000</v>
      </c>
      <c r="E267" s="77">
        <f t="shared" ref="E267" si="8">SUM(E268)</f>
        <v>0</v>
      </c>
      <c r="F267" s="143"/>
    </row>
    <row r="268" spans="1:6">
      <c r="A268" s="76" t="s">
        <v>383</v>
      </c>
      <c r="B268" s="76" t="s">
        <v>594</v>
      </c>
      <c r="C268" s="77"/>
      <c r="D268" s="77"/>
      <c r="E268" s="78"/>
      <c r="F268" s="143"/>
    </row>
    <row r="269" spans="1:6">
      <c r="A269" s="76"/>
      <c r="B269" s="76"/>
      <c r="C269" s="77"/>
      <c r="D269" s="77"/>
      <c r="E269" s="78"/>
      <c r="F269" s="143"/>
    </row>
    <row r="270" spans="1:6">
      <c r="A270" s="76" t="s">
        <v>387</v>
      </c>
      <c r="B270" s="76" t="s">
        <v>388</v>
      </c>
      <c r="C270" s="77">
        <v>20490800</v>
      </c>
      <c r="D270" s="77">
        <v>20490800</v>
      </c>
      <c r="E270" s="77">
        <v>210630</v>
      </c>
      <c r="F270" s="143"/>
    </row>
    <row r="271" spans="1:6">
      <c r="A271" s="76" t="s">
        <v>389</v>
      </c>
      <c r="B271" s="76" t="s">
        <v>595</v>
      </c>
      <c r="C271" s="77"/>
      <c r="D271" s="77"/>
      <c r="E271" s="78"/>
      <c r="F271" s="143"/>
    </row>
    <row r="272" spans="1:6">
      <c r="A272" s="76" t="s">
        <v>391</v>
      </c>
      <c r="B272" s="76" t="s">
        <v>596</v>
      </c>
      <c r="C272" s="77"/>
      <c r="D272" s="77"/>
      <c r="E272" s="78"/>
      <c r="F272" s="143"/>
    </row>
    <row r="273" spans="1:6">
      <c r="A273" s="76" t="s">
        <v>395</v>
      </c>
      <c r="B273" s="76" t="s">
        <v>597</v>
      </c>
      <c r="C273" s="77"/>
      <c r="D273" s="77"/>
      <c r="E273" s="78"/>
      <c r="F273" s="143"/>
    </row>
    <row r="274" spans="1:6">
      <c r="A274" s="76" t="s">
        <v>393</v>
      </c>
      <c r="B274" s="76" t="s">
        <v>598</v>
      </c>
      <c r="C274" s="77"/>
      <c r="D274" s="77"/>
      <c r="E274" s="78"/>
      <c r="F274" s="143"/>
    </row>
    <row r="275" spans="1:6">
      <c r="A275" s="76" t="s">
        <v>397</v>
      </c>
      <c r="B275" s="76" t="s">
        <v>398</v>
      </c>
      <c r="C275" s="77"/>
      <c r="D275" s="77"/>
      <c r="E275" s="78"/>
      <c r="F275" s="143"/>
    </row>
    <row r="276" spans="1:6">
      <c r="A276" s="76" t="s">
        <v>399</v>
      </c>
      <c r="B276" s="76" t="s">
        <v>599</v>
      </c>
      <c r="C276" s="77"/>
      <c r="D276" s="77"/>
      <c r="E276" s="78"/>
      <c r="F276" s="143"/>
    </row>
    <row r="277" spans="1:6">
      <c r="A277" s="76"/>
      <c r="B277" s="76"/>
      <c r="C277" s="77"/>
      <c r="D277" s="77"/>
      <c r="E277" s="78"/>
      <c r="F277" s="143"/>
    </row>
    <row r="278" spans="1:6">
      <c r="A278" s="76" t="s">
        <v>403</v>
      </c>
      <c r="B278" s="76" t="s">
        <v>404</v>
      </c>
      <c r="C278" s="77">
        <v>2000000</v>
      </c>
      <c r="D278" s="77">
        <v>2000000</v>
      </c>
      <c r="E278" s="77">
        <f t="shared" ref="E278" si="9">SUM(E279)</f>
        <v>0</v>
      </c>
      <c r="F278" s="143"/>
    </row>
    <row r="279" spans="1:6">
      <c r="A279" s="76" t="s">
        <v>600</v>
      </c>
      <c r="B279" s="76" t="s">
        <v>601</v>
      </c>
      <c r="C279" s="77"/>
      <c r="D279" s="77"/>
      <c r="E279" s="78"/>
      <c r="F279" s="143"/>
    </row>
    <row r="280" spans="1:6">
      <c r="A280" s="76"/>
      <c r="B280" s="76"/>
      <c r="C280" s="77"/>
      <c r="D280" s="77"/>
      <c r="E280" s="78"/>
      <c r="F280" s="143"/>
    </row>
    <row r="281" spans="1:6">
      <c r="A281" s="76" t="s">
        <v>407</v>
      </c>
      <c r="B281" s="76" t="s">
        <v>408</v>
      </c>
      <c r="C281" s="77">
        <v>10000000</v>
      </c>
      <c r="D281" s="77">
        <v>10000000</v>
      </c>
      <c r="E281" s="77">
        <v>0</v>
      </c>
      <c r="F281" s="143"/>
    </row>
    <row r="282" spans="1:6">
      <c r="A282" s="76" t="s">
        <v>409</v>
      </c>
      <c r="B282" s="76" t="s">
        <v>410</v>
      </c>
      <c r="C282" s="77"/>
      <c r="D282" s="77"/>
      <c r="E282" s="78"/>
      <c r="F282" s="143"/>
    </row>
    <row r="283" spans="1:6" ht="14.25">
      <c r="A283" s="76"/>
      <c r="B283" s="86" t="s">
        <v>832</v>
      </c>
      <c r="C283" s="77"/>
      <c r="D283" s="77"/>
      <c r="E283" s="137">
        <v>470187.31</v>
      </c>
      <c r="F283" s="143" t="s">
        <v>833</v>
      </c>
    </row>
    <row r="284" spans="1:6">
      <c r="A284" s="76" t="s">
        <v>411</v>
      </c>
      <c r="B284" s="76" t="s">
        <v>412</v>
      </c>
      <c r="C284" s="77"/>
      <c r="D284" s="77"/>
      <c r="E284" s="78"/>
      <c r="F284" s="143"/>
    </row>
    <row r="285" spans="1:6">
      <c r="A285" s="29"/>
      <c r="B285" s="29"/>
      <c r="C285" s="77"/>
      <c r="D285" s="77"/>
      <c r="E285" s="29"/>
      <c r="F285" s="143"/>
    </row>
    <row r="286" spans="1:6">
      <c r="A286" s="76" t="s">
        <v>413</v>
      </c>
      <c r="B286" s="76" t="s">
        <v>414</v>
      </c>
      <c r="C286" s="77">
        <v>0</v>
      </c>
      <c r="D286" s="77">
        <v>0</v>
      </c>
      <c r="E286" s="77">
        <f t="shared" ref="E286" si="10">SUM(E287:E288)</f>
        <v>0</v>
      </c>
      <c r="F286" s="143"/>
    </row>
    <row r="287" spans="1:6">
      <c r="A287" s="76" t="s">
        <v>415</v>
      </c>
      <c r="B287" s="76" t="s">
        <v>416</v>
      </c>
      <c r="C287" s="77"/>
      <c r="D287" s="77"/>
      <c r="E287" s="78"/>
      <c r="F287" s="143"/>
    </row>
    <row r="288" spans="1:6">
      <c r="A288" s="29"/>
      <c r="B288" s="29"/>
      <c r="C288" s="77"/>
      <c r="D288" s="77"/>
      <c r="E288" s="29"/>
      <c r="F288" s="143"/>
    </row>
    <row r="289" spans="1:6">
      <c r="A289" s="95" t="s">
        <v>417</v>
      </c>
      <c r="B289" s="95" t="s">
        <v>418</v>
      </c>
      <c r="C289" s="96">
        <v>105000000</v>
      </c>
      <c r="D289" s="96">
        <v>105000000</v>
      </c>
      <c r="E289" s="96">
        <v>1055750.49</v>
      </c>
      <c r="F289" s="143"/>
    </row>
    <row r="290" spans="1:6">
      <c r="A290" s="76"/>
      <c r="B290" s="76"/>
      <c r="C290" s="77"/>
      <c r="D290" s="77"/>
      <c r="E290" s="77"/>
      <c r="F290" s="143"/>
    </row>
    <row r="291" spans="1:6">
      <c r="A291" s="1" t="s">
        <v>421</v>
      </c>
      <c r="B291" s="1" t="s">
        <v>602</v>
      </c>
      <c r="C291" s="1"/>
      <c r="D291" s="1"/>
      <c r="E291" s="23"/>
      <c r="F291" s="143"/>
    </row>
    <row r="292" spans="1:6">
      <c r="A292" s="1"/>
      <c r="B292" s="81" t="s">
        <v>835</v>
      </c>
      <c r="C292" s="81"/>
      <c r="D292" s="81"/>
      <c r="E292" s="23">
        <v>621028.79</v>
      </c>
      <c r="F292" s="143"/>
    </row>
    <row r="293" spans="1:6">
      <c r="A293" s="25"/>
      <c r="B293" s="81" t="s">
        <v>836</v>
      </c>
      <c r="C293" s="81"/>
      <c r="D293" s="81"/>
      <c r="E293" s="23">
        <v>1796753.96</v>
      </c>
      <c r="F293" s="143"/>
    </row>
    <row r="294" spans="1:6">
      <c r="A294" s="25"/>
      <c r="B294" s="81" t="s">
        <v>837</v>
      </c>
      <c r="C294" s="81"/>
      <c r="D294" s="81"/>
      <c r="E294" s="23">
        <v>1735520.21</v>
      </c>
      <c r="F294" s="143"/>
    </row>
    <row r="295" spans="1:6">
      <c r="A295" s="25"/>
      <c r="B295" s="81"/>
      <c r="C295" s="81"/>
      <c r="D295" s="81"/>
      <c r="E295" s="23"/>
      <c r="F295" s="143"/>
    </row>
    <row r="296" spans="1:6">
      <c r="A296" s="25"/>
      <c r="B296" s="81"/>
      <c r="C296" s="81"/>
      <c r="D296" s="81"/>
      <c r="E296" s="23"/>
    </row>
    <row r="297" spans="1:6">
      <c r="A297" s="25"/>
      <c r="B297" s="106"/>
      <c r="C297" s="106"/>
      <c r="D297" s="107"/>
      <c r="E297" s="107"/>
      <c r="F297" s="107"/>
    </row>
    <row r="298" spans="1:6">
      <c r="A298" s="25"/>
      <c r="B298" s="112" t="s">
        <v>751</v>
      </c>
      <c r="C298" s="108"/>
      <c r="D298" s="112" t="s">
        <v>606</v>
      </c>
      <c r="E298" s="711"/>
      <c r="F298" s="711"/>
    </row>
    <row r="299" spans="1:6">
      <c r="B299" s="113" t="s">
        <v>838</v>
      </c>
      <c r="C299" s="109"/>
      <c r="D299" s="110" t="s">
        <v>434</v>
      </c>
      <c r="E299" s="111"/>
    </row>
    <row r="300" spans="1:6">
      <c r="B300" s="106"/>
      <c r="C300" s="106"/>
      <c r="D300" s="18"/>
      <c r="E300" s="18"/>
      <c r="F300" s="18"/>
    </row>
    <row r="301" spans="1:6">
      <c r="B301" s="106"/>
      <c r="C301" s="106"/>
      <c r="D301" s="18"/>
      <c r="E301" s="18"/>
      <c r="F301" s="18"/>
    </row>
    <row r="302" spans="1:6">
      <c r="B302" s="106"/>
      <c r="C302" s="106"/>
      <c r="D302" s="18"/>
      <c r="E302" s="18"/>
      <c r="F302" s="18"/>
    </row>
    <row r="303" spans="1:6">
      <c r="A303" s="378"/>
    </row>
    <row r="304" spans="1:6">
      <c r="B304" s="704" t="s">
        <v>847</v>
      </c>
      <c r="C304" s="704"/>
      <c r="D304" s="704"/>
      <c r="E304" s="704"/>
    </row>
    <row r="305" spans="2:5">
      <c r="B305" s="704" t="s">
        <v>756</v>
      </c>
      <c r="C305" s="704"/>
      <c r="D305" s="704"/>
      <c r="E305" s="704"/>
    </row>
  </sheetData>
  <mergeCells count="8">
    <mergeCell ref="B304:E304"/>
    <mergeCell ref="B305:E305"/>
    <mergeCell ref="A1:E6"/>
    <mergeCell ref="E298:F298"/>
    <mergeCell ref="A9:E9"/>
    <mergeCell ref="A10:E10"/>
    <mergeCell ref="A7:E7"/>
    <mergeCell ref="A8:E8"/>
  </mergeCells>
  <printOptions horizontalCentered="1"/>
  <pageMargins left="0.23622047244094491" right="0.23622047244094491" top="0.55118110236220474" bottom="0.35433070866141736" header="0.31496062992125984" footer="0.31496062992125984"/>
  <pageSetup scale="90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1"/>
  <sheetViews>
    <sheetView topLeftCell="A116" workbookViewId="0">
      <selection sqref="A1:E6"/>
    </sheetView>
  </sheetViews>
  <sheetFormatPr baseColWidth="10" defaultColWidth="11.42578125" defaultRowHeight="12.75"/>
  <cols>
    <col min="1" max="1" width="12" customWidth="1"/>
    <col min="2" max="2" width="53.42578125" customWidth="1"/>
    <col min="3" max="3" width="20.7109375" customWidth="1"/>
    <col min="4" max="4" width="22.5703125" customWidth="1"/>
    <col min="5" max="5" width="21.5703125" customWidth="1"/>
    <col min="6" max="6" width="13.85546875" bestFit="1" customWidth="1"/>
    <col min="7" max="7" width="12.85546875" bestFit="1" customWidth="1"/>
    <col min="14" max="14" width="18.42578125" customWidth="1"/>
    <col min="15" max="15" width="16" customWidth="1"/>
  </cols>
  <sheetData>
    <row r="1" spans="1:22">
      <c r="A1" s="704"/>
      <c r="B1" s="704"/>
      <c r="C1" s="704"/>
      <c r="D1" s="704"/>
      <c r="E1" s="704"/>
    </row>
    <row r="2" spans="1:22">
      <c r="A2" s="704"/>
      <c r="B2" s="704"/>
      <c r="C2" s="704"/>
      <c r="D2" s="704"/>
      <c r="E2" s="704"/>
    </row>
    <row r="3" spans="1:22" ht="11.25" customHeight="1">
      <c r="A3" s="704"/>
      <c r="B3" s="704"/>
      <c r="C3" s="704"/>
      <c r="D3" s="704"/>
      <c r="E3" s="704"/>
    </row>
    <row r="4" spans="1:22" ht="19.5" customHeight="1">
      <c r="A4" s="704"/>
      <c r="B4" s="704"/>
      <c r="C4" s="704"/>
      <c r="D4" s="704"/>
      <c r="E4" s="704"/>
    </row>
    <row r="5" spans="1:22">
      <c r="A5" s="704"/>
      <c r="B5" s="704"/>
      <c r="C5" s="704"/>
      <c r="D5" s="704"/>
      <c r="E5" s="704"/>
    </row>
    <row r="6" spans="1:22">
      <c r="A6" s="704"/>
      <c r="B6" s="704"/>
      <c r="C6" s="704"/>
      <c r="D6" s="704"/>
      <c r="E6" s="704"/>
    </row>
    <row r="7" spans="1:22" ht="18">
      <c r="A7" s="710" t="s">
        <v>0</v>
      </c>
      <c r="B7" s="710"/>
      <c r="C7" s="710"/>
      <c r="D7" s="710"/>
      <c r="E7" s="710"/>
    </row>
    <row r="8" spans="1:22" ht="15">
      <c r="A8" s="702" t="s">
        <v>848</v>
      </c>
      <c r="B8" s="702"/>
      <c r="C8" s="702"/>
      <c r="D8" s="702"/>
      <c r="E8" s="702"/>
    </row>
    <row r="9" spans="1:22" ht="15">
      <c r="A9" s="702" t="s">
        <v>1</v>
      </c>
      <c r="B9" s="702"/>
      <c r="C9" s="702"/>
      <c r="D9" s="702"/>
      <c r="E9" s="702"/>
    </row>
    <row r="10" spans="1:22" ht="15.75" thickBot="1">
      <c r="A10" s="702" t="s">
        <v>3</v>
      </c>
      <c r="B10" s="702"/>
      <c r="C10" s="702"/>
      <c r="D10" s="702"/>
      <c r="E10" s="702"/>
    </row>
    <row r="11" spans="1:22" ht="16.5" thickBot="1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849</v>
      </c>
      <c r="I11" s="49"/>
      <c r="J11" s="50"/>
      <c r="K11" s="51"/>
      <c r="L11" s="52"/>
      <c r="M11" s="53"/>
      <c r="N11" s="54"/>
      <c r="O11" s="54"/>
      <c r="R11" s="43"/>
      <c r="S11" s="44"/>
      <c r="T11" s="44"/>
      <c r="U11" s="44"/>
      <c r="V11" s="45"/>
    </row>
    <row r="12" spans="1:22" ht="15.75">
      <c r="A12" s="83" t="s">
        <v>802</v>
      </c>
      <c r="B12" s="83" t="s">
        <v>444</v>
      </c>
      <c r="C12" s="84">
        <v>3494270000</v>
      </c>
      <c r="D12" s="83"/>
      <c r="E12" s="84">
        <f>(E13+E65+E173+E229+E245+E247+E286)</f>
        <v>10765800.85</v>
      </c>
      <c r="F12" s="42"/>
      <c r="G12" s="42"/>
      <c r="I12" s="49"/>
      <c r="J12" s="50"/>
      <c r="K12" s="51"/>
      <c r="L12" s="52"/>
      <c r="M12" s="53"/>
      <c r="N12" s="54"/>
      <c r="O12" s="54"/>
      <c r="R12" s="40"/>
      <c r="T12" s="36"/>
      <c r="U12" s="46"/>
      <c r="V12" s="36"/>
    </row>
    <row r="13" spans="1:22" ht="15.75">
      <c r="A13" s="4" t="s">
        <v>16</v>
      </c>
      <c r="B13" s="4" t="s">
        <v>17</v>
      </c>
      <c r="C13" s="10">
        <v>531023590</v>
      </c>
      <c r="D13" s="10">
        <v>531023590</v>
      </c>
      <c r="E13" s="10">
        <f>(E14+E31+E48+E54+E60)</f>
        <v>9063873.2799999993</v>
      </c>
      <c r="I13" s="49"/>
      <c r="J13" s="50"/>
      <c r="K13" s="51"/>
      <c r="L13" s="52"/>
      <c r="M13" s="53"/>
      <c r="N13" s="54"/>
      <c r="O13" s="54"/>
      <c r="R13" s="40"/>
      <c r="T13" s="36"/>
      <c r="U13" s="46"/>
      <c r="V13" s="36"/>
    </row>
    <row r="14" spans="1:22" ht="15.75">
      <c r="A14" s="83" t="s">
        <v>18</v>
      </c>
      <c r="B14" s="83" t="s">
        <v>19</v>
      </c>
      <c r="C14" s="84">
        <v>338725488</v>
      </c>
      <c r="D14" s="84">
        <v>338725488</v>
      </c>
      <c r="E14" s="84">
        <f>SUM(E15:E29)</f>
        <v>7196530</v>
      </c>
      <c r="I14" s="49"/>
      <c r="J14" s="50"/>
      <c r="K14" s="51"/>
      <c r="L14" s="52"/>
      <c r="M14" s="53"/>
      <c r="N14" s="54"/>
      <c r="O14" s="54"/>
      <c r="R14" s="40"/>
      <c r="T14" s="36"/>
      <c r="U14" s="46"/>
      <c r="V14" s="36"/>
    </row>
    <row r="15" spans="1:22" ht="15.75">
      <c r="A15" s="76" t="s">
        <v>20</v>
      </c>
      <c r="B15" s="76" t="s">
        <v>21</v>
      </c>
      <c r="C15" s="84"/>
      <c r="D15" s="84"/>
      <c r="E15" s="131">
        <v>7141530</v>
      </c>
      <c r="F15" t="s">
        <v>803</v>
      </c>
      <c r="I15" s="49"/>
      <c r="J15" s="50"/>
      <c r="K15" s="51"/>
      <c r="L15" s="52"/>
      <c r="M15" s="53"/>
      <c r="N15" s="54"/>
      <c r="O15" s="54"/>
      <c r="R15" s="40"/>
      <c r="U15" s="46"/>
      <c r="V15" s="36"/>
    </row>
    <row r="16" spans="1:22" ht="15.75">
      <c r="A16" s="76" t="s">
        <v>445</v>
      </c>
      <c r="B16" s="76" t="s">
        <v>446</v>
      </c>
      <c r="C16" s="84"/>
      <c r="D16" s="84"/>
      <c r="E16" s="85"/>
      <c r="I16" s="49"/>
      <c r="J16" s="50"/>
      <c r="K16" s="51"/>
      <c r="L16" s="52"/>
      <c r="M16" s="53"/>
      <c r="N16" s="54"/>
      <c r="O16" s="54"/>
      <c r="P16" s="55"/>
      <c r="R16" s="40"/>
      <c r="U16" s="46"/>
      <c r="V16" s="36"/>
    </row>
    <row r="17" spans="1:22" ht="15.75">
      <c r="A17" s="76" t="s">
        <v>22</v>
      </c>
      <c r="B17" s="76" t="s">
        <v>23</v>
      </c>
      <c r="C17" s="84"/>
      <c r="D17" s="84"/>
      <c r="E17" s="85"/>
      <c r="I17" s="49"/>
      <c r="J17" s="50"/>
      <c r="K17" s="51"/>
      <c r="L17" s="52"/>
      <c r="M17" s="53"/>
      <c r="N17" s="54"/>
      <c r="O17" s="54"/>
      <c r="P17" s="46"/>
      <c r="R17" s="40"/>
      <c r="T17" s="36"/>
      <c r="U17" s="46"/>
      <c r="V17" s="47"/>
    </row>
    <row r="18" spans="1:22" ht="15.75">
      <c r="A18" s="76" t="s">
        <v>24</v>
      </c>
      <c r="B18" s="76" t="s">
        <v>25</v>
      </c>
      <c r="C18" s="84"/>
      <c r="D18" s="84"/>
      <c r="E18" s="85"/>
      <c r="I18" s="49"/>
      <c r="J18" s="50"/>
      <c r="K18" s="51"/>
      <c r="L18" s="52"/>
      <c r="M18" s="53"/>
      <c r="N18" s="54"/>
      <c r="O18" s="54"/>
      <c r="P18" s="46"/>
      <c r="R18" s="40"/>
      <c r="T18" s="36"/>
      <c r="U18" s="46"/>
      <c r="V18" s="47"/>
    </row>
    <row r="19" spans="1:22" ht="15.75">
      <c r="A19" s="76" t="s">
        <v>26</v>
      </c>
      <c r="B19" s="76" t="s">
        <v>27</v>
      </c>
      <c r="C19" s="84"/>
      <c r="D19" s="84"/>
      <c r="E19" s="85"/>
      <c r="I19" s="49"/>
      <c r="J19" s="50"/>
      <c r="K19" s="51"/>
      <c r="L19" s="52"/>
      <c r="M19" s="53"/>
      <c r="N19" s="54"/>
      <c r="O19" s="54"/>
      <c r="P19" s="46"/>
      <c r="R19" s="40"/>
      <c r="T19" s="36"/>
      <c r="U19" s="46"/>
      <c r="V19" s="47"/>
    </row>
    <row r="20" spans="1:22" ht="15.75">
      <c r="A20" s="76" t="s">
        <v>28</v>
      </c>
      <c r="B20" s="76" t="s">
        <v>29</v>
      </c>
      <c r="C20" s="84"/>
      <c r="D20" s="84"/>
      <c r="E20" s="85"/>
      <c r="I20" s="49"/>
      <c r="J20" s="50"/>
      <c r="K20" s="51"/>
      <c r="L20" s="52"/>
      <c r="M20" s="53"/>
      <c r="N20" s="54"/>
      <c r="O20" s="54"/>
      <c r="P20" s="46"/>
      <c r="R20" s="40"/>
      <c r="T20" s="36"/>
      <c r="U20" s="46"/>
      <c r="V20" s="47"/>
    </row>
    <row r="21" spans="1:22" ht="15.75">
      <c r="A21" s="76" t="s">
        <v>32</v>
      </c>
      <c r="B21" s="76" t="s">
        <v>33</v>
      </c>
      <c r="C21" s="84"/>
      <c r="D21" s="84"/>
      <c r="E21" s="85"/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47"/>
    </row>
    <row r="22" spans="1:22" ht="15.75">
      <c r="A22" s="76" t="s">
        <v>34</v>
      </c>
      <c r="B22" s="76" t="s">
        <v>447</v>
      </c>
      <c r="C22" s="84"/>
      <c r="D22" s="84"/>
      <c r="E22" s="29"/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36"/>
    </row>
    <row r="23" spans="1:22" ht="15.75">
      <c r="A23" s="76"/>
      <c r="B23" s="86" t="s">
        <v>804</v>
      </c>
      <c r="C23" s="84"/>
      <c r="D23" s="84"/>
      <c r="E23" s="131">
        <v>55000</v>
      </c>
      <c r="F23" t="s">
        <v>803</v>
      </c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36"/>
    </row>
    <row r="24" spans="1:22" ht="15.75">
      <c r="A24" s="76" t="s">
        <v>36</v>
      </c>
      <c r="B24" s="76" t="s">
        <v>37</v>
      </c>
      <c r="C24" s="84"/>
      <c r="D24" s="84"/>
      <c r="E24" s="29"/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36"/>
    </row>
    <row r="25" spans="1:22" ht="15.75">
      <c r="A25" s="76" t="s">
        <v>38</v>
      </c>
      <c r="B25" s="76" t="s">
        <v>448</v>
      </c>
      <c r="C25" s="84"/>
      <c r="D25" s="84"/>
      <c r="E25" s="85"/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36"/>
    </row>
    <row r="26" spans="1:22" ht="15.75">
      <c r="A26" s="76" t="s">
        <v>40</v>
      </c>
      <c r="B26" s="76" t="s">
        <v>449</v>
      </c>
      <c r="C26" s="84"/>
      <c r="D26" s="84"/>
      <c r="E26" s="85"/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>
      <c r="A27" s="76" t="s">
        <v>42</v>
      </c>
      <c r="B27" s="76" t="s">
        <v>450</v>
      </c>
      <c r="C27" s="84"/>
      <c r="D27" s="84"/>
      <c r="E27" s="29"/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6"/>
      <c r="V27" s="36"/>
    </row>
    <row r="28" spans="1:22" ht="15.75">
      <c r="A28" s="76" t="s">
        <v>44</v>
      </c>
      <c r="B28" s="76" t="s">
        <v>451</v>
      </c>
      <c r="C28" s="84"/>
      <c r="D28" s="84"/>
      <c r="E28" s="85"/>
      <c r="I28" s="49"/>
      <c r="J28" s="50"/>
      <c r="K28" s="51"/>
      <c r="L28" s="52"/>
      <c r="M28" s="53"/>
      <c r="N28" s="54"/>
      <c r="O28" s="54"/>
      <c r="P28" s="46"/>
      <c r="R28" s="40"/>
      <c r="T28" s="36"/>
      <c r="U28" s="46"/>
      <c r="V28" s="36"/>
    </row>
    <row r="29" spans="1:22" ht="15.75">
      <c r="A29" s="76" t="s">
        <v>46</v>
      </c>
      <c r="B29" s="76" t="s">
        <v>47</v>
      </c>
      <c r="C29" s="84"/>
      <c r="D29" s="84"/>
      <c r="E29" s="85"/>
      <c r="I29" s="49"/>
      <c r="J29" s="50"/>
      <c r="K29" s="51"/>
      <c r="L29" s="52"/>
      <c r="M29" s="53"/>
      <c r="N29" s="54"/>
      <c r="O29" s="54"/>
      <c r="P29" s="46"/>
      <c r="R29" s="40"/>
      <c r="T29" s="36"/>
      <c r="U29" s="40"/>
      <c r="V29" s="36"/>
    </row>
    <row r="30" spans="1:22" ht="15.75">
      <c r="A30" s="83"/>
      <c r="B30" s="83"/>
      <c r="C30" s="84"/>
      <c r="D30" s="84"/>
      <c r="E30" s="85"/>
      <c r="I30" s="49"/>
      <c r="J30" s="50"/>
      <c r="K30" s="51"/>
      <c r="L30" s="52"/>
      <c r="M30" s="53"/>
      <c r="N30" s="54"/>
      <c r="O30" s="54"/>
      <c r="R30" s="40"/>
      <c r="T30" s="36"/>
      <c r="U30" s="46"/>
      <c r="V30" s="36"/>
    </row>
    <row r="31" spans="1:22" ht="15.75">
      <c r="A31" s="83" t="s">
        <v>48</v>
      </c>
      <c r="B31" s="83" t="s">
        <v>49</v>
      </c>
      <c r="C31" s="84">
        <v>35853771</v>
      </c>
      <c r="D31" s="84">
        <v>35853771</v>
      </c>
      <c r="E31" s="84">
        <f>SUM(E32:E46)</f>
        <v>1867343.2799999998</v>
      </c>
      <c r="I31" s="49"/>
      <c r="J31" s="50"/>
      <c r="K31" s="51"/>
      <c r="L31" s="52"/>
      <c r="M31" s="53"/>
      <c r="N31" s="54"/>
      <c r="O31" s="54"/>
      <c r="P31" s="46"/>
      <c r="R31" s="40"/>
      <c r="T31" s="36"/>
      <c r="U31" s="46"/>
      <c r="V31" s="36"/>
    </row>
    <row r="32" spans="1:22" ht="15.75">
      <c r="A32" s="76"/>
      <c r="B32" s="76" t="s">
        <v>51</v>
      </c>
      <c r="C32" s="77"/>
      <c r="D32" s="77"/>
      <c r="E32" s="85"/>
      <c r="G32" s="12"/>
      <c r="I32" s="49"/>
      <c r="J32" s="50"/>
      <c r="K32" s="51"/>
      <c r="L32" s="52"/>
      <c r="M32" s="53"/>
      <c r="N32" s="54"/>
      <c r="O32" s="54"/>
      <c r="R32" s="40"/>
      <c r="T32" s="36"/>
      <c r="U32" s="46"/>
      <c r="V32" s="36"/>
    </row>
    <row r="33" spans="1:23" ht="15.75">
      <c r="A33" s="76"/>
      <c r="B33" s="86" t="s">
        <v>453</v>
      </c>
      <c r="C33" s="87"/>
      <c r="D33" s="87"/>
      <c r="E33" s="85">
        <v>577060</v>
      </c>
      <c r="G33" s="12"/>
      <c r="I33" s="49"/>
      <c r="J33" s="50"/>
      <c r="K33" s="51"/>
      <c r="L33" s="52"/>
      <c r="M33" s="53"/>
      <c r="N33" s="54"/>
      <c r="O33" s="54"/>
      <c r="R33" s="40"/>
      <c r="T33" s="36"/>
      <c r="U33" s="46"/>
      <c r="V33" s="36"/>
    </row>
    <row r="34" spans="1:23" ht="15.75">
      <c r="A34" s="76"/>
      <c r="B34" s="86" t="s">
        <v>807</v>
      </c>
      <c r="C34" s="87"/>
      <c r="D34" s="87"/>
      <c r="E34" s="85">
        <v>26410</v>
      </c>
      <c r="G34" s="12"/>
      <c r="I34" s="49"/>
      <c r="J34" s="50"/>
      <c r="K34" s="51"/>
      <c r="L34" s="52"/>
      <c r="M34" s="53"/>
      <c r="N34" s="54"/>
      <c r="O34" s="54"/>
      <c r="R34" s="40"/>
      <c r="T34" s="36"/>
      <c r="U34" s="46"/>
      <c r="V34" s="36"/>
    </row>
    <row r="35" spans="1:23" ht="15.75">
      <c r="A35" s="76" t="s">
        <v>52</v>
      </c>
      <c r="B35" s="76" t="s">
        <v>53</v>
      </c>
      <c r="C35" s="77"/>
      <c r="D35" s="77"/>
      <c r="E35" s="85">
        <v>13600</v>
      </c>
      <c r="G35" s="12"/>
      <c r="I35" s="49"/>
      <c r="J35" s="50"/>
      <c r="K35" s="51"/>
      <c r="L35" s="52"/>
      <c r="M35" s="53"/>
      <c r="N35" s="54"/>
      <c r="O35" s="54"/>
      <c r="P35" s="46"/>
      <c r="R35" s="40"/>
      <c r="T35" s="36"/>
      <c r="U35" s="46"/>
      <c r="V35" s="36"/>
    </row>
    <row r="36" spans="1:23" ht="15.75">
      <c r="A36" s="76" t="s">
        <v>54</v>
      </c>
      <c r="B36" s="76" t="s">
        <v>55</v>
      </c>
      <c r="C36" s="77"/>
      <c r="D36" s="77"/>
      <c r="E36" s="85">
        <v>16861.23</v>
      </c>
      <c r="G36" s="12"/>
      <c r="I36" s="49"/>
      <c r="J36" s="50"/>
      <c r="K36" s="51"/>
      <c r="L36" s="52"/>
      <c r="M36" s="53"/>
      <c r="N36" s="54"/>
      <c r="O36" s="54"/>
      <c r="P36" s="46"/>
      <c r="R36" s="40"/>
      <c r="T36" s="36"/>
      <c r="U36" s="46"/>
      <c r="V36" s="36"/>
    </row>
    <row r="37" spans="1:23" ht="15.75">
      <c r="A37" s="76"/>
      <c r="B37" s="76"/>
      <c r="C37" s="77"/>
      <c r="D37" s="77"/>
      <c r="E37" s="85">
        <v>32439.43</v>
      </c>
      <c r="G37" s="12"/>
      <c r="I37" s="49"/>
      <c r="J37" s="50"/>
      <c r="K37" s="51"/>
      <c r="L37" s="52"/>
      <c r="M37" s="53"/>
      <c r="N37" s="54"/>
      <c r="O37" s="54"/>
      <c r="P37" s="46"/>
      <c r="R37" s="40"/>
      <c r="T37" s="36"/>
      <c r="U37" s="46"/>
      <c r="V37" s="36"/>
    </row>
    <row r="38" spans="1:23" ht="15.75">
      <c r="A38" s="76" t="s">
        <v>56</v>
      </c>
      <c r="B38" s="76" t="s">
        <v>57</v>
      </c>
      <c r="C38" s="77"/>
      <c r="D38" s="77"/>
      <c r="E38" s="131">
        <v>854568.49</v>
      </c>
      <c r="F38" t="s">
        <v>803</v>
      </c>
      <c r="G38" s="12"/>
      <c r="I38" s="49"/>
      <c r="J38" s="50"/>
      <c r="K38" s="51"/>
      <c r="L38" s="52"/>
      <c r="M38" s="53"/>
      <c r="N38" s="54"/>
      <c r="O38" s="54"/>
      <c r="P38" s="46"/>
      <c r="R38" s="40"/>
      <c r="T38" s="36"/>
      <c r="U38" s="46"/>
      <c r="W38" t="s">
        <v>455</v>
      </c>
    </row>
    <row r="39" spans="1:23" ht="15.75">
      <c r="A39" s="76" t="s">
        <v>58</v>
      </c>
      <c r="B39" s="76" t="s">
        <v>59</v>
      </c>
      <c r="C39" s="77"/>
      <c r="D39" s="77"/>
      <c r="E39" s="131">
        <v>346404.13</v>
      </c>
      <c r="F39" s="133" t="s">
        <v>839</v>
      </c>
      <c r="I39" s="49"/>
      <c r="J39" s="50"/>
      <c r="K39" s="51"/>
      <c r="L39" s="52"/>
      <c r="M39" s="53"/>
      <c r="N39" s="54"/>
      <c r="O39" s="54"/>
      <c r="P39" s="46"/>
      <c r="R39" s="40"/>
      <c r="T39" s="36"/>
      <c r="U39" s="46"/>
      <c r="V39" s="36"/>
    </row>
    <row r="40" spans="1:23" ht="15.75">
      <c r="A40" s="76" t="s">
        <v>60</v>
      </c>
      <c r="B40" s="76" t="s">
        <v>61</v>
      </c>
      <c r="C40" s="77"/>
      <c r="D40" s="77"/>
      <c r="E40" s="85"/>
      <c r="I40" s="49"/>
      <c r="J40" s="50"/>
      <c r="K40" s="51"/>
      <c r="L40" s="52"/>
      <c r="M40" s="53"/>
      <c r="N40" s="54"/>
      <c r="O40" s="54"/>
      <c r="P40" s="46"/>
      <c r="R40" s="40"/>
      <c r="T40" s="36"/>
      <c r="U40" s="46"/>
      <c r="V40" s="36"/>
    </row>
    <row r="41" spans="1:23" ht="15.75">
      <c r="A41" s="76" t="s">
        <v>62</v>
      </c>
      <c r="B41" s="76" t="s">
        <v>63</v>
      </c>
      <c r="C41" s="77"/>
      <c r="D41" s="77"/>
      <c r="E41" s="85"/>
      <c r="I41" s="49"/>
      <c r="J41" s="50"/>
      <c r="K41" s="51"/>
      <c r="L41" s="52"/>
      <c r="M41" s="53"/>
      <c r="N41" s="54"/>
      <c r="O41" s="54"/>
      <c r="P41" s="46"/>
      <c r="R41" s="40"/>
      <c r="T41" s="36"/>
      <c r="U41" s="46"/>
      <c r="V41" s="36"/>
    </row>
    <row r="42" spans="1:23" ht="15.75">
      <c r="A42" s="76" t="s">
        <v>64</v>
      </c>
      <c r="B42" s="76" t="s">
        <v>65</v>
      </c>
      <c r="C42" s="77"/>
      <c r="D42" s="77"/>
      <c r="E42" s="85"/>
      <c r="I42" s="49"/>
      <c r="J42" s="50"/>
      <c r="K42" s="51"/>
      <c r="L42" s="52"/>
      <c r="M42" s="53"/>
      <c r="N42" s="54"/>
      <c r="O42" s="54"/>
      <c r="P42" s="46"/>
      <c r="R42" s="40"/>
      <c r="T42" s="36"/>
      <c r="U42" s="46"/>
      <c r="V42" s="36"/>
    </row>
    <row r="43" spans="1:23" ht="15.75">
      <c r="A43" s="76" t="s">
        <v>66</v>
      </c>
      <c r="B43" s="76" t="s">
        <v>67</v>
      </c>
      <c r="C43" s="77"/>
      <c r="D43" s="77"/>
      <c r="E43" s="85"/>
      <c r="I43" s="49"/>
      <c r="J43" s="50"/>
      <c r="K43" s="51"/>
      <c r="L43" s="52"/>
      <c r="M43" s="53"/>
      <c r="N43" s="54"/>
      <c r="O43" s="54"/>
      <c r="P43" s="46"/>
      <c r="R43" s="40"/>
      <c r="T43" s="36"/>
      <c r="U43" s="40"/>
      <c r="V43" s="36"/>
    </row>
    <row r="44" spans="1:23" ht="15.75">
      <c r="A44" s="76" t="s">
        <v>68</v>
      </c>
      <c r="B44" s="76" t="s">
        <v>456</v>
      </c>
      <c r="C44" s="77"/>
      <c r="D44" s="77"/>
      <c r="E44" s="85"/>
      <c r="I44" s="49"/>
      <c r="J44" s="50"/>
      <c r="K44" s="51"/>
      <c r="L44" s="52"/>
      <c r="M44" s="53"/>
      <c r="N44" s="54"/>
      <c r="O44" s="54"/>
      <c r="P44" s="46"/>
      <c r="R44" s="40"/>
      <c r="T44" s="36"/>
      <c r="U44" s="46"/>
      <c r="V44" s="36"/>
    </row>
    <row r="45" spans="1:23" ht="15.75">
      <c r="A45" s="76" t="s">
        <v>70</v>
      </c>
      <c r="B45" s="76" t="s">
        <v>71</v>
      </c>
      <c r="C45" s="77"/>
      <c r="D45" s="77"/>
      <c r="E45" s="85"/>
      <c r="I45" s="49"/>
      <c r="J45" s="50"/>
      <c r="K45" s="51"/>
      <c r="L45" s="52"/>
      <c r="M45" s="53"/>
      <c r="N45" s="54"/>
      <c r="O45" s="54"/>
      <c r="P45" s="46"/>
      <c r="R45" s="40"/>
      <c r="T45" s="36"/>
      <c r="U45" s="46"/>
      <c r="V45" s="36"/>
    </row>
    <row r="46" spans="1:23" ht="15.75">
      <c r="A46" s="76" t="s">
        <v>72</v>
      </c>
      <c r="B46" s="76" t="s">
        <v>73</v>
      </c>
      <c r="C46" s="77"/>
      <c r="D46" s="77"/>
      <c r="E46" s="85"/>
      <c r="I46" s="49"/>
      <c r="J46" s="50"/>
      <c r="K46" s="51"/>
      <c r="L46" s="52"/>
      <c r="M46" s="53"/>
      <c r="N46" s="54"/>
      <c r="O46" s="54"/>
      <c r="P46" s="46"/>
      <c r="R46" s="40"/>
      <c r="T46" s="36"/>
      <c r="U46" s="46"/>
      <c r="V46" s="36"/>
    </row>
    <row r="47" spans="1:23" ht="15.75">
      <c r="A47" s="76"/>
      <c r="B47" s="76"/>
      <c r="C47" s="77"/>
      <c r="D47" s="77"/>
      <c r="E47" s="85"/>
      <c r="I47" s="49"/>
      <c r="J47" s="50"/>
      <c r="K47" s="51"/>
      <c r="L47" s="52"/>
      <c r="M47" s="53"/>
      <c r="N47" s="54"/>
      <c r="O47" s="54"/>
      <c r="P47" s="46"/>
      <c r="R47" s="40"/>
      <c r="T47" s="36"/>
      <c r="U47" s="46"/>
      <c r="V47" s="36"/>
    </row>
    <row r="48" spans="1:23" ht="15.75">
      <c r="A48" s="83" t="s">
        <v>74</v>
      </c>
      <c r="B48" s="83" t="s">
        <v>457</v>
      </c>
      <c r="C48" s="84"/>
      <c r="D48" s="84"/>
      <c r="E48" s="84">
        <f>SUM(E49:E52)</f>
        <v>0</v>
      </c>
      <c r="I48" s="49"/>
      <c r="J48" s="50"/>
      <c r="K48" s="51"/>
      <c r="L48" s="52"/>
      <c r="M48" s="53"/>
      <c r="N48" s="54"/>
      <c r="O48" s="54"/>
      <c r="R48" s="40"/>
      <c r="T48" s="36"/>
      <c r="U48" s="46"/>
      <c r="V48" s="36"/>
    </row>
    <row r="49" spans="1:22" ht="15.75">
      <c r="A49" s="76" t="s">
        <v>76</v>
      </c>
      <c r="B49" s="76" t="s">
        <v>77</v>
      </c>
      <c r="C49" s="77"/>
      <c r="D49" s="77"/>
      <c r="E49" s="78"/>
      <c r="I49" s="49"/>
      <c r="J49" s="50"/>
      <c r="K49" s="51"/>
      <c r="L49" s="52"/>
      <c r="M49" s="53"/>
      <c r="N49" s="54"/>
      <c r="O49" s="54"/>
      <c r="R49" s="40"/>
      <c r="T49" s="36"/>
      <c r="U49" s="46"/>
      <c r="V49" s="36"/>
    </row>
    <row r="50" spans="1:22" ht="15.75">
      <c r="A50" s="76" t="s">
        <v>78</v>
      </c>
      <c r="B50" s="76" t="s">
        <v>79</v>
      </c>
      <c r="C50" s="77"/>
      <c r="D50" s="77"/>
      <c r="E50" s="78"/>
      <c r="I50" s="49"/>
      <c r="J50" s="50"/>
      <c r="K50" s="51"/>
      <c r="L50" s="52"/>
      <c r="M50" s="53"/>
      <c r="N50" s="54"/>
      <c r="O50" s="54"/>
      <c r="P50" s="46"/>
      <c r="R50" s="40"/>
      <c r="T50" s="36"/>
      <c r="U50" s="46"/>
      <c r="V50" s="36"/>
    </row>
    <row r="51" spans="1:22" ht="15.75">
      <c r="A51" s="76" t="s">
        <v>80</v>
      </c>
      <c r="B51" s="76" t="s">
        <v>81</v>
      </c>
      <c r="C51" s="77"/>
      <c r="D51" s="77"/>
      <c r="E51" s="78"/>
      <c r="I51" s="49"/>
      <c r="J51" s="50"/>
      <c r="K51" s="51"/>
      <c r="L51" s="52"/>
      <c r="M51" s="53"/>
      <c r="N51" s="54"/>
      <c r="O51" s="54"/>
      <c r="P51" s="46"/>
      <c r="R51" s="40"/>
      <c r="T51" s="36"/>
      <c r="U51" s="46"/>
      <c r="V51" s="36"/>
    </row>
    <row r="52" spans="1:22" ht="15.75">
      <c r="A52" s="76" t="s">
        <v>82</v>
      </c>
      <c r="B52" s="76" t="s">
        <v>83</v>
      </c>
      <c r="C52" s="77"/>
      <c r="D52" s="77"/>
      <c r="E52" s="78"/>
      <c r="I52" s="49"/>
      <c r="J52" s="50"/>
      <c r="K52" s="51"/>
      <c r="L52" s="52"/>
      <c r="M52" s="53"/>
      <c r="N52" s="54"/>
      <c r="O52" s="54"/>
      <c r="P52" s="46"/>
      <c r="R52" s="40"/>
      <c r="T52" s="36"/>
      <c r="U52" s="46"/>
      <c r="V52" s="36"/>
    </row>
    <row r="53" spans="1:22" ht="15.75">
      <c r="A53" s="76"/>
      <c r="B53" s="76"/>
      <c r="C53" s="77"/>
      <c r="D53" s="77"/>
      <c r="E53" s="78"/>
      <c r="I53" s="49"/>
      <c r="J53" s="50"/>
      <c r="K53" s="51"/>
      <c r="L53" s="52"/>
      <c r="M53" s="53"/>
      <c r="N53" s="54"/>
      <c r="O53" s="54"/>
      <c r="P53" s="46"/>
      <c r="R53" s="40"/>
      <c r="T53" s="36"/>
      <c r="U53" s="46"/>
      <c r="V53" s="36"/>
    </row>
    <row r="54" spans="1:22" ht="15.75">
      <c r="A54" s="83" t="s">
        <v>84</v>
      </c>
      <c r="B54" s="83" t="s">
        <v>85</v>
      </c>
      <c r="C54" s="84"/>
      <c r="D54" s="84"/>
      <c r="E54" s="84">
        <f>SUM(E55:E56)</f>
        <v>0</v>
      </c>
      <c r="I54" s="49"/>
      <c r="J54" s="50"/>
      <c r="K54" s="51"/>
      <c r="L54" s="52"/>
      <c r="M54" s="53"/>
      <c r="N54" s="54"/>
      <c r="O54" s="54"/>
      <c r="P54" s="46"/>
      <c r="R54" s="40"/>
      <c r="T54" s="36"/>
      <c r="U54" s="46"/>
      <c r="V54" s="36"/>
    </row>
    <row r="55" spans="1:22" ht="15.75">
      <c r="A55" s="76" t="s">
        <v>86</v>
      </c>
      <c r="B55" s="76" t="s">
        <v>87</v>
      </c>
      <c r="C55" s="77"/>
      <c r="D55" s="77"/>
      <c r="E55" s="78"/>
      <c r="I55" s="49"/>
      <c r="J55" s="50"/>
      <c r="K55" s="51"/>
      <c r="L55" s="52"/>
      <c r="M55" s="53"/>
      <c r="N55" s="54"/>
      <c r="O55" s="54"/>
      <c r="R55" s="40"/>
      <c r="T55" s="36"/>
      <c r="U55" s="46"/>
      <c r="V55" s="36"/>
    </row>
    <row r="56" spans="1:22" ht="15.75">
      <c r="A56" s="76" t="s">
        <v>88</v>
      </c>
      <c r="B56" s="76" t="s">
        <v>89</v>
      </c>
      <c r="C56" s="77"/>
      <c r="D56" s="77"/>
      <c r="E56" s="78"/>
      <c r="I56" s="49"/>
      <c r="J56" s="50"/>
      <c r="K56" s="51"/>
      <c r="L56" s="52"/>
      <c r="M56" s="53"/>
      <c r="N56" s="54"/>
      <c r="O56" s="54"/>
      <c r="R56" s="40"/>
      <c r="T56" s="36"/>
      <c r="U56" s="46"/>
      <c r="V56" s="36"/>
    </row>
    <row r="57" spans="1:22" ht="15.75">
      <c r="A57" s="76" t="s">
        <v>90</v>
      </c>
      <c r="B57" s="76" t="s">
        <v>91</v>
      </c>
      <c r="C57" s="77"/>
      <c r="D57" s="77"/>
      <c r="E57" s="78"/>
      <c r="I57" s="49"/>
      <c r="J57" s="50"/>
      <c r="K57" s="51"/>
      <c r="L57" s="52"/>
      <c r="M57" s="53"/>
      <c r="N57" s="54"/>
      <c r="O57" s="54"/>
      <c r="R57" s="40"/>
      <c r="T57" s="36"/>
      <c r="U57" s="46"/>
      <c r="V57" s="36"/>
    </row>
    <row r="58" spans="1:22" ht="15.75">
      <c r="A58" s="76" t="s">
        <v>92</v>
      </c>
      <c r="B58" s="76" t="s">
        <v>93</v>
      </c>
      <c r="C58" s="77"/>
      <c r="D58" s="77"/>
      <c r="E58" s="78"/>
      <c r="I58" s="49"/>
      <c r="J58" s="50"/>
      <c r="K58" s="51"/>
      <c r="L58" s="52"/>
      <c r="M58" s="53"/>
      <c r="N58" s="54"/>
      <c r="O58" s="54"/>
      <c r="R58" s="40"/>
      <c r="T58" s="36"/>
      <c r="U58" s="46"/>
      <c r="V58" s="36"/>
    </row>
    <row r="59" spans="1:22" ht="15.75">
      <c r="A59" s="76"/>
      <c r="B59" s="76"/>
      <c r="C59" s="77"/>
      <c r="D59" s="77"/>
      <c r="E59" s="78"/>
      <c r="I59" s="49"/>
      <c r="J59" s="50"/>
      <c r="K59" s="51"/>
      <c r="L59" s="52"/>
      <c r="M59" s="53"/>
      <c r="N59" s="54"/>
      <c r="O59" s="54"/>
      <c r="R59" s="40"/>
      <c r="T59" s="36"/>
      <c r="U59" s="46"/>
      <c r="V59" s="36"/>
    </row>
    <row r="60" spans="1:22" ht="15.75">
      <c r="A60" s="83" t="s">
        <v>94</v>
      </c>
      <c r="B60" s="83" t="s">
        <v>95</v>
      </c>
      <c r="C60" s="84"/>
      <c r="D60" s="84"/>
      <c r="E60" s="84">
        <f>SUM(E61:E63)</f>
        <v>0</v>
      </c>
      <c r="I60" s="49"/>
      <c r="J60" s="50"/>
      <c r="K60" s="51"/>
      <c r="L60" s="52"/>
      <c r="M60" s="53"/>
      <c r="N60" s="54"/>
      <c r="O60" s="54"/>
      <c r="R60" s="40"/>
      <c r="T60" s="36"/>
      <c r="U60" s="46"/>
      <c r="V60" s="36"/>
    </row>
    <row r="61" spans="1:22" ht="15.75">
      <c r="A61" s="76" t="s">
        <v>96</v>
      </c>
      <c r="B61" s="76" t="s">
        <v>97</v>
      </c>
      <c r="C61" s="77"/>
      <c r="D61" s="77"/>
      <c r="E61" s="88"/>
      <c r="I61" s="49"/>
      <c r="J61" s="50"/>
      <c r="K61" s="51"/>
      <c r="L61" s="52"/>
      <c r="M61" s="53"/>
      <c r="N61" s="54"/>
      <c r="O61" s="54"/>
      <c r="R61" s="40"/>
      <c r="T61" s="36"/>
      <c r="U61" s="46"/>
      <c r="V61" s="36"/>
    </row>
    <row r="62" spans="1:22" ht="15.75">
      <c r="A62" s="76" t="s">
        <v>98</v>
      </c>
      <c r="B62" s="76" t="s">
        <v>99</v>
      </c>
      <c r="C62" s="77"/>
      <c r="D62" s="77"/>
      <c r="E62" s="88"/>
      <c r="I62" s="49"/>
      <c r="J62" s="50"/>
      <c r="K62" s="51"/>
      <c r="L62" s="52"/>
      <c r="M62" s="53"/>
      <c r="N62" s="54"/>
      <c r="O62" s="54"/>
      <c r="R62" s="40"/>
      <c r="T62" s="36"/>
      <c r="U62" s="46"/>
      <c r="V62" s="36"/>
    </row>
    <row r="63" spans="1:22" ht="15.75">
      <c r="A63" s="76" t="s">
        <v>100</v>
      </c>
      <c r="B63" s="76" t="s">
        <v>101</v>
      </c>
      <c r="C63" s="77"/>
      <c r="D63" s="77"/>
      <c r="E63" s="88"/>
      <c r="I63" s="49"/>
      <c r="J63" s="50"/>
      <c r="K63" s="51"/>
      <c r="L63" s="52"/>
      <c r="M63" s="53"/>
      <c r="N63" s="54"/>
      <c r="O63" s="54"/>
      <c r="R63" s="40"/>
      <c r="T63" s="36"/>
      <c r="U63" s="46"/>
      <c r="V63" s="36"/>
    </row>
    <row r="64" spans="1:22" ht="15.75">
      <c r="A64" s="76"/>
      <c r="B64" s="76"/>
      <c r="C64" s="77"/>
      <c r="D64" s="77"/>
      <c r="E64" s="78"/>
      <c r="I64" s="49"/>
      <c r="J64" s="50"/>
      <c r="K64" s="51"/>
      <c r="L64" s="52"/>
      <c r="M64" s="53"/>
      <c r="N64" s="54"/>
      <c r="O64" s="54"/>
      <c r="R64" s="40"/>
      <c r="T64" s="36"/>
      <c r="U64" s="46"/>
      <c r="V64" s="36"/>
    </row>
    <row r="65" spans="1:22" ht="15.75">
      <c r="A65" s="4" t="s">
        <v>102</v>
      </c>
      <c r="B65" s="4" t="s">
        <v>458</v>
      </c>
      <c r="C65" s="10">
        <v>869356000</v>
      </c>
      <c r="D65" s="10">
        <v>869356000</v>
      </c>
      <c r="E65" s="10">
        <f>SUM(E66:E75)</f>
        <v>1237309.0299999998</v>
      </c>
      <c r="I65" s="49"/>
      <c r="J65" s="50"/>
      <c r="K65" s="51"/>
      <c r="L65" s="52"/>
      <c r="M65" s="53"/>
      <c r="N65" s="54"/>
      <c r="O65" s="54"/>
      <c r="R65" s="40"/>
      <c r="T65" s="36"/>
      <c r="U65" s="46"/>
      <c r="V65" s="36"/>
    </row>
    <row r="66" spans="1:22" ht="15.75">
      <c r="A66" s="83" t="s">
        <v>104</v>
      </c>
      <c r="B66" s="83" t="s">
        <v>459</v>
      </c>
      <c r="C66" s="84">
        <v>15264000</v>
      </c>
      <c r="D66" s="84">
        <v>15264000</v>
      </c>
      <c r="E66" s="84">
        <v>730785.33</v>
      </c>
      <c r="I66" s="49"/>
      <c r="J66" s="50"/>
      <c r="K66" s="51"/>
      <c r="L66" s="52"/>
      <c r="M66" s="53"/>
      <c r="N66" s="54"/>
      <c r="O66" s="54"/>
      <c r="R66" s="40"/>
      <c r="T66" s="36"/>
      <c r="U66" s="46"/>
      <c r="V66" s="36"/>
    </row>
    <row r="67" spans="1:22" ht="15.75">
      <c r="A67" s="76" t="s">
        <v>106</v>
      </c>
      <c r="B67" s="76" t="s">
        <v>107</v>
      </c>
      <c r="C67" s="77"/>
      <c r="D67" s="77"/>
      <c r="E67" s="88"/>
      <c r="I67" s="49"/>
      <c r="J67" s="50"/>
      <c r="K67" s="51"/>
      <c r="L67" s="52"/>
      <c r="M67" s="53"/>
      <c r="N67" s="54"/>
      <c r="O67" s="54"/>
      <c r="R67" s="40"/>
      <c r="T67" s="36"/>
      <c r="U67" s="46"/>
      <c r="V67" s="36"/>
    </row>
    <row r="68" spans="1:22" ht="15.75">
      <c r="A68" s="76" t="s">
        <v>108</v>
      </c>
      <c r="B68" s="76" t="s">
        <v>109</v>
      </c>
      <c r="C68" s="77"/>
      <c r="D68" s="77"/>
      <c r="E68" s="88"/>
      <c r="I68" s="49"/>
      <c r="J68" s="50"/>
      <c r="K68" s="51"/>
      <c r="L68" s="52"/>
      <c r="M68" s="53"/>
      <c r="N68" s="54"/>
      <c r="O68" s="54"/>
      <c r="P68" s="42"/>
      <c r="R68" s="40"/>
      <c r="T68" s="36"/>
      <c r="U68" s="46"/>
      <c r="V68" s="36"/>
    </row>
    <row r="69" spans="1:22" ht="15.75">
      <c r="A69" s="76"/>
      <c r="B69" s="86" t="s">
        <v>460</v>
      </c>
      <c r="C69" s="87"/>
      <c r="D69" s="87"/>
      <c r="E69" s="88">
        <v>46499.7</v>
      </c>
      <c r="I69" s="49"/>
      <c r="J69" s="50"/>
      <c r="K69" s="51"/>
      <c r="L69" s="52"/>
      <c r="M69" s="53"/>
      <c r="N69" s="54"/>
      <c r="O69" s="54"/>
      <c r="P69" s="42"/>
      <c r="R69" s="40"/>
      <c r="T69" s="36"/>
      <c r="U69" s="46"/>
      <c r="V69" s="36"/>
    </row>
    <row r="70" spans="1:22" ht="15.75">
      <c r="A70" s="76" t="s">
        <v>110</v>
      </c>
      <c r="B70" s="76" t="s">
        <v>111</v>
      </c>
      <c r="C70" s="77"/>
      <c r="D70" s="77"/>
      <c r="E70" s="88"/>
      <c r="I70" s="49"/>
      <c r="J70" s="50"/>
      <c r="K70" s="51"/>
      <c r="L70" s="52"/>
      <c r="M70" s="53"/>
      <c r="N70" s="54"/>
      <c r="O70" s="54"/>
      <c r="R70" s="40"/>
      <c r="T70" s="36"/>
      <c r="U70" s="46"/>
    </row>
    <row r="71" spans="1:22" ht="15.75">
      <c r="A71" s="76" t="s">
        <v>112</v>
      </c>
      <c r="B71" s="76" t="s">
        <v>113</v>
      </c>
      <c r="C71" s="77"/>
      <c r="D71" s="77"/>
      <c r="E71" s="88"/>
      <c r="I71" s="49"/>
      <c r="J71" s="50"/>
      <c r="K71" s="51"/>
      <c r="L71" s="52"/>
      <c r="M71" s="53"/>
      <c r="N71" s="54"/>
      <c r="O71" s="54"/>
      <c r="R71" s="40"/>
      <c r="T71" s="36"/>
      <c r="U71" s="46"/>
    </row>
    <row r="72" spans="1:22" ht="15.75">
      <c r="A72" s="76"/>
      <c r="B72" s="86" t="s">
        <v>460</v>
      </c>
      <c r="C72" s="87"/>
      <c r="D72" s="87"/>
      <c r="E72" s="88"/>
      <c r="I72" s="49"/>
      <c r="J72" s="50"/>
      <c r="K72" s="51"/>
      <c r="L72" s="52"/>
      <c r="M72" s="53"/>
      <c r="N72" s="54"/>
      <c r="O72" s="54"/>
      <c r="R72" s="40"/>
      <c r="T72" s="36"/>
      <c r="U72" s="46"/>
    </row>
    <row r="73" spans="1:22" ht="15.75">
      <c r="A73" s="76" t="s">
        <v>114</v>
      </c>
      <c r="B73" s="76" t="s">
        <v>115</v>
      </c>
      <c r="C73" s="77"/>
      <c r="D73" s="77"/>
      <c r="E73" s="88">
        <v>448088</v>
      </c>
      <c r="I73" s="49"/>
      <c r="J73" s="50"/>
      <c r="K73" s="51"/>
      <c r="L73" s="52"/>
      <c r="M73" s="53"/>
      <c r="N73" s="54"/>
      <c r="O73" s="54"/>
      <c r="R73" s="40"/>
      <c r="T73" s="36"/>
      <c r="U73" s="46"/>
    </row>
    <row r="74" spans="1:22" ht="15.75">
      <c r="A74" s="76" t="s">
        <v>116</v>
      </c>
      <c r="B74" s="76" t="s">
        <v>117</v>
      </c>
      <c r="C74" s="77"/>
      <c r="D74" s="77"/>
      <c r="E74" s="88"/>
      <c r="I74" s="49"/>
      <c r="J74" s="50"/>
      <c r="K74" s="51"/>
      <c r="L74" s="52"/>
      <c r="M74" s="53"/>
      <c r="N74" s="54"/>
      <c r="O74" s="54"/>
      <c r="R74" s="40"/>
      <c r="T74" s="36"/>
      <c r="U74" s="46"/>
    </row>
    <row r="75" spans="1:22" ht="15.75">
      <c r="A75" s="76"/>
      <c r="B75" s="86" t="s">
        <v>810</v>
      </c>
      <c r="C75" s="87"/>
      <c r="D75" s="87"/>
      <c r="E75" s="88">
        <v>11936</v>
      </c>
      <c r="I75" s="49"/>
      <c r="J75" s="50"/>
      <c r="K75" s="51"/>
      <c r="L75" s="52"/>
      <c r="M75" s="53"/>
      <c r="N75" s="54"/>
      <c r="O75" s="54"/>
      <c r="R75" s="40"/>
      <c r="T75" s="36"/>
      <c r="U75" s="46"/>
    </row>
    <row r="76" spans="1:22" ht="15.75">
      <c r="A76" s="76" t="s">
        <v>118</v>
      </c>
      <c r="B76" s="76" t="s">
        <v>119</v>
      </c>
      <c r="C76" s="77"/>
      <c r="D76" s="77"/>
      <c r="E76" s="88"/>
      <c r="I76" s="49"/>
      <c r="J76" s="50"/>
      <c r="K76" s="51"/>
      <c r="L76" s="51"/>
      <c r="M76" s="53"/>
      <c r="N76" s="54"/>
      <c r="O76" s="54"/>
      <c r="R76" s="40"/>
      <c r="T76" s="36"/>
      <c r="U76" s="46"/>
    </row>
    <row r="77" spans="1:22" ht="16.5" thickBot="1">
      <c r="A77" s="76"/>
      <c r="B77" s="76"/>
      <c r="C77" s="77"/>
      <c r="D77" s="77"/>
      <c r="E77" s="88"/>
      <c r="I77" s="49"/>
      <c r="J77" s="50"/>
      <c r="K77" s="51"/>
      <c r="L77" s="51"/>
      <c r="M77" s="53"/>
      <c r="N77" s="56"/>
      <c r="O77" s="56"/>
      <c r="R77" s="40"/>
      <c r="T77" s="36"/>
      <c r="U77" s="46"/>
    </row>
    <row r="78" spans="1:22" ht="16.5" thickBot="1">
      <c r="A78" s="83" t="s">
        <v>120</v>
      </c>
      <c r="B78" s="83" t="s">
        <v>464</v>
      </c>
      <c r="C78" s="84">
        <v>81500000</v>
      </c>
      <c r="D78" s="84">
        <v>81500000</v>
      </c>
      <c r="E78" s="84">
        <f>SUM(E79:E80)</f>
        <v>0</v>
      </c>
      <c r="I78" s="49"/>
      <c r="J78" s="50"/>
      <c r="K78" s="51"/>
      <c r="L78" s="51"/>
      <c r="M78" s="53"/>
      <c r="N78" s="91"/>
      <c r="O78" s="57"/>
      <c r="R78" s="40"/>
      <c r="T78" s="36"/>
      <c r="U78" s="46"/>
    </row>
    <row r="79" spans="1:22">
      <c r="A79" s="76" t="s">
        <v>122</v>
      </c>
      <c r="B79" s="76" t="s">
        <v>123</v>
      </c>
      <c r="C79" s="76"/>
      <c r="D79" s="76"/>
      <c r="E79" s="88"/>
    </row>
    <row r="80" spans="1:22">
      <c r="A80" s="76" t="s">
        <v>124</v>
      </c>
      <c r="B80" s="76" t="s">
        <v>125</v>
      </c>
      <c r="C80" s="76"/>
      <c r="D80" s="76"/>
      <c r="E80" s="88"/>
    </row>
    <row r="81" spans="1:5">
      <c r="A81" s="76"/>
      <c r="B81" s="76"/>
      <c r="C81" s="76"/>
      <c r="D81" s="76"/>
      <c r="E81" s="78"/>
    </row>
    <row r="82" spans="1:5">
      <c r="A82" s="83" t="s">
        <v>126</v>
      </c>
      <c r="B82" s="83" t="s">
        <v>483</v>
      </c>
      <c r="C82" s="84">
        <v>5900000</v>
      </c>
      <c r="D82" s="84">
        <v>5900000</v>
      </c>
      <c r="E82" s="84">
        <f>SUM(E83:E102)</f>
        <v>58350</v>
      </c>
    </row>
    <row r="83" spans="1:5">
      <c r="A83" s="76" t="s">
        <v>128</v>
      </c>
      <c r="B83" s="76" t="s">
        <v>129</v>
      </c>
      <c r="C83" s="84"/>
      <c r="D83" s="84"/>
      <c r="E83" s="85"/>
    </row>
    <row r="84" spans="1:5">
      <c r="A84" s="76"/>
      <c r="B84" s="76"/>
      <c r="C84" s="84"/>
      <c r="D84" s="84"/>
      <c r="E84" s="85"/>
    </row>
    <row r="85" spans="1:5" ht="14.25">
      <c r="A85" s="76"/>
      <c r="B85" s="86" t="s">
        <v>811</v>
      </c>
      <c r="C85" s="84"/>
      <c r="D85" s="84"/>
      <c r="E85" s="85">
        <v>1350</v>
      </c>
    </row>
    <row r="86" spans="1:5" ht="14.25">
      <c r="A86" s="76"/>
      <c r="B86" s="86" t="s">
        <v>812</v>
      </c>
      <c r="C86" s="84"/>
      <c r="D86" s="84"/>
      <c r="E86" s="85">
        <v>1350</v>
      </c>
    </row>
    <row r="87" spans="1:5" ht="14.25">
      <c r="A87" s="76"/>
      <c r="B87" s="86" t="s">
        <v>813</v>
      </c>
      <c r="C87" s="84"/>
      <c r="D87" s="84"/>
      <c r="E87" s="85">
        <v>1100</v>
      </c>
    </row>
    <row r="88" spans="1:5" ht="14.25">
      <c r="A88" s="76"/>
      <c r="B88" s="86" t="s">
        <v>670</v>
      </c>
      <c r="C88" s="84"/>
      <c r="D88" s="84"/>
      <c r="E88" s="85">
        <v>4900</v>
      </c>
    </row>
    <row r="89" spans="1:5" ht="14.25">
      <c r="A89" s="76"/>
      <c r="B89" s="86" t="s">
        <v>814</v>
      </c>
      <c r="C89" s="84"/>
      <c r="D89" s="84"/>
      <c r="E89" s="85">
        <v>4000</v>
      </c>
    </row>
    <row r="90" spans="1:5" ht="14.25">
      <c r="A90" s="76"/>
      <c r="B90" s="86" t="s">
        <v>815</v>
      </c>
      <c r="C90" s="84"/>
      <c r="D90" s="84"/>
      <c r="E90" s="85">
        <v>5600</v>
      </c>
    </row>
    <row r="91" spans="1:5" ht="14.25">
      <c r="A91" s="76"/>
      <c r="B91" s="86" t="s">
        <v>666</v>
      </c>
      <c r="C91" s="84"/>
      <c r="D91" s="84"/>
      <c r="E91" s="85">
        <v>1700</v>
      </c>
    </row>
    <row r="92" spans="1:5" ht="14.25">
      <c r="A92" s="76"/>
      <c r="B92" s="86" t="s">
        <v>816</v>
      </c>
      <c r="C92" s="84"/>
      <c r="D92" s="84"/>
      <c r="E92" s="85">
        <v>1700</v>
      </c>
    </row>
    <row r="93" spans="1:5" ht="14.25">
      <c r="A93" s="76"/>
      <c r="B93" s="86" t="s">
        <v>811</v>
      </c>
      <c r="C93" s="84"/>
      <c r="D93" s="84"/>
      <c r="E93" s="85">
        <v>2150</v>
      </c>
    </row>
    <row r="94" spans="1:5" ht="14.25">
      <c r="A94" s="76"/>
      <c r="B94" s="86" t="s">
        <v>817</v>
      </c>
      <c r="C94" s="84"/>
      <c r="D94" s="84"/>
      <c r="E94" s="85">
        <v>2150</v>
      </c>
    </row>
    <row r="95" spans="1:5" ht="14.25">
      <c r="A95" s="76"/>
      <c r="B95" s="86" t="s">
        <v>666</v>
      </c>
      <c r="C95" s="84"/>
      <c r="D95" s="84"/>
      <c r="E95" s="85">
        <v>750</v>
      </c>
    </row>
    <row r="96" spans="1:5" ht="14.25">
      <c r="A96" s="76"/>
      <c r="B96" s="86" t="s">
        <v>818</v>
      </c>
      <c r="C96" s="84"/>
      <c r="D96" s="84"/>
      <c r="E96" s="85">
        <v>1100</v>
      </c>
    </row>
    <row r="97" spans="1:5" ht="14.25">
      <c r="A97" s="76"/>
      <c r="B97" s="86" t="s">
        <v>817</v>
      </c>
      <c r="C97" s="84"/>
      <c r="D97" s="84"/>
      <c r="E97" s="85">
        <v>1350</v>
      </c>
    </row>
    <row r="98" spans="1:5" ht="14.25">
      <c r="A98" s="76"/>
      <c r="B98" s="86" t="s">
        <v>819</v>
      </c>
      <c r="C98" s="84"/>
      <c r="D98" s="84"/>
      <c r="E98" s="85">
        <v>1350</v>
      </c>
    </row>
    <row r="99" spans="1:5" ht="14.25">
      <c r="A99" s="76"/>
      <c r="B99" s="86" t="s">
        <v>813</v>
      </c>
      <c r="C99" s="84"/>
      <c r="D99" s="84"/>
      <c r="E99" s="85">
        <v>1100</v>
      </c>
    </row>
    <row r="100" spans="1:5" ht="14.25">
      <c r="A100" s="76"/>
      <c r="B100" s="86" t="s">
        <v>820</v>
      </c>
      <c r="C100" s="84"/>
      <c r="D100" s="84"/>
      <c r="E100" s="85">
        <v>1700</v>
      </c>
    </row>
    <row r="101" spans="1:5" ht="14.25">
      <c r="A101" s="76"/>
      <c r="B101" s="86" t="s">
        <v>680</v>
      </c>
      <c r="C101" s="84"/>
      <c r="D101" s="84"/>
      <c r="E101" s="85">
        <v>25000</v>
      </c>
    </row>
    <row r="102" spans="1:5">
      <c r="A102" s="76" t="s">
        <v>130</v>
      </c>
      <c r="B102" s="76" t="s">
        <v>483</v>
      </c>
      <c r="C102" s="84"/>
      <c r="D102" s="84"/>
      <c r="E102" s="85"/>
    </row>
    <row r="103" spans="1:5">
      <c r="A103" s="76"/>
      <c r="B103" s="76"/>
      <c r="C103" s="84"/>
      <c r="D103" s="84"/>
      <c r="E103" s="78"/>
    </row>
    <row r="104" spans="1:5">
      <c r="A104" s="83" t="s">
        <v>131</v>
      </c>
      <c r="B104" s="83" t="s">
        <v>132</v>
      </c>
      <c r="C104" s="84">
        <v>2500000</v>
      </c>
      <c r="D104" s="84">
        <v>2500000</v>
      </c>
      <c r="E104" s="84">
        <f>SUM(E105:E108)</f>
        <v>0</v>
      </c>
    </row>
    <row r="105" spans="1:5">
      <c r="A105" s="76" t="s">
        <v>133</v>
      </c>
      <c r="B105" s="76" t="s">
        <v>134</v>
      </c>
      <c r="C105" s="84"/>
      <c r="D105" s="84"/>
      <c r="E105" s="85"/>
    </row>
    <row r="106" spans="1:5">
      <c r="A106" s="76" t="s">
        <v>135</v>
      </c>
      <c r="B106" s="76" t="s">
        <v>136</v>
      </c>
      <c r="C106" s="84"/>
      <c r="D106" s="84"/>
      <c r="E106" s="85"/>
    </row>
    <row r="107" spans="1:5">
      <c r="A107" s="76" t="s">
        <v>137</v>
      </c>
      <c r="B107" s="76" t="s">
        <v>138</v>
      </c>
      <c r="C107" s="84"/>
      <c r="D107" s="84"/>
      <c r="E107" s="85"/>
    </row>
    <row r="108" spans="1:5">
      <c r="A108" s="76" t="s">
        <v>139</v>
      </c>
      <c r="B108" s="76" t="s">
        <v>140</v>
      </c>
      <c r="C108" s="84"/>
      <c r="D108" s="84"/>
      <c r="E108" s="85"/>
    </row>
    <row r="109" spans="1:5">
      <c r="A109" s="76"/>
      <c r="B109" s="76"/>
      <c r="C109" s="84"/>
      <c r="D109" s="84"/>
      <c r="E109" s="78"/>
    </row>
    <row r="110" spans="1:5">
      <c r="A110" s="83" t="s">
        <v>141</v>
      </c>
      <c r="B110" s="83" t="s">
        <v>142</v>
      </c>
      <c r="C110" s="84">
        <v>15800000</v>
      </c>
      <c r="D110" s="84">
        <v>15800000</v>
      </c>
      <c r="E110" s="84">
        <f>SUM(E111:E113)</f>
        <v>0</v>
      </c>
    </row>
    <row r="111" spans="1:5">
      <c r="A111" s="76" t="s">
        <v>143</v>
      </c>
      <c r="B111" s="76" t="s">
        <v>144</v>
      </c>
      <c r="C111" s="84"/>
      <c r="D111" s="84"/>
      <c r="E111" s="88"/>
    </row>
    <row r="112" spans="1:5">
      <c r="A112" s="76" t="s">
        <v>153</v>
      </c>
      <c r="B112" s="76" t="s">
        <v>485</v>
      </c>
      <c r="C112" s="84"/>
      <c r="D112" s="84"/>
      <c r="E112" s="88"/>
    </row>
    <row r="113" spans="1:5">
      <c r="A113" s="76" t="s">
        <v>155</v>
      </c>
      <c r="B113" s="76" t="s">
        <v>682</v>
      </c>
      <c r="C113" s="84"/>
      <c r="D113" s="84"/>
      <c r="E113" s="88"/>
    </row>
    <row r="114" spans="1:5">
      <c r="A114" s="76"/>
      <c r="B114" s="76"/>
      <c r="C114" s="84"/>
      <c r="D114" s="84"/>
      <c r="E114" s="78"/>
    </row>
    <row r="115" spans="1:5">
      <c r="A115" s="83" t="s">
        <v>157</v>
      </c>
      <c r="B115" s="83" t="s">
        <v>158</v>
      </c>
      <c r="C115" s="84">
        <v>23500000</v>
      </c>
      <c r="D115" s="84">
        <v>23500000</v>
      </c>
      <c r="E115" s="84">
        <f>SUM(E116:E123)</f>
        <v>446473.15</v>
      </c>
    </row>
    <row r="116" spans="1:5">
      <c r="A116" s="76" t="s">
        <v>161</v>
      </c>
      <c r="B116" s="76" t="s">
        <v>162</v>
      </c>
      <c r="C116" s="84"/>
      <c r="D116" s="84"/>
      <c r="E116" s="78"/>
    </row>
    <row r="117" spans="1:5">
      <c r="A117" s="76" t="s">
        <v>163</v>
      </c>
      <c r="B117" s="76" t="s">
        <v>164</v>
      </c>
      <c r="C117" s="84"/>
      <c r="D117" s="84"/>
      <c r="E117" s="78"/>
    </row>
    <row r="118" spans="1:5" ht="14.25">
      <c r="A118" s="76" t="s">
        <v>163</v>
      </c>
      <c r="B118" s="86" t="s">
        <v>488</v>
      </c>
      <c r="C118" s="84"/>
      <c r="D118" s="84"/>
      <c r="E118" s="78">
        <v>134035.1</v>
      </c>
    </row>
    <row r="119" spans="1:5" ht="14.25">
      <c r="A119" s="76" t="s">
        <v>163</v>
      </c>
      <c r="B119" s="86" t="s">
        <v>686</v>
      </c>
      <c r="C119" s="84"/>
      <c r="D119" s="84"/>
      <c r="E119" s="78">
        <v>125349.24</v>
      </c>
    </row>
    <row r="120" spans="1:5" ht="14.25">
      <c r="A120" s="76" t="s">
        <v>163</v>
      </c>
      <c r="B120" s="86" t="s">
        <v>488</v>
      </c>
      <c r="C120" s="84"/>
      <c r="D120" s="84"/>
      <c r="E120" s="78">
        <v>187088.81</v>
      </c>
    </row>
    <row r="121" spans="1:5">
      <c r="A121" s="76" t="s">
        <v>165</v>
      </c>
      <c r="B121" s="76" t="s">
        <v>166</v>
      </c>
      <c r="C121" s="84"/>
      <c r="D121" s="84"/>
      <c r="E121" s="78"/>
    </row>
    <row r="122" spans="1:5">
      <c r="A122" s="76" t="s">
        <v>167</v>
      </c>
      <c r="B122" s="76" t="s">
        <v>168</v>
      </c>
      <c r="C122" s="84"/>
      <c r="D122" s="84"/>
      <c r="E122" s="78" t="s">
        <v>489</v>
      </c>
    </row>
    <row r="123" spans="1:5">
      <c r="A123" s="76"/>
      <c r="B123" s="76"/>
      <c r="C123" s="84"/>
      <c r="D123" s="84"/>
      <c r="E123" s="78"/>
    </row>
    <row r="124" spans="1:5">
      <c r="A124" s="83" t="s">
        <v>169</v>
      </c>
      <c r="B124" s="83" t="s">
        <v>170</v>
      </c>
      <c r="C124" s="84">
        <v>122700000</v>
      </c>
      <c r="D124" s="84">
        <v>122700000</v>
      </c>
      <c r="E124" s="84">
        <f>SUM(E125:E137)</f>
        <v>159341.29999999999</v>
      </c>
    </row>
    <row r="125" spans="1:5">
      <c r="A125" s="76" t="s">
        <v>171</v>
      </c>
      <c r="B125" s="76" t="s">
        <v>172</v>
      </c>
      <c r="C125" s="84"/>
      <c r="D125" s="84"/>
      <c r="E125" s="85"/>
    </row>
    <row r="126" spans="1:5">
      <c r="A126" s="76" t="s">
        <v>173</v>
      </c>
      <c r="B126" s="76" t="s">
        <v>490</v>
      </c>
      <c r="C126" s="84"/>
      <c r="D126" s="84"/>
      <c r="E126" s="85"/>
    </row>
    <row r="127" spans="1:5">
      <c r="A127" s="76" t="s">
        <v>175</v>
      </c>
      <c r="B127" s="76" t="s">
        <v>176</v>
      </c>
      <c r="C127" s="84"/>
      <c r="D127" s="84"/>
      <c r="E127" s="85"/>
    </row>
    <row r="128" spans="1:5">
      <c r="A128" s="76" t="s">
        <v>177</v>
      </c>
      <c r="B128" s="76" t="s">
        <v>491</v>
      </c>
      <c r="C128" s="84"/>
      <c r="D128" s="84"/>
      <c r="E128" s="85"/>
    </row>
    <row r="129" spans="1:7">
      <c r="A129" s="76" t="s">
        <v>179</v>
      </c>
      <c r="B129" s="76" t="s">
        <v>180</v>
      </c>
      <c r="C129" s="84"/>
      <c r="D129" s="84"/>
      <c r="E129" s="85"/>
    </row>
    <row r="130" spans="1:7">
      <c r="A130" s="76" t="s">
        <v>181</v>
      </c>
      <c r="B130" s="76" t="s">
        <v>182</v>
      </c>
      <c r="C130" s="84"/>
      <c r="D130" s="84"/>
      <c r="E130" s="85"/>
    </row>
    <row r="131" spans="1:7">
      <c r="A131" s="76" t="s">
        <v>183</v>
      </c>
      <c r="B131" s="76" t="s">
        <v>493</v>
      </c>
      <c r="C131" s="84"/>
      <c r="D131" s="84"/>
      <c r="E131" s="85"/>
    </row>
    <row r="132" spans="1:7">
      <c r="A132" s="76" t="s">
        <v>185</v>
      </c>
      <c r="B132" s="76" t="s">
        <v>186</v>
      </c>
      <c r="C132" s="84"/>
      <c r="D132" s="84"/>
      <c r="E132" s="85"/>
    </row>
    <row r="133" spans="1:7">
      <c r="A133" s="76" t="s">
        <v>187</v>
      </c>
      <c r="B133" s="76" t="s">
        <v>188</v>
      </c>
      <c r="C133" s="84"/>
      <c r="D133" s="84"/>
      <c r="E133" s="85"/>
    </row>
    <row r="134" spans="1:7">
      <c r="A134" s="76" t="s">
        <v>189</v>
      </c>
      <c r="B134" s="76" t="s">
        <v>190</v>
      </c>
      <c r="C134" s="84"/>
      <c r="D134" s="84"/>
      <c r="E134" s="85"/>
    </row>
    <row r="135" spans="1:7">
      <c r="A135" s="76" t="s">
        <v>191</v>
      </c>
      <c r="B135" s="76" t="s">
        <v>192</v>
      </c>
      <c r="C135" s="84"/>
      <c r="D135" s="84"/>
      <c r="E135" s="84">
        <v>159341.29999999999</v>
      </c>
    </row>
    <row r="136" spans="1:7">
      <c r="A136" s="76" t="s">
        <v>193</v>
      </c>
      <c r="B136" s="76" t="s">
        <v>496</v>
      </c>
      <c r="C136" s="84"/>
      <c r="D136" s="84"/>
      <c r="E136" s="85"/>
    </row>
    <row r="137" spans="1:7">
      <c r="A137" s="76" t="s">
        <v>195</v>
      </c>
      <c r="B137" s="76"/>
      <c r="C137" s="84"/>
      <c r="D137" s="84"/>
      <c r="E137" s="78"/>
    </row>
    <row r="138" spans="1:7">
      <c r="A138" s="83" t="s">
        <v>197</v>
      </c>
      <c r="B138" s="83" t="s">
        <v>198</v>
      </c>
      <c r="C138" s="84">
        <v>602192</v>
      </c>
      <c r="D138" s="84">
        <v>602192</v>
      </c>
      <c r="E138" s="84">
        <f>SUM(E139:E168)</f>
        <v>2866882.88</v>
      </c>
    </row>
    <row r="139" spans="1:7">
      <c r="A139" s="76" t="s">
        <v>199</v>
      </c>
      <c r="B139" s="76" t="s">
        <v>200</v>
      </c>
      <c r="C139" s="84"/>
      <c r="D139" s="84"/>
      <c r="E139" s="88"/>
    </row>
    <row r="140" spans="1:7" ht="14.25">
      <c r="A140" s="76"/>
      <c r="B140" s="86" t="s">
        <v>821</v>
      </c>
      <c r="C140" s="84"/>
      <c r="D140" s="84"/>
      <c r="E140" s="88">
        <v>5900</v>
      </c>
      <c r="G140" s="72">
        <v>175</v>
      </c>
    </row>
    <row r="141" spans="1:7" ht="14.25">
      <c r="A141" s="76"/>
      <c r="B141" s="86" t="s">
        <v>822</v>
      </c>
      <c r="C141" s="84"/>
      <c r="D141" s="84"/>
      <c r="E141" s="88">
        <v>11800</v>
      </c>
      <c r="G141" s="13"/>
    </row>
    <row r="142" spans="1:7">
      <c r="A142" s="76" t="s">
        <v>201</v>
      </c>
      <c r="B142" s="76" t="s">
        <v>202</v>
      </c>
      <c r="C142" s="84"/>
      <c r="D142" s="84"/>
      <c r="E142" s="88">
        <v>175</v>
      </c>
      <c r="G142" s="13"/>
    </row>
    <row r="143" spans="1:7">
      <c r="A143" s="76" t="s">
        <v>203</v>
      </c>
      <c r="B143" s="76" t="s">
        <v>204</v>
      </c>
      <c r="C143" s="84"/>
      <c r="D143" s="84"/>
      <c r="E143" s="88"/>
      <c r="G143" s="66">
        <v>14160</v>
      </c>
    </row>
    <row r="144" spans="1:7">
      <c r="A144" s="76" t="s">
        <v>205</v>
      </c>
      <c r="B144" s="76" t="s">
        <v>206</v>
      </c>
      <c r="C144" s="84"/>
      <c r="D144" s="84"/>
      <c r="E144" s="88"/>
      <c r="G144" s="13"/>
    </row>
    <row r="145" spans="1:7" ht="14.25">
      <c r="A145" s="76"/>
      <c r="B145" s="86" t="s">
        <v>691</v>
      </c>
      <c r="C145" s="84"/>
      <c r="D145" s="84"/>
      <c r="E145" s="88">
        <v>14160</v>
      </c>
      <c r="G145" s="13"/>
    </row>
    <row r="146" spans="1:7">
      <c r="A146" s="76" t="s">
        <v>207</v>
      </c>
      <c r="B146" s="76" t="s">
        <v>497</v>
      </c>
      <c r="C146" s="84"/>
      <c r="D146" s="84"/>
      <c r="E146" s="88"/>
      <c r="G146" s="13">
        <v>900</v>
      </c>
    </row>
    <row r="147" spans="1:7">
      <c r="A147" s="76" t="s">
        <v>209</v>
      </c>
      <c r="B147" s="76" t="s">
        <v>210</v>
      </c>
      <c r="C147" s="84"/>
      <c r="D147" s="84"/>
      <c r="E147" s="88"/>
      <c r="G147" s="13">
        <v>875</v>
      </c>
    </row>
    <row r="148" spans="1:7">
      <c r="A148" s="76" t="s">
        <v>211</v>
      </c>
      <c r="B148" s="76" t="s">
        <v>212</v>
      </c>
      <c r="C148" s="84"/>
      <c r="D148" s="84"/>
      <c r="E148" s="88"/>
      <c r="G148" s="13"/>
    </row>
    <row r="149" spans="1:7">
      <c r="A149" s="76" t="s">
        <v>213</v>
      </c>
      <c r="B149" s="76" t="s">
        <v>214</v>
      </c>
      <c r="C149" s="84"/>
      <c r="D149" s="84"/>
      <c r="E149" s="88"/>
      <c r="G149" s="13"/>
    </row>
    <row r="150" spans="1:7">
      <c r="A150" s="76" t="s">
        <v>215</v>
      </c>
      <c r="B150" s="76" t="s">
        <v>692</v>
      </c>
      <c r="C150" s="84"/>
      <c r="D150" s="84"/>
      <c r="E150" s="88"/>
      <c r="G150" s="13"/>
    </row>
    <row r="151" spans="1:7">
      <c r="A151" s="76" t="s">
        <v>217</v>
      </c>
      <c r="B151" s="76" t="s">
        <v>218</v>
      </c>
      <c r="C151" s="84"/>
      <c r="D151" s="84"/>
      <c r="E151" s="88"/>
      <c r="G151" s="13"/>
    </row>
    <row r="152" spans="1:7">
      <c r="A152" s="76" t="s">
        <v>219</v>
      </c>
      <c r="B152" s="76" t="s">
        <v>220</v>
      </c>
      <c r="C152" s="84"/>
      <c r="D152" s="84"/>
      <c r="E152" s="29"/>
      <c r="G152" s="24">
        <v>18290</v>
      </c>
    </row>
    <row r="153" spans="1:7" ht="14.25">
      <c r="A153" s="76"/>
      <c r="B153" s="86" t="s">
        <v>823</v>
      </c>
      <c r="C153" s="84"/>
      <c r="D153" s="84"/>
      <c r="E153" s="88">
        <v>928660</v>
      </c>
    </row>
    <row r="154" spans="1:7" ht="14.25">
      <c r="A154" s="76"/>
      <c r="B154" s="86" t="s">
        <v>824</v>
      </c>
      <c r="C154" s="84"/>
      <c r="D154" s="84"/>
      <c r="E154" s="88">
        <v>476130</v>
      </c>
      <c r="G154" s="13">
        <v>928660</v>
      </c>
    </row>
    <row r="155" spans="1:7">
      <c r="A155" s="76" t="s">
        <v>221</v>
      </c>
      <c r="B155" s="76" t="s">
        <v>222</v>
      </c>
      <c r="C155" s="84"/>
      <c r="D155" s="84"/>
      <c r="E155" s="88"/>
      <c r="G155" s="13">
        <v>138900.01</v>
      </c>
    </row>
    <row r="156" spans="1:7">
      <c r="A156" s="76" t="s">
        <v>223</v>
      </c>
      <c r="B156" s="76" t="s">
        <v>505</v>
      </c>
      <c r="C156" s="84"/>
      <c r="D156" s="84"/>
      <c r="E156" s="88"/>
      <c r="G156" s="13">
        <v>476130</v>
      </c>
    </row>
    <row r="157" spans="1:7" ht="14.25">
      <c r="A157" s="76"/>
      <c r="B157" s="86" t="s">
        <v>825</v>
      </c>
      <c r="C157" s="84"/>
      <c r="D157" s="84"/>
      <c r="E157" s="88">
        <v>22420</v>
      </c>
      <c r="G157" s="13"/>
    </row>
    <row r="158" spans="1:7">
      <c r="A158" s="76" t="s">
        <v>225</v>
      </c>
      <c r="B158" s="76" t="s">
        <v>226</v>
      </c>
      <c r="C158" s="84"/>
      <c r="D158" s="84"/>
      <c r="E158" s="88"/>
      <c r="G158" s="13"/>
    </row>
    <row r="159" spans="1:7" ht="14.25">
      <c r="A159" s="76"/>
      <c r="B159" s="86" t="s">
        <v>826</v>
      </c>
      <c r="C159" s="84"/>
      <c r="D159" s="84"/>
      <c r="E159" s="88">
        <v>51027.28</v>
      </c>
      <c r="G159" s="13">
        <v>22420</v>
      </c>
    </row>
    <row r="160" spans="1:7" ht="14.25">
      <c r="A160" s="76"/>
      <c r="B160" s="86" t="s">
        <v>705</v>
      </c>
      <c r="C160" s="84"/>
      <c r="D160" s="84"/>
      <c r="E160" s="88">
        <v>23210.6</v>
      </c>
      <c r="G160" s="13"/>
    </row>
    <row r="161" spans="1:7" ht="14.25">
      <c r="A161" s="76"/>
      <c r="B161" s="86" t="s">
        <v>510</v>
      </c>
      <c r="C161" s="84"/>
      <c r="D161" s="84"/>
      <c r="E161" s="88">
        <v>162500</v>
      </c>
      <c r="G161" s="13">
        <v>51027.28</v>
      </c>
    </row>
    <row r="162" spans="1:7" ht="14.25">
      <c r="A162" s="76"/>
      <c r="B162" s="86" t="s">
        <v>827</v>
      </c>
      <c r="C162" s="84"/>
      <c r="D162" s="84"/>
      <c r="E162" s="88">
        <v>70800</v>
      </c>
      <c r="G162" s="13">
        <v>23210.6</v>
      </c>
    </row>
    <row r="163" spans="1:7" ht="14.25">
      <c r="A163" s="76"/>
      <c r="B163" s="86" t="s">
        <v>710</v>
      </c>
      <c r="C163" s="84"/>
      <c r="D163" s="84"/>
      <c r="E163" s="88">
        <v>230100</v>
      </c>
      <c r="G163" s="13">
        <v>162500</v>
      </c>
    </row>
    <row r="164" spans="1:7" ht="14.25">
      <c r="A164" s="76"/>
      <c r="B164" s="86" t="s">
        <v>482</v>
      </c>
      <c r="C164" s="84"/>
      <c r="D164" s="84"/>
      <c r="E164" s="88">
        <v>870000</v>
      </c>
      <c r="G164" s="13">
        <v>70800</v>
      </c>
    </row>
    <row r="165" spans="1:7">
      <c r="A165" s="76" t="s">
        <v>227</v>
      </c>
      <c r="B165" s="76" t="s">
        <v>228</v>
      </c>
      <c r="C165" s="84"/>
      <c r="D165" s="84"/>
      <c r="E165" s="88"/>
      <c r="G165" s="13">
        <v>70800</v>
      </c>
    </row>
    <row r="166" spans="1:7">
      <c r="A166" s="76" t="s">
        <v>229</v>
      </c>
      <c r="B166" s="76" t="s">
        <v>230</v>
      </c>
      <c r="C166" s="84"/>
      <c r="D166" s="84"/>
      <c r="E166" s="88"/>
      <c r="G166" s="13">
        <v>230100</v>
      </c>
    </row>
    <row r="167" spans="1:7">
      <c r="A167" s="76" t="s">
        <v>231</v>
      </c>
      <c r="B167" s="76" t="s">
        <v>232</v>
      </c>
      <c r="C167" s="84"/>
      <c r="D167" s="84"/>
      <c r="E167" s="88"/>
      <c r="G167" s="13">
        <v>870000</v>
      </c>
    </row>
    <row r="168" spans="1:7">
      <c r="A168" s="76"/>
      <c r="B168" s="76"/>
      <c r="C168" s="84"/>
      <c r="D168" s="84"/>
      <c r="E168" s="88"/>
    </row>
    <row r="169" spans="1:7">
      <c r="A169" s="83" t="s">
        <v>233</v>
      </c>
      <c r="B169" s="83" t="s">
        <v>234</v>
      </c>
      <c r="C169" s="84">
        <v>0</v>
      </c>
      <c r="D169" s="84">
        <v>0</v>
      </c>
      <c r="E169" s="84">
        <f>SUM(E170:E171)</f>
        <v>0</v>
      </c>
      <c r="G169" s="42">
        <f>SUM(G140:G168)</f>
        <v>3078947.89</v>
      </c>
    </row>
    <row r="170" spans="1:7">
      <c r="A170" s="76" t="s">
        <v>235</v>
      </c>
      <c r="B170" s="76" t="s">
        <v>511</v>
      </c>
      <c r="C170" s="84"/>
      <c r="D170" s="84"/>
      <c r="E170" s="88"/>
    </row>
    <row r="171" spans="1:7">
      <c r="A171" s="76" t="s">
        <v>237</v>
      </c>
      <c r="B171" s="76" t="s">
        <v>236</v>
      </c>
      <c r="C171" s="84"/>
      <c r="D171" s="84"/>
      <c r="E171" s="88"/>
    </row>
    <row r="172" spans="1:7">
      <c r="A172" s="76"/>
      <c r="B172" s="76"/>
      <c r="C172" s="84"/>
      <c r="D172" s="84"/>
      <c r="E172" s="88"/>
    </row>
    <row r="173" spans="1:7">
      <c r="A173" s="4" t="s">
        <v>238</v>
      </c>
      <c r="B173" s="4" t="s">
        <v>239</v>
      </c>
      <c r="C173" s="10">
        <v>53300000</v>
      </c>
      <c r="D173" s="10">
        <v>53300000</v>
      </c>
      <c r="E173" s="10">
        <v>177943.74</v>
      </c>
    </row>
    <row r="174" spans="1:7">
      <c r="A174" s="83" t="s">
        <v>240</v>
      </c>
      <c r="B174" s="83" t="s">
        <v>241</v>
      </c>
      <c r="C174" s="84">
        <v>9650000</v>
      </c>
      <c r="D174" s="84">
        <v>9650000</v>
      </c>
      <c r="E174" s="84">
        <v>40503.9</v>
      </c>
    </row>
    <row r="175" spans="1:7">
      <c r="A175" s="76" t="s">
        <v>242</v>
      </c>
      <c r="B175" s="76" t="s">
        <v>241</v>
      </c>
      <c r="C175" s="84"/>
      <c r="D175" s="84"/>
      <c r="E175" s="88"/>
    </row>
    <row r="176" spans="1:7">
      <c r="A176" s="76" t="s">
        <v>243</v>
      </c>
      <c r="B176" s="76" t="s">
        <v>244</v>
      </c>
      <c r="C176" s="84"/>
      <c r="D176" s="84"/>
      <c r="E176" s="88"/>
    </row>
    <row r="177" spans="1:5">
      <c r="A177" s="76"/>
      <c r="B177" s="76"/>
      <c r="C177" s="84"/>
      <c r="D177" s="84"/>
      <c r="E177" s="78"/>
    </row>
    <row r="178" spans="1:5">
      <c r="A178" s="83" t="s">
        <v>245</v>
      </c>
      <c r="B178" s="83" t="s">
        <v>246</v>
      </c>
      <c r="C178" s="84">
        <v>1550000</v>
      </c>
      <c r="D178" s="84">
        <v>1550000</v>
      </c>
      <c r="E178" s="84">
        <v>3023</v>
      </c>
    </row>
    <row r="179" spans="1:5" hidden="1">
      <c r="A179" s="76" t="s">
        <v>247</v>
      </c>
      <c r="B179" s="76" t="s">
        <v>248</v>
      </c>
      <c r="C179" s="84"/>
      <c r="D179" s="84"/>
      <c r="E179" s="78"/>
    </row>
    <row r="180" spans="1:5" hidden="1">
      <c r="A180" s="76" t="s">
        <v>249</v>
      </c>
      <c r="B180" s="76" t="s">
        <v>250</v>
      </c>
      <c r="C180" s="84"/>
      <c r="D180" s="84"/>
      <c r="E180" s="78"/>
    </row>
    <row r="181" spans="1:5" hidden="1">
      <c r="A181" s="76" t="s">
        <v>251</v>
      </c>
      <c r="B181" s="76" t="s">
        <v>252</v>
      </c>
      <c r="C181" s="84"/>
      <c r="D181" s="84"/>
      <c r="E181" s="78"/>
    </row>
    <row r="182" spans="1:5" hidden="1">
      <c r="A182" s="76"/>
      <c r="B182" s="76"/>
      <c r="C182" s="84"/>
      <c r="D182" s="84"/>
      <c r="E182" s="78"/>
    </row>
    <row r="183" spans="1:5">
      <c r="A183" s="83" t="s">
        <v>253</v>
      </c>
      <c r="B183" s="83" t="s">
        <v>557</v>
      </c>
      <c r="C183" s="84">
        <v>1800000</v>
      </c>
      <c r="D183" s="84">
        <v>1800000</v>
      </c>
      <c r="E183" s="84">
        <v>22700</v>
      </c>
    </row>
    <row r="184" spans="1:5" hidden="1">
      <c r="A184" s="76" t="s">
        <v>257</v>
      </c>
      <c r="B184" s="76" t="s">
        <v>258</v>
      </c>
      <c r="C184" s="84"/>
      <c r="D184" s="84"/>
      <c r="E184" s="78"/>
    </row>
    <row r="185" spans="1:5" hidden="1">
      <c r="A185" s="76" t="s">
        <v>259</v>
      </c>
      <c r="B185" s="76" t="s">
        <v>260</v>
      </c>
      <c r="C185" s="84"/>
      <c r="D185" s="84"/>
      <c r="E185" s="78"/>
    </row>
    <row r="186" spans="1:5" hidden="1">
      <c r="A186" s="76" t="s">
        <v>261</v>
      </c>
      <c r="B186" s="76" t="s">
        <v>262</v>
      </c>
      <c r="C186" s="84"/>
      <c r="D186" s="84"/>
      <c r="E186" s="78"/>
    </row>
    <row r="187" spans="1:5" hidden="1">
      <c r="A187" s="76" t="s">
        <v>263</v>
      </c>
      <c r="B187" s="76" t="s">
        <v>264</v>
      </c>
      <c r="C187" s="84"/>
      <c r="D187" s="84"/>
      <c r="E187" s="78"/>
    </row>
    <row r="188" spans="1:5" hidden="1">
      <c r="A188" s="76" t="s">
        <v>265</v>
      </c>
      <c r="B188" s="76" t="s">
        <v>266</v>
      </c>
      <c r="C188" s="84"/>
      <c r="D188" s="84"/>
      <c r="E188" s="78"/>
    </row>
    <row r="189" spans="1:5" hidden="1">
      <c r="A189" s="76"/>
      <c r="B189" s="76"/>
      <c r="C189" s="84"/>
      <c r="D189" s="84"/>
      <c r="E189" s="78"/>
    </row>
    <row r="190" spans="1:5">
      <c r="A190" s="83" t="s">
        <v>267</v>
      </c>
      <c r="B190" s="83" t="s">
        <v>558</v>
      </c>
      <c r="C190" s="84">
        <v>1000000</v>
      </c>
      <c r="D190" s="84">
        <v>1000000</v>
      </c>
      <c r="E190" s="84">
        <f t="shared" ref="E190" si="0">SUM(E191)</f>
        <v>0</v>
      </c>
    </row>
    <row r="191" spans="1:5" hidden="1">
      <c r="A191" s="76" t="s">
        <v>269</v>
      </c>
      <c r="B191" s="76" t="s">
        <v>270</v>
      </c>
      <c r="C191" s="84"/>
      <c r="D191" s="84"/>
      <c r="E191" s="78"/>
    </row>
    <row r="192" spans="1:5" hidden="1">
      <c r="A192" s="76"/>
      <c r="B192" s="76"/>
      <c r="C192" s="84"/>
      <c r="D192" s="84"/>
      <c r="E192" s="78"/>
    </row>
    <row r="193" spans="1:5">
      <c r="A193" s="83" t="s">
        <v>271</v>
      </c>
      <c r="B193" s="83" t="s">
        <v>560</v>
      </c>
      <c r="C193" s="84">
        <v>1300000</v>
      </c>
      <c r="D193" s="84">
        <v>1300000</v>
      </c>
      <c r="E193" s="84">
        <f t="shared" ref="E193" si="1">SUM(E194:E196)</f>
        <v>0</v>
      </c>
    </row>
    <row r="194" spans="1:5" hidden="1">
      <c r="A194" s="76" t="s">
        <v>273</v>
      </c>
      <c r="B194" s="76" t="s">
        <v>274</v>
      </c>
      <c r="C194" s="84"/>
      <c r="D194" s="84"/>
      <c r="E194" s="78"/>
    </row>
    <row r="195" spans="1:5" hidden="1">
      <c r="A195" s="76" t="s">
        <v>275</v>
      </c>
      <c r="B195" s="76" t="s">
        <v>276</v>
      </c>
      <c r="C195" s="84"/>
      <c r="D195" s="84"/>
      <c r="E195" s="78"/>
    </row>
    <row r="196" spans="1:5" hidden="1">
      <c r="A196" s="76" t="s">
        <v>277</v>
      </c>
      <c r="B196" s="76" t="s">
        <v>561</v>
      </c>
      <c r="C196" s="84"/>
      <c r="D196" s="84"/>
      <c r="E196" s="78"/>
    </row>
    <row r="197" spans="1:5" hidden="1">
      <c r="A197" s="76"/>
      <c r="B197" s="76"/>
      <c r="C197" s="84"/>
      <c r="D197" s="84"/>
      <c r="E197" s="78"/>
    </row>
    <row r="198" spans="1:5">
      <c r="A198" s="83" t="s">
        <v>279</v>
      </c>
      <c r="B198" s="83" t="s">
        <v>562</v>
      </c>
      <c r="C198" s="84">
        <v>50000</v>
      </c>
      <c r="D198" s="84">
        <v>50000</v>
      </c>
      <c r="E198" s="84">
        <f t="shared" ref="E198" si="2">SUM(E199:E205)</f>
        <v>0</v>
      </c>
    </row>
    <row r="199" spans="1:5" hidden="1">
      <c r="A199" s="76" t="s">
        <v>281</v>
      </c>
      <c r="B199" s="76" t="s">
        <v>282</v>
      </c>
      <c r="C199" s="84"/>
      <c r="D199" s="84"/>
      <c r="E199" s="78"/>
    </row>
    <row r="200" spans="1:5" hidden="1">
      <c r="A200" s="76" t="s">
        <v>283</v>
      </c>
      <c r="B200" s="76" t="s">
        <v>284</v>
      </c>
      <c r="C200" s="84"/>
      <c r="D200" s="84"/>
      <c r="E200" s="78"/>
    </row>
    <row r="201" spans="1:5" hidden="1">
      <c r="A201" s="76" t="s">
        <v>285</v>
      </c>
      <c r="B201" s="76" t="s">
        <v>286</v>
      </c>
      <c r="C201" s="84"/>
      <c r="D201" s="84"/>
      <c r="E201" s="78"/>
    </row>
    <row r="202" spans="1:5" hidden="1">
      <c r="A202" s="76" t="s">
        <v>287</v>
      </c>
      <c r="B202" s="76" t="s">
        <v>288</v>
      </c>
      <c r="C202" s="84"/>
      <c r="D202" s="84"/>
      <c r="E202" s="78"/>
    </row>
    <row r="203" spans="1:5" hidden="1">
      <c r="A203" s="76" t="s">
        <v>289</v>
      </c>
      <c r="B203" s="76" t="s">
        <v>715</v>
      </c>
      <c r="C203" s="84"/>
      <c r="D203" s="84"/>
      <c r="E203" s="78"/>
    </row>
    <row r="204" spans="1:5" hidden="1">
      <c r="A204" s="76" t="s">
        <v>291</v>
      </c>
      <c r="B204" s="76" t="s">
        <v>292</v>
      </c>
      <c r="C204" s="84"/>
      <c r="D204" s="84"/>
      <c r="E204" s="78"/>
    </row>
    <row r="205" spans="1:5" hidden="1">
      <c r="A205" s="76" t="s">
        <v>293</v>
      </c>
      <c r="B205" s="76" t="s">
        <v>294</v>
      </c>
      <c r="C205" s="84"/>
      <c r="D205" s="84"/>
      <c r="E205" s="78"/>
    </row>
    <row r="206" spans="1:5" hidden="1">
      <c r="A206" s="76"/>
      <c r="B206" s="76"/>
      <c r="C206" s="84"/>
      <c r="D206" s="84"/>
      <c r="E206" s="78"/>
    </row>
    <row r="207" spans="1:5">
      <c r="A207" s="83" t="s">
        <v>295</v>
      </c>
      <c r="B207" s="83" t="s">
        <v>296</v>
      </c>
      <c r="C207" s="84">
        <v>14550000</v>
      </c>
      <c r="D207" s="84">
        <v>14550000</v>
      </c>
      <c r="E207" s="84">
        <f>SUM(E208:E215)</f>
        <v>395504</v>
      </c>
    </row>
    <row r="208" spans="1:5" hidden="1">
      <c r="A208" s="76" t="s">
        <v>297</v>
      </c>
      <c r="B208" s="76" t="s">
        <v>298</v>
      </c>
      <c r="C208" s="84"/>
      <c r="D208" s="84"/>
      <c r="E208" s="88">
        <v>395504</v>
      </c>
    </row>
    <row r="209" spans="1:5" hidden="1">
      <c r="A209" s="76" t="s">
        <v>299</v>
      </c>
      <c r="B209" s="76" t="s">
        <v>300</v>
      </c>
      <c r="C209" s="84"/>
      <c r="D209" s="84"/>
      <c r="E209" s="78"/>
    </row>
    <row r="210" spans="1:5" hidden="1">
      <c r="A210" s="76" t="s">
        <v>563</v>
      </c>
      <c r="B210" s="76" t="s">
        <v>302</v>
      </c>
      <c r="C210" s="84"/>
      <c r="D210" s="84"/>
      <c r="E210" s="78"/>
    </row>
    <row r="211" spans="1:5" hidden="1">
      <c r="A211" s="76" t="s">
        <v>303</v>
      </c>
      <c r="B211" s="76" t="s">
        <v>304</v>
      </c>
      <c r="C211" s="84"/>
      <c r="D211" s="84"/>
      <c r="E211" s="78"/>
    </row>
    <row r="212" spans="1:5" hidden="1">
      <c r="A212" s="76" t="s">
        <v>305</v>
      </c>
      <c r="B212" s="76" t="s">
        <v>306</v>
      </c>
      <c r="C212" s="84"/>
      <c r="D212" s="84"/>
      <c r="E212" s="78"/>
    </row>
    <row r="213" spans="1:5" hidden="1">
      <c r="A213" s="76" t="s">
        <v>307</v>
      </c>
      <c r="B213" s="76" t="s">
        <v>308</v>
      </c>
      <c r="C213" s="84"/>
      <c r="D213" s="84"/>
      <c r="E213" s="78"/>
    </row>
    <row r="214" spans="1:5" hidden="1">
      <c r="A214" s="76" t="s">
        <v>309</v>
      </c>
      <c r="B214" s="76" t="s">
        <v>310</v>
      </c>
      <c r="C214" s="84"/>
      <c r="D214" s="84"/>
      <c r="E214" s="78"/>
    </row>
    <row r="215" spans="1:5" hidden="1">
      <c r="A215" s="76" t="s">
        <v>311</v>
      </c>
      <c r="B215" s="76" t="s">
        <v>564</v>
      </c>
      <c r="C215" s="84"/>
      <c r="D215" s="84"/>
      <c r="E215" s="78"/>
    </row>
    <row r="216" spans="1:5" hidden="1">
      <c r="A216" s="76"/>
      <c r="B216" s="76"/>
      <c r="C216" s="84"/>
      <c r="D216" s="84"/>
      <c r="E216" s="78"/>
    </row>
    <row r="217" spans="1:5">
      <c r="A217" s="83" t="s">
        <v>313</v>
      </c>
      <c r="B217" s="83" t="s">
        <v>314</v>
      </c>
      <c r="C217" s="84">
        <v>23400000</v>
      </c>
      <c r="D217" s="84">
        <v>23400000</v>
      </c>
      <c r="E217" s="84">
        <f t="shared" ref="E217" si="3">SUM(E218:E227)</f>
        <v>0</v>
      </c>
    </row>
    <row r="218" spans="1:5" hidden="1">
      <c r="A218" s="76" t="s">
        <v>315</v>
      </c>
      <c r="B218" s="76" t="s">
        <v>565</v>
      </c>
      <c r="C218" s="84"/>
      <c r="D218" s="84"/>
      <c r="E218" s="88"/>
    </row>
    <row r="219" spans="1:5" hidden="1">
      <c r="A219" s="76" t="s">
        <v>317</v>
      </c>
      <c r="B219" s="76" t="s">
        <v>318</v>
      </c>
      <c r="C219" s="84"/>
      <c r="D219" s="84"/>
      <c r="E219" s="88"/>
    </row>
    <row r="220" spans="1:5" hidden="1">
      <c r="A220" s="76" t="s">
        <v>319</v>
      </c>
      <c r="B220" s="76" t="s">
        <v>568</v>
      </c>
      <c r="C220" s="84"/>
      <c r="D220" s="84"/>
      <c r="E220" s="88"/>
    </row>
    <row r="221" spans="1:5" hidden="1">
      <c r="A221" s="76" t="s">
        <v>321</v>
      </c>
      <c r="B221" s="76" t="s">
        <v>322</v>
      </c>
      <c r="C221" s="84"/>
      <c r="D221" s="84"/>
      <c r="E221" s="88"/>
    </row>
    <row r="222" spans="1:5" hidden="1">
      <c r="A222" s="76" t="s">
        <v>323</v>
      </c>
      <c r="B222" s="76" t="s">
        <v>324</v>
      </c>
      <c r="C222" s="84"/>
      <c r="D222" s="84"/>
      <c r="E222" s="88"/>
    </row>
    <row r="223" spans="1:5" hidden="1">
      <c r="A223" s="76" t="s">
        <v>325</v>
      </c>
      <c r="B223" s="76" t="s">
        <v>326</v>
      </c>
      <c r="C223" s="84"/>
      <c r="D223" s="84"/>
      <c r="E223" s="88"/>
    </row>
    <row r="224" spans="1:5" hidden="1">
      <c r="A224" s="76" t="s">
        <v>327</v>
      </c>
      <c r="B224" s="76" t="s">
        <v>328</v>
      </c>
      <c r="C224" s="84"/>
      <c r="D224" s="84"/>
      <c r="E224" s="88"/>
    </row>
    <row r="225" spans="1:5" hidden="1">
      <c r="A225" s="76" t="s">
        <v>329</v>
      </c>
      <c r="B225" s="76" t="s">
        <v>330</v>
      </c>
      <c r="C225" s="84"/>
      <c r="D225" s="84"/>
      <c r="E225" s="88"/>
    </row>
    <row r="226" spans="1:5" hidden="1">
      <c r="A226" s="76" t="s">
        <v>331</v>
      </c>
      <c r="B226" s="76" t="s">
        <v>720</v>
      </c>
      <c r="C226" s="84"/>
      <c r="D226" s="84"/>
      <c r="E226" s="88"/>
    </row>
    <row r="227" spans="1:5" hidden="1">
      <c r="A227" s="76" t="s">
        <v>333</v>
      </c>
      <c r="B227" s="76" t="s">
        <v>578</v>
      </c>
      <c r="C227" s="84"/>
      <c r="D227" s="84"/>
      <c r="E227" s="88"/>
    </row>
    <row r="228" spans="1:5" hidden="1">
      <c r="A228" s="76"/>
      <c r="B228" s="76"/>
      <c r="C228" s="84"/>
      <c r="D228" s="84"/>
      <c r="E228" s="88"/>
    </row>
    <row r="229" spans="1:5">
      <c r="A229" s="4" t="s">
        <v>335</v>
      </c>
      <c r="B229" s="4" t="s">
        <v>336</v>
      </c>
      <c r="C229" s="10">
        <v>10000000</v>
      </c>
      <c r="D229" s="10">
        <v>10000000</v>
      </c>
      <c r="E229" s="10"/>
    </row>
    <row r="230" spans="1:5">
      <c r="A230" s="83" t="s">
        <v>337</v>
      </c>
      <c r="B230" s="83" t="s">
        <v>338</v>
      </c>
      <c r="C230" s="84">
        <v>10000000</v>
      </c>
      <c r="D230" s="84">
        <v>10000000</v>
      </c>
      <c r="E230" s="84">
        <f t="shared" ref="E230" si="4">SUM(E231:E236)</f>
        <v>0</v>
      </c>
    </row>
    <row r="231" spans="1:5" hidden="1">
      <c r="A231" s="76" t="s">
        <v>339</v>
      </c>
      <c r="B231" s="76" t="s">
        <v>581</v>
      </c>
      <c r="C231" s="84"/>
      <c r="D231" s="84"/>
      <c r="E231" s="88"/>
    </row>
    <row r="232" spans="1:5" hidden="1">
      <c r="A232" s="76" t="s">
        <v>341</v>
      </c>
      <c r="B232" s="76" t="s">
        <v>342</v>
      </c>
      <c r="C232" s="84"/>
      <c r="D232" s="84"/>
      <c r="E232" s="88"/>
    </row>
    <row r="233" spans="1:5" hidden="1">
      <c r="A233" s="76" t="s">
        <v>343</v>
      </c>
      <c r="B233" s="76" t="s">
        <v>344</v>
      </c>
      <c r="C233" s="84"/>
      <c r="D233" s="84"/>
      <c r="E233" s="88"/>
    </row>
    <row r="234" spans="1:5" hidden="1">
      <c r="A234" s="76" t="s">
        <v>345</v>
      </c>
      <c r="B234" s="76" t="s">
        <v>346</v>
      </c>
      <c r="C234" s="84"/>
      <c r="D234" s="84"/>
      <c r="E234" s="88"/>
    </row>
    <row r="235" spans="1:5" hidden="1">
      <c r="A235" s="76" t="s">
        <v>347</v>
      </c>
      <c r="B235" s="76" t="s">
        <v>348</v>
      </c>
      <c r="C235" s="84"/>
      <c r="D235" s="84"/>
      <c r="E235" s="88"/>
    </row>
    <row r="236" spans="1:5" hidden="1">
      <c r="A236" s="76" t="s">
        <v>349</v>
      </c>
      <c r="B236" s="76" t="s">
        <v>350</v>
      </c>
      <c r="C236" s="84"/>
      <c r="D236" s="84"/>
      <c r="E236" s="88"/>
    </row>
    <row r="237" spans="1:5" hidden="1">
      <c r="A237" s="76"/>
      <c r="B237" s="76"/>
      <c r="C237" s="84"/>
      <c r="D237" s="84"/>
      <c r="E237" s="88"/>
    </row>
    <row r="238" spans="1:5" hidden="1">
      <c r="A238" s="83" t="s">
        <v>582</v>
      </c>
      <c r="B238" s="83" t="s">
        <v>585</v>
      </c>
      <c r="C238" s="84"/>
      <c r="D238" s="84"/>
    </row>
    <row r="239" spans="1:5" hidden="1">
      <c r="A239" s="76"/>
      <c r="B239" s="76"/>
      <c r="C239" s="84"/>
      <c r="D239" s="84"/>
      <c r="E239" s="78"/>
    </row>
    <row r="240" spans="1:5" hidden="1">
      <c r="A240" s="76"/>
      <c r="B240" s="76"/>
      <c r="C240" s="84"/>
      <c r="D240" s="84"/>
      <c r="E240" s="88"/>
    </row>
    <row r="241" spans="1:5" hidden="1">
      <c r="A241" s="83" t="s">
        <v>584</v>
      </c>
      <c r="B241" s="83" t="s">
        <v>585</v>
      </c>
      <c r="C241" s="84"/>
      <c r="D241" s="84"/>
      <c r="E241" s="84">
        <f t="shared" ref="E241" si="5">SUM(E242:E243)</f>
        <v>0</v>
      </c>
    </row>
    <row r="242" spans="1:5" hidden="1">
      <c r="A242" s="76" t="s">
        <v>586</v>
      </c>
      <c r="B242" s="76" t="s">
        <v>587</v>
      </c>
      <c r="C242" s="84"/>
      <c r="D242" s="84"/>
      <c r="E242" s="88"/>
    </row>
    <row r="243" spans="1:5" hidden="1">
      <c r="A243" s="76" t="s">
        <v>588</v>
      </c>
      <c r="B243" s="76" t="s">
        <v>589</v>
      </c>
      <c r="C243" s="84"/>
      <c r="D243" s="84"/>
      <c r="E243" s="29"/>
    </row>
    <row r="244" spans="1:5" hidden="1">
      <c r="A244" s="76"/>
      <c r="B244" s="76"/>
      <c r="C244" s="84"/>
      <c r="D244" s="84"/>
      <c r="E244" s="78"/>
    </row>
    <row r="245" spans="1:5">
      <c r="A245" s="4" t="s">
        <v>351</v>
      </c>
      <c r="B245" s="4" t="s">
        <v>829</v>
      </c>
      <c r="C245" s="10">
        <v>1540000000</v>
      </c>
      <c r="D245" s="10">
        <v>1540000000</v>
      </c>
      <c r="E245" s="10"/>
    </row>
    <row r="246" spans="1:5">
      <c r="A246" s="83" t="s">
        <v>743</v>
      </c>
      <c r="B246" s="83" t="s">
        <v>830</v>
      </c>
      <c r="C246" s="84">
        <v>1540000000</v>
      </c>
      <c r="D246" s="84">
        <v>1540000000</v>
      </c>
      <c r="E246" s="84"/>
    </row>
    <row r="247" spans="1:5">
      <c r="A247" s="4" t="s">
        <v>355</v>
      </c>
      <c r="B247" s="4" t="s">
        <v>356</v>
      </c>
      <c r="C247" s="10">
        <v>139300000</v>
      </c>
      <c r="D247" s="10">
        <v>139300000</v>
      </c>
      <c r="E247" s="10"/>
    </row>
    <row r="248" spans="1:5">
      <c r="A248" s="83" t="s">
        <v>357</v>
      </c>
      <c r="B248" s="83" t="s">
        <v>358</v>
      </c>
      <c r="C248" s="84">
        <v>49000000</v>
      </c>
      <c r="D248" s="84">
        <v>49000000</v>
      </c>
      <c r="E248" s="84"/>
    </row>
    <row r="249" spans="1:5" hidden="1">
      <c r="A249" s="76" t="s">
        <v>359</v>
      </c>
      <c r="B249" s="76" t="s">
        <v>360</v>
      </c>
      <c r="C249" s="84"/>
      <c r="D249" s="84"/>
      <c r="E249" s="78"/>
    </row>
    <row r="250" spans="1:5" hidden="1">
      <c r="A250" s="76" t="s">
        <v>361</v>
      </c>
      <c r="B250" s="76" t="s">
        <v>362</v>
      </c>
      <c r="C250" s="84"/>
      <c r="D250" s="84"/>
      <c r="E250" s="78"/>
    </row>
    <row r="251" spans="1:5" hidden="1">
      <c r="A251" s="76" t="s">
        <v>363</v>
      </c>
      <c r="B251" s="76" t="s">
        <v>590</v>
      </c>
      <c r="C251" s="84"/>
      <c r="D251" s="84"/>
      <c r="E251" s="78">
        <v>1973180.16</v>
      </c>
    </row>
    <row r="252" spans="1:5" hidden="1">
      <c r="A252" s="76"/>
      <c r="B252" s="76"/>
      <c r="C252" s="84"/>
      <c r="D252" s="84"/>
      <c r="E252" s="78"/>
    </row>
    <row r="253" spans="1:5" hidden="1">
      <c r="A253" s="76" t="s">
        <v>365</v>
      </c>
      <c r="B253" s="76" t="s">
        <v>366</v>
      </c>
      <c r="C253" s="84"/>
      <c r="D253" s="84"/>
      <c r="E253" s="78"/>
    </row>
    <row r="254" spans="1:5" hidden="1">
      <c r="A254" s="76" t="s">
        <v>367</v>
      </c>
      <c r="B254" s="76" t="s">
        <v>368</v>
      </c>
      <c r="C254" s="84"/>
      <c r="D254" s="84"/>
      <c r="E254" s="78"/>
    </row>
    <row r="255" spans="1:5" hidden="1">
      <c r="A255" s="76"/>
      <c r="B255" s="76"/>
      <c r="C255" s="84"/>
      <c r="D255" s="84"/>
      <c r="E255" s="78"/>
    </row>
    <row r="256" spans="1:5">
      <c r="A256" s="83" t="s">
        <v>369</v>
      </c>
      <c r="B256" s="83" t="s">
        <v>370</v>
      </c>
      <c r="C256" s="84">
        <v>3300000</v>
      </c>
      <c r="D256" s="84">
        <v>3300000</v>
      </c>
      <c r="E256" s="84">
        <f t="shared" ref="E256" si="6">SUM(E257:E259)</f>
        <v>0</v>
      </c>
    </row>
    <row r="257" spans="1:5" hidden="1">
      <c r="A257" s="76" t="s">
        <v>371</v>
      </c>
      <c r="B257" s="76" t="s">
        <v>372</v>
      </c>
      <c r="C257" s="84"/>
      <c r="D257" s="84"/>
      <c r="E257" s="78"/>
    </row>
    <row r="258" spans="1:5" hidden="1">
      <c r="A258" s="76" t="s">
        <v>373</v>
      </c>
      <c r="B258" s="76" t="s">
        <v>591</v>
      </c>
      <c r="C258" s="84"/>
      <c r="D258" s="84"/>
      <c r="E258" s="78"/>
    </row>
    <row r="259" spans="1:5" hidden="1">
      <c r="A259" s="76" t="s">
        <v>375</v>
      </c>
      <c r="B259" s="76" t="s">
        <v>376</v>
      </c>
      <c r="C259" s="84"/>
      <c r="D259" s="84"/>
      <c r="E259" s="78"/>
    </row>
    <row r="260" spans="1:5" hidden="1">
      <c r="A260" s="76"/>
      <c r="B260" s="76"/>
      <c r="C260" s="84"/>
      <c r="D260" s="84"/>
      <c r="E260" s="78"/>
    </row>
    <row r="261" spans="1:5" hidden="1">
      <c r="A261" s="83" t="s">
        <v>377</v>
      </c>
      <c r="B261" s="83" t="s">
        <v>592</v>
      </c>
      <c r="C261" s="84">
        <v>0</v>
      </c>
      <c r="D261" s="84">
        <v>0</v>
      </c>
      <c r="E261" s="84">
        <f t="shared" ref="E261" si="7">SUM(E262)</f>
        <v>0</v>
      </c>
    </row>
    <row r="262" spans="1:5" hidden="1">
      <c r="A262" s="76" t="s">
        <v>379</v>
      </c>
      <c r="B262" s="76" t="s">
        <v>380</v>
      </c>
      <c r="C262" s="84"/>
      <c r="D262" s="84"/>
      <c r="E262" s="78"/>
    </row>
    <row r="263" spans="1:5" hidden="1">
      <c r="A263" s="76"/>
      <c r="B263" s="76"/>
      <c r="C263" s="84"/>
      <c r="D263" s="84"/>
      <c r="E263" s="78"/>
    </row>
    <row r="264" spans="1:5">
      <c r="A264" s="83" t="s">
        <v>381</v>
      </c>
      <c r="B264" s="83" t="s">
        <v>593</v>
      </c>
      <c r="C264" s="84">
        <v>51000000</v>
      </c>
      <c r="D264" s="84">
        <v>51000000</v>
      </c>
      <c r="E264" s="84">
        <f t="shared" ref="E264" si="8">SUM(E265)</f>
        <v>0</v>
      </c>
    </row>
    <row r="265" spans="1:5" hidden="1">
      <c r="A265" s="76" t="s">
        <v>383</v>
      </c>
      <c r="B265" s="76" t="s">
        <v>594</v>
      </c>
      <c r="C265" s="84"/>
      <c r="D265" s="84"/>
      <c r="E265" s="78"/>
    </row>
    <row r="266" spans="1:5" hidden="1">
      <c r="A266" s="76"/>
      <c r="B266" s="76"/>
      <c r="C266" s="84"/>
      <c r="D266" s="84"/>
      <c r="E266" s="78"/>
    </row>
    <row r="267" spans="1:5">
      <c r="A267" s="83" t="s">
        <v>387</v>
      </c>
      <c r="B267" s="83" t="s">
        <v>388</v>
      </c>
      <c r="C267" s="84">
        <v>26000000</v>
      </c>
      <c r="D267" s="84">
        <v>26000000</v>
      </c>
      <c r="E267" s="84">
        <f t="shared" ref="E267" si="9">SUM(E268:E273)</f>
        <v>0</v>
      </c>
    </row>
    <row r="268" spans="1:5" hidden="1">
      <c r="A268" s="76" t="s">
        <v>389</v>
      </c>
      <c r="B268" s="76" t="s">
        <v>595</v>
      </c>
      <c r="C268" s="84"/>
      <c r="D268" s="84"/>
      <c r="E268" s="78"/>
    </row>
    <row r="269" spans="1:5" hidden="1">
      <c r="A269" s="76" t="s">
        <v>391</v>
      </c>
      <c r="B269" s="76" t="s">
        <v>596</v>
      </c>
      <c r="C269" s="84"/>
      <c r="D269" s="84"/>
      <c r="E269" s="78"/>
    </row>
    <row r="270" spans="1:5" hidden="1">
      <c r="A270" s="76" t="s">
        <v>395</v>
      </c>
      <c r="B270" s="76" t="s">
        <v>597</v>
      </c>
      <c r="C270" s="84"/>
      <c r="D270" s="84"/>
      <c r="E270" s="78"/>
    </row>
    <row r="271" spans="1:5" hidden="1">
      <c r="A271" s="76" t="s">
        <v>393</v>
      </c>
      <c r="B271" s="76" t="s">
        <v>598</v>
      </c>
      <c r="C271" s="84"/>
      <c r="D271" s="84"/>
      <c r="E271" s="78"/>
    </row>
    <row r="272" spans="1:5" hidden="1">
      <c r="A272" s="76" t="s">
        <v>397</v>
      </c>
      <c r="B272" s="76" t="s">
        <v>398</v>
      </c>
      <c r="C272" s="84"/>
      <c r="D272" s="84"/>
      <c r="E272" s="78"/>
    </row>
    <row r="273" spans="1:5" hidden="1">
      <c r="A273" s="76" t="s">
        <v>399</v>
      </c>
      <c r="B273" s="76" t="s">
        <v>599</v>
      </c>
      <c r="C273" s="84"/>
      <c r="D273" s="84"/>
      <c r="E273" s="78"/>
    </row>
    <row r="274" spans="1:5" hidden="1">
      <c r="A274" s="76"/>
      <c r="B274" s="76"/>
      <c r="C274" s="84"/>
      <c r="D274" s="84"/>
      <c r="E274" s="78"/>
    </row>
    <row r="275" spans="1:5" hidden="1">
      <c r="A275" s="83" t="s">
        <v>403</v>
      </c>
      <c r="B275" s="83" t="s">
        <v>404</v>
      </c>
      <c r="C275" s="84">
        <v>0</v>
      </c>
      <c r="D275" s="84">
        <v>0</v>
      </c>
      <c r="E275" s="84">
        <f t="shared" ref="E275" si="10">SUM(E276)</f>
        <v>0</v>
      </c>
    </row>
    <row r="276" spans="1:5" hidden="1">
      <c r="A276" s="76" t="s">
        <v>600</v>
      </c>
      <c r="B276" s="76" t="s">
        <v>601</v>
      </c>
      <c r="C276" s="84"/>
      <c r="D276" s="84"/>
      <c r="E276" s="78"/>
    </row>
    <row r="277" spans="1:5" hidden="1">
      <c r="A277" s="76"/>
      <c r="B277" s="76"/>
      <c r="C277" s="84"/>
      <c r="D277" s="84"/>
      <c r="E277" s="78"/>
    </row>
    <row r="278" spans="1:5">
      <c r="A278" s="83" t="s">
        <v>407</v>
      </c>
      <c r="B278" s="83" t="s">
        <v>408</v>
      </c>
      <c r="C278" s="84">
        <v>10000000</v>
      </c>
      <c r="D278" s="84">
        <v>10000000</v>
      </c>
      <c r="E278" s="84"/>
    </row>
    <row r="279" spans="1:5" hidden="1">
      <c r="A279" s="76" t="s">
        <v>409</v>
      </c>
      <c r="B279" s="76" t="s">
        <v>410</v>
      </c>
      <c r="C279" s="84"/>
      <c r="D279" s="84"/>
      <c r="E279" s="78"/>
    </row>
    <row r="280" spans="1:5" ht="14.25" hidden="1">
      <c r="A280" s="76"/>
      <c r="B280" s="86" t="s">
        <v>832</v>
      </c>
      <c r="C280" s="84"/>
      <c r="D280" s="84"/>
      <c r="E280" s="78">
        <v>470187.31</v>
      </c>
    </row>
    <row r="281" spans="1:5" hidden="1">
      <c r="A281" s="76" t="s">
        <v>411</v>
      </c>
      <c r="B281" s="76" t="s">
        <v>412</v>
      </c>
      <c r="C281" s="84"/>
      <c r="D281" s="84"/>
      <c r="E281" s="78"/>
    </row>
    <row r="282" spans="1:5" hidden="1">
      <c r="A282" s="29"/>
      <c r="B282" s="29"/>
      <c r="C282" s="84"/>
      <c r="D282" s="84"/>
      <c r="E282" s="29"/>
    </row>
    <row r="283" spans="1:5" hidden="1">
      <c r="A283" s="83" t="s">
        <v>413</v>
      </c>
      <c r="B283" s="83" t="s">
        <v>414</v>
      </c>
      <c r="C283" s="84">
        <v>0</v>
      </c>
      <c r="D283" s="84">
        <v>0</v>
      </c>
      <c r="E283" s="84">
        <f t="shared" ref="E283" si="11">SUM(E284:E285)</f>
        <v>0</v>
      </c>
    </row>
    <row r="284" spans="1:5" hidden="1">
      <c r="A284" s="76" t="s">
        <v>415</v>
      </c>
      <c r="B284" s="76" t="s">
        <v>416</v>
      </c>
      <c r="C284" s="84"/>
      <c r="D284" s="84"/>
      <c r="E284" s="78"/>
    </row>
    <row r="285" spans="1:5" hidden="1">
      <c r="A285" s="29"/>
      <c r="B285" s="29"/>
      <c r="C285" s="84"/>
      <c r="D285" s="84"/>
      <c r="E285" s="29"/>
    </row>
    <row r="286" spans="1:5">
      <c r="A286" s="4" t="s">
        <v>417</v>
      </c>
      <c r="B286" s="4" t="s">
        <v>418</v>
      </c>
      <c r="C286" s="10">
        <v>351290410</v>
      </c>
      <c r="D286" s="10">
        <v>351290410</v>
      </c>
      <c r="E286" s="10">
        <f>E287</f>
        <v>286674.8</v>
      </c>
    </row>
    <row r="287" spans="1:5">
      <c r="A287" s="83" t="s">
        <v>419</v>
      </c>
      <c r="B287" s="83" t="s">
        <v>420</v>
      </c>
      <c r="C287" s="84"/>
      <c r="D287" s="83"/>
      <c r="E287" s="84">
        <v>286674.8</v>
      </c>
    </row>
    <row r="288" spans="1:5" hidden="1">
      <c r="A288" s="1" t="s">
        <v>421</v>
      </c>
      <c r="B288" s="1" t="s">
        <v>602</v>
      </c>
      <c r="C288" s="1"/>
      <c r="D288" s="1"/>
      <c r="E288" s="23"/>
    </row>
    <row r="289" spans="1:5" hidden="1">
      <c r="A289" s="1"/>
      <c r="B289" s="81" t="s">
        <v>835</v>
      </c>
      <c r="C289" s="81"/>
      <c r="D289" s="81"/>
      <c r="E289" s="23">
        <v>621028.79</v>
      </c>
    </row>
    <row r="290" spans="1:5" hidden="1">
      <c r="A290" s="1" t="s">
        <v>423</v>
      </c>
      <c r="B290" s="1" t="s">
        <v>603</v>
      </c>
      <c r="C290" s="1"/>
      <c r="D290" s="1"/>
      <c r="E290" s="23"/>
    </row>
    <row r="291" spans="1:5" hidden="1">
      <c r="A291" s="25"/>
      <c r="B291" s="81" t="s">
        <v>836</v>
      </c>
      <c r="C291" s="81"/>
      <c r="D291" s="81"/>
      <c r="E291" s="23">
        <v>1796753.96</v>
      </c>
    </row>
    <row r="292" spans="1:5" hidden="1">
      <c r="A292" s="25"/>
      <c r="B292" s="81" t="s">
        <v>837</v>
      </c>
      <c r="C292" s="81"/>
      <c r="D292" s="81"/>
      <c r="E292" s="23">
        <v>1735520.21</v>
      </c>
    </row>
    <row r="293" spans="1:5">
      <c r="A293" s="25"/>
      <c r="B293" s="83"/>
      <c r="C293" s="89"/>
      <c r="D293" s="25"/>
      <c r="E293" s="23"/>
    </row>
    <row r="294" spans="1:5">
      <c r="A294" s="25"/>
      <c r="B294" s="83"/>
      <c r="C294" s="89"/>
      <c r="D294" s="25"/>
      <c r="E294" s="23"/>
    </row>
    <row r="295" spans="1:5">
      <c r="A295" s="25"/>
      <c r="B295" s="83"/>
      <c r="C295" s="89"/>
      <c r="D295" s="25"/>
      <c r="E295" s="23"/>
    </row>
    <row r="296" spans="1:5" ht="13.5" thickBot="1">
      <c r="A296" s="25"/>
      <c r="B296" s="92"/>
      <c r="C296" s="25"/>
      <c r="D296" s="25"/>
      <c r="E296" s="23"/>
    </row>
    <row r="297" spans="1:5">
      <c r="A297" s="25"/>
      <c r="B297" s="82" t="s">
        <v>850</v>
      </c>
      <c r="C297" s="25"/>
      <c r="D297" s="25"/>
      <c r="E297" s="23"/>
    </row>
    <row r="298" spans="1:5">
      <c r="A298" s="25"/>
      <c r="B298" s="25"/>
      <c r="C298" s="25"/>
      <c r="D298" s="25"/>
      <c r="E298" s="23"/>
    </row>
    <row r="299" spans="1:5">
      <c r="A299" s="25"/>
      <c r="C299" s="25"/>
      <c r="D299" s="25"/>
      <c r="E299" s="25"/>
    </row>
    <row r="300" spans="1:5">
      <c r="A300" s="25"/>
      <c r="C300" s="82"/>
      <c r="D300" s="82"/>
      <c r="E300" s="25"/>
    </row>
    <row r="301" spans="1:5">
      <c r="A301" s="25"/>
      <c r="B301" s="82"/>
      <c r="C301" s="82"/>
      <c r="D301" s="82"/>
      <c r="E301" s="25"/>
    </row>
  </sheetData>
  <mergeCells count="5">
    <mergeCell ref="A1:E6"/>
    <mergeCell ref="A7:E7"/>
    <mergeCell ref="A8:E8"/>
    <mergeCell ref="A9:E9"/>
    <mergeCell ref="A10:E10"/>
  </mergeCells>
  <printOptions horizontalCentered="1"/>
  <pageMargins left="0.23622047244094491" right="0.23622047244094491" top="0.74803149606299213" bottom="0.74803149606299213" header="0.31496062992125984" footer="0.31496062992125984"/>
  <pageSetup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8"/>
  <sheetViews>
    <sheetView topLeftCell="A256" workbookViewId="0">
      <selection sqref="A1:E6"/>
    </sheetView>
  </sheetViews>
  <sheetFormatPr baseColWidth="10" defaultColWidth="11.42578125" defaultRowHeight="12.75"/>
  <cols>
    <col min="1" max="1" width="9.140625" customWidth="1"/>
    <col min="2" max="2" width="7" customWidth="1"/>
    <col min="3" max="3" width="6.140625" customWidth="1"/>
    <col min="4" max="4" width="53.140625" customWidth="1"/>
    <col min="5" max="6" width="18.85546875" customWidth="1"/>
    <col min="8" max="8" width="17.42578125" customWidth="1"/>
    <col min="9" max="9" width="53.85546875" customWidth="1"/>
    <col min="10" max="10" width="29.42578125" customWidth="1"/>
    <col min="11" max="11" width="21.42578125" customWidth="1"/>
    <col min="15" max="15" width="18.42578125" customWidth="1"/>
    <col min="16" max="16" width="16" customWidth="1"/>
  </cols>
  <sheetData>
    <row r="1" spans="1:23">
      <c r="A1" s="704"/>
      <c r="B1" s="704"/>
      <c r="C1" s="704"/>
      <c r="D1" s="704"/>
      <c r="E1" s="704"/>
      <c r="F1" s="704"/>
    </row>
    <row r="2" spans="1:23">
      <c r="A2" s="704"/>
      <c r="B2" s="704"/>
      <c r="C2" s="704"/>
      <c r="D2" s="704"/>
      <c r="E2" s="704"/>
      <c r="F2" s="704"/>
    </row>
    <row r="3" spans="1:23">
      <c r="A3" s="704"/>
      <c r="B3" s="704"/>
      <c r="C3" s="704"/>
      <c r="D3" s="704"/>
      <c r="E3" s="704"/>
      <c r="F3" s="704"/>
    </row>
    <row r="4" spans="1:23">
      <c r="A4" s="704"/>
      <c r="B4" s="704"/>
      <c r="C4" s="704"/>
      <c r="D4" s="704"/>
      <c r="E4" s="704"/>
      <c r="F4" s="704"/>
    </row>
    <row r="5" spans="1:23">
      <c r="A5" s="704"/>
      <c r="B5" s="704"/>
      <c r="C5" s="704"/>
      <c r="D5" s="704"/>
      <c r="E5" s="704"/>
      <c r="F5" s="704"/>
    </row>
    <row r="6" spans="1:23" ht="15.75">
      <c r="A6" s="712" t="s">
        <v>0</v>
      </c>
      <c r="B6" s="712"/>
      <c r="C6" s="712"/>
      <c r="D6" s="712"/>
      <c r="E6" s="712"/>
      <c r="F6" s="712"/>
    </row>
    <row r="7" spans="1:23" ht="15.75">
      <c r="A7" s="697" t="s">
        <v>851</v>
      </c>
      <c r="B7" s="697"/>
      <c r="C7" s="697"/>
      <c r="D7" s="697"/>
      <c r="E7" s="697"/>
      <c r="F7" s="697"/>
    </row>
    <row r="8" spans="1:23" ht="15.75">
      <c r="A8" s="697" t="s">
        <v>1</v>
      </c>
      <c r="B8" s="697"/>
      <c r="C8" s="697"/>
      <c r="D8" s="697"/>
      <c r="E8" s="697"/>
      <c r="F8" s="697"/>
    </row>
    <row r="9" spans="1:23" ht="16.5" thickBot="1">
      <c r="A9" s="697" t="s">
        <v>3</v>
      </c>
      <c r="B9" s="697"/>
      <c r="C9" s="697"/>
      <c r="D9" s="697"/>
      <c r="E9" s="697"/>
      <c r="F9" s="697"/>
    </row>
    <row r="10" spans="1:23" ht="16.5" thickBot="1">
      <c r="A10" s="98" t="s">
        <v>4</v>
      </c>
      <c r="B10" s="98" t="s">
        <v>613</v>
      </c>
      <c r="C10" s="98" t="s">
        <v>614</v>
      </c>
      <c r="D10" s="98" t="s">
        <v>5</v>
      </c>
      <c r="E10" s="99" t="s">
        <v>800</v>
      </c>
      <c r="F10" s="100" t="s">
        <v>616</v>
      </c>
      <c r="J10" s="49"/>
      <c r="K10" s="50"/>
      <c r="L10" s="51"/>
      <c r="M10" s="52"/>
      <c r="N10" s="53"/>
      <c r="O10" s="54"/>
      <c r="P10" s="54"/>
      <c r="S10" s="43"/>
      <c r="T10" s="44"/>
      <c r="U10" s="44"/>
      <c r="V10" s="44"/>
      <c r="W10" s="45"/>
    </row>
    <row r="11" spans="1:23" ht="15.75">
      <c r="A11" s="5" t="s">
        <v>444</v>
      </c>
      <c r="B11" s="5"/>
      <c r="C11" s="5"/>
      <c r="D11" s="5"/>
      <c r="E11" s="90"/>
      <c r="F11" s="17">
        <f>(F12+F78+F182+F252+F267+F275+F315)</f>
        <v>21394911.370000001</v>
      </c>
      <c r="H11" s="84"/>
      <c r="J11" s="49"/>
      <c r="K11" s="50"/>
      <c r="L11" s="51"/>
      <c r="M11" s="52"/>
      <c r="N11" s="53"/>
      <c r="O11" s="54"/>
      <c r="P11" s="54"/>
      <c r="S11" s="40"/>
      <c r="U11" s="36"/>
      <c r="V11" s="46"/>
      <c r="W11" s="36"/>
    </row>
    <row r="12" spans="1:23" ht="15.75">
      <c r="A12" s="16" t="s">
        <v>16</v>
      </c>
      <c r="B12" s="16"/>
      <c r="C12" s="16"/>
      <c r="D12" s="16" t="s">
        <v>17</v>
      </c>
      <c r="E12" s="75">
        <f>E13+E33+E58+E63+E70</f>
        <v>11297157.120000001</v>
      </c>
      <c r="F12" s="75">
        <f>F13+F33+F58+F63+F70</f>
        <v>11297157.120000001</v>
      </c>
      <c r="H12" s="84"/>
      <c r="J12" s="49"/>
      <c r="K12" s="50"/>
      <c r="L12" s="51"/>
      <c r="M12" s="52"/>
      <c r="N12" s="53"/>
      <c r="O12" s="54"/>
      <c r="P12" s="54"/>
      <c r="S12" s="40"/>
      <c r="U12" s="36"/>
      <c r="V12" s="46"/>
      <c r="W12" s="36"/>
    </row>
    <row r="13" spans="1:23" ht="15.75">
      <c r="A13" s="4" t="s">
        <v>18</v>
      </c>
      <c r="B13" s="4"/>
      <c r="C13" s="4"/>
      <c r="D13" s="4" t="s">
        <v>19</v>
      </c>
      <c r="E13" s="10">
        <f>SUM(E14:E31)</f>
        <v>8169551.0099999998</v>
      </c>
      <c r="F13" s="10">
        <f>SUM(F14:F31)</f>
        <v>8169551.0099999998</v>
      </c>
      <c r="H13" s="85"/>
      <c r="J13" s="49"/>
      <c r="K13" s="50"/>
      <c r="L13" s="51"/>
      <c r="M13" s="52"/>
      <c r="N13" s="53"/>
      <c r="O13" s="54"/>
      <c r="P13" s="54"/>
      <c r="S13" s="40"/>
      <c r="U13" s="36"/>
      <c r="V13" s="46"/>
      <c r="W13" s="36"/>
    </row>
    <row r="14" spans="1:23" ht="15.75">
      <c r="A14" s="1" t="s">
        <v>20</v>
      </c>
      <c r="B14" s="1"/>
      <c r="C14" s="1"/>
      <c r="D14" s="1" t="s">
        <v>21</v>
      </c>
      <c r="E14" s="12">
        <v>7792600</v>
      </c>
      <c r="F14" s="23">
        <f>SUM(E14:E14)</f>
        <v>7792600</v>
      </c>
      <c r="H14" s="85"/>
      <c r="J14" s="49" t="s">
        <v>852</v>
      </c>
      <c r="K14" s="50"/>
      <c r="L14" s="51"/>
      <c r="M14" s="52"/>
      <c r="N14" s="53"/>
      <c r="O14" s="54"/>
      <c r="P14" s="54"/>
      <c r="S14" s="40"/>
      <c r="V14" s="46"/>
      <c r="W14" s="36"/>
    </row>
    <row r="15" spans="1:23" ht="15.75">
      <c r="A15" s="1" t="s">
        <v>445</v>
      </c>
      <c r="B15" s="1"/>
      <c r="C15" s="1"/>
      <c r="D15" s="1" t="s">
        <v>446</v>
      </c>
      <c r="E15" s="23">
        <f t="shared" ref="E15:F20" si="0">SUM(D15:D15)</f>
        <v>0</v>
      </c>
      <c r="F15" s="23">
        <f t="shared" si="0"/>
        <v>0</v>
      </c>
      <c r="H15" s="85"/>
      <c r="J15" s="49"/>
      <c r="K15" s="50"/>
      <c r="L15" s="51"/>
      <c r="M15" s="52"/>
      <c r="N15" s="53"/>
      <c r="O15" s="54"/>
      <c r="P15" s="54"/>
      <c r="Q15" s="55"/>
      <c r="S15" s="40"/>
      <c r="V15" s="46"/>
      <c r="W15" s="36"/>
    </row>
    <row r="16" spans="1:23" ht="15.75">
      <c r="A16" s="1" t="s">
        <v>22</v>
      </c>
      <c r="B16" s="1"/>
      <c r="C16" s="1"/>
      <c r="D16" s="1" t="s">
        <v>23</v>
      </c>
      <c r="E16" s="23">
        <f t="shared" si="0"/>
        <v>0</v>
      </c>
      <c r="F16" s="23">
        <f t="shared" si="0"/>
        <v>0</v>
      </c>
      <c r="H16" s="85"/>
      <c r="J16" s="49"/>
      <c r="K16" s="50"/>
      <c r="L16" s="51"/>
      <c r="M16" s="52"/>
      <c r="N16" s="53"/>
      <c r="O16" s="54"/>
      <c r="P16" s="54"/>
      <c r="Q16" s="46"/>
      <c r="S16" s="40"/>
      <c r="U16" s="36"/>
      <c r="V16" s="46"/>
      <c r="W16" s="47"/>
    </row>
    <row r="17" spans="1:23" ht="15.75">
      <c r="A17" s="1" t="s">
        <v>24</v>
      </c>
      <c r="B17" s="1"/>
      <c r="C17" s="1"/>
      <c r="D17" s="1" t="s">
        <v>25</v>
      </c>
      <c r="E17" s="23">
        <f t="shared" si="0"/>
        <v>0</v>
      </c>
      <c r="F17" s="23">
        <f t="shared" si="0"/>
        <v>0</v>
      </c>
      <c r="H17" s="85"/>
      <c r="J17" s="49"/>
      <c r="K17" s="50"/>
      <c r="L17" s="51"/>
      <c r="M17" s="52"/>
      <c r="N17" s="53"/>
      <c r="O17" s="54"/>
      <c r="P17" s="54"/>
      <c r="Q17" s="46"/>
      <c r="S17" s="40"/>
      <c r="U17" s="36"/>
      <c r="V17" s="46"/>
      <c r="W17" s="47"/>
    </row>
    <row r="18" spans="1:23" ht="15.75">
      <c r="A18" s="1" t="s">
        <v>26</v>
      </c>
      <c r="B18" s="1"/>
      <c r="C18" s="1"/>
      <c r="D18" s="1" t="s">
        <v>27</v>
      </c>
      <c r="E18" s="23">
        <f t="shared" si="0"/>
        <v>0</v>
      </c>
      <c r="F18" s="23">
        <f t="shared" si="0"/>
        <v>0</v>
      </c>
      <c r="H18" s="85"/>
      <c r="J18" s="49"/>
      <c r="K18" s="50"/>
      <c r="L18" s="51"/>
      <c r="M18" s="52"/>
      <c r="N18" s="53"/>
      <c r="O18" s="54"/>
      <c r="P18" s="54"/>
      <c r="Q18" s="46"/>
      <c r="S18" s="40"/>
      <c r="U18" s="36"/>
      <c r="V18" s="46"/>
      <c r="W18" s="47"/>
    </row>
    <row r="19" spans="1:23" ht="15.75">
      <c r="A19" s="1" t="s">
        <v>28</v>
      </c>
      <c r="B19" s="1"/>
      <c r="C19" s="1"/>
      <c r="D19" s="1" t="s">
        <v>29</v>
      </c>
      <c r="E19" s="23">
        <f t="shared" si="0"/>
        <v>0</v>
      </c>
      <c r="F19" s="23">
        <f t="shared" si="0"/>
        <v>0</v>
      </c>
      <c r="H19" s="85"/>
      <c r="J19" s="49"/>
      <c r="K19" s="50" t="s">
        <v>853</v>
      </c>
      <c r="L19" s="51"/>
      <c r="M19" s="52"/>
      <c r="N19" s="53"/>
      <c r="O19" s="54"/>
      <c r="P19" s="54"/>
      <c r="Q19" s="46"/>
      <c r="S19" s="40"/>
      <c r="U19" s="36"/>
      <c r="V19" s="46"/>
      <c r="W19" s="47"/>
    </row>
    <row r="20" spans="1:23" ht="15.75">
      <c r="A20" s="1" t="s">
        <v>32</v>
      </c>
      <c r="B20" s="1"/>
      <c r="C20" s="1"/>
      <c r="D20" s="1" t="s">
        <v>33</v>
      </c>
      <c r="E20" s="23">
        <f t="shared" si="0"/>
        <v>0</v>
      </c>
      <c r="F20" s="23">
        <f t="shared" si="0"/>
        <v>0</v>
      </c>
      <c r="H20" s="29"/>
      <c r="J20" s="49" t="s">
        <v>852</v>
      </c>
      <c r="K20" s="50"/>
      <c r="L20" s="51"/>
      <c r="M20" s="52"/>
      <c r="N20" s="53"/>
      <c r="O20" s="54"/>
      <c r="P20" s="54"/>
      <c r="Q20" s="46"/>
      <c r="S20" s="40"/>
      <c r="U20" s="36"/>
      <c r="V20" s="46"/>
      <c r="W20" s="47"/>
    </row>
    <row r="21" spans="1:23" ht="15.75">
      <c r="A21" s="1" t="s">
        <v>34</v>
      </c>
      <c r="B21" s="1"/>
      <c r="C21" s="1"/>
      <c r="D21" s="1" t="s">
        <v>35</v>
      </c>
      <c r="E21" s="23">
        <f t="shared" ref="E21" si="1">SUM(D21:D21)</f>
        <v>0</v>
      </c>
      <c r="F21" s="23">
        <f t="shared" ref="F21" si="2">SUM(E21:E21)</f>
        <v>0</v>
      </c>
      <c r="H21" s="85"/>
      <c r="J21" s="49" t="s">
        <v>852</v>
      </c>
      <c r="K21" s="50"/>
      <c r="L21" s="51"/>
      <c r="M21" s="52"/>
      <c r="N21" s="53"/>
      <c r="O21" s="54"/>
      <c r="P21" s="54"/>
      <c r="Q21" s="46"/>
      <c r="S21" s="40"/>
      <c r="U21" s="36"/>
      <c r="V21" s="46"/>
      <c r="W21" s="36"/>
    </row>
    <row r="22" spans="1:23" ht="15.75">
      <c r="A22" s="1"/>
      <c r="B22" s="1" t="s">
        <v>631</v>
      </c>
      <c r="C22" s="1"/>
      <c r="D22" s="38" t="s">
        <v>854</v>
      </c>
      <c r="E22" s="12">
        <v>55000</v>
      </c>
      <c r="F22" s="23">
        <f t="shared" ref="E22:F29" si="3">SUM(E22:E22)</f>
        <v>55000</v>
      </c>
      <c r="H22" s="29"/>
      <c r="J22" s="49"/>
      <c r="K22" s="50"/>
      <c r="L22" s="51"/>
      <c r="M22" s="52"/>
      <c r="N22" s="53"/>
      <c r="O22" s="54"/>
      <c r="P22" s="54"/>
      <c r="Q22" s="46"/>
      <c r="S22" s="40"/>
      <c r="U22" s="36"/>
      <c r="V22" s="46"/>
      <c r="W22" s="36"/>
    </row>
    <row r="23" spans="1:23" ht="15.75">
      <c r="A23" s="1" t="s">
        <v>36</v>
      </c>
      <c r="B23" s="1"/>
      <c r="C23" s="1"/>
      <c r="D23" s="1" t="s">
        <v>37</v>
      </c>
      <c r="E23" s="23">
        <f t="shared" si="3"/>
        <v>0</v>
      </c>
      <c r="F23" s="23">
        <f t="shared" si="3"/>
        <v>0</v>
      </c>
      <c r="H23" s="85"/>
      <c r="J23" s="49"/>
      <c r="K23" s="140"/>
      <c r="L23" s="51"/>
      <c r="M23" s="52"/>
      <c r="N23" s="53"/>
      <c r="O23" s="54"/>
      <c r="P23" s="54"/>
      <c r="Q23" s="46"/>
      <c r="S23" s="40"/>
      <c r="U23" s="36"/>
      <c r="V23" s="46"/>
      <c r="W23" s="36"/>
    </row>
    <row r="24" spans="1:23" ht="15.75">
      <c r="A24" s="1" t="s">
        <v>38</v>
      </c>
      <c r="B24" s="1"/>
      <c r="C24" s="1"/>
      <c r="D24" s="1" t="s">
        <v>39</v>
      </c>
      <c r="E24" s="23">
        <f t="shared" si="3"/>
        <v>0</v>
      </c>
      <c r="F24" s="23">
        <f t="shared" si="3"/>
        <v>0</v>
      </c>
      <c r="H24" s="85"/>
      <c r="J24" s="49"/>
      <c r="K24" s="50" t="s">
        <v>853</v>
      </c>
      <c r="L24" s="51"/>
      <c r="M24" s="52"/>
      <c r="N24" s="53"/>
      <c r="O24" s="54"/>
      <c r="P24" s="54"/>
      <c r="Q24" s="46"/>
      <c r="S24" s="40"/>
      <c r="U24" s="36"/>
      <c r="V24" s="46"/>
      <c r="W24" s="36"/>
    </row>
    <row r="25" spans="1:23" ht="15.75">
      <c r="A25" s="1" t="s">
        <v>40</v>
      </c>
      <c r="B25" s="1"/>
      <c r="C25" s="1"/>
      <c r="D25" s="1" t="s">
        <v>41</v>
      </c>
      <c r="E25" s="23">
        <f t="shared" si="3"/>
        <v>0</v>
      </c>
      <c r="F25" s="23">
        <f t="shared" si="3"/>
        <v>0</v>
      </c>
      <c r="H25" s="29"/>
      <c r="J25" s="49" t="s">
        <v>852</v>
      </c>
      <c r="K25" s="140"/>
      <c r="L25" s="51"/>
      <c r="M25" s="52"/>
      <c r="N25" s="53"/>
      <c r="O25" s="54"/>
      <c r="P25" s="54"/>
      <c r="Q25" s="46"/>
      <c r="S25" s="40"/>
      <c r="U25" s="36"/>
      <c r="V25" s="46"/>
      <c r="W25" s="36"/>
    </row>
    <row r="26" spans="1:23" ht="15.75">
      <c r="A26" s="1" t="s">
        <v>42</v>
      </c>
      <c r="D26" s="1" t="s">
        <v>43</v>
      </c>
      <c r="E26" s="23">
        <f t="shared" si="3"/>
        <v>0</v>
      </c>
      <c r="F26" s="23">
        <f t="shared" si="3"/>
        <v>0</v>
      </c>
      <c r="H26" s="85"/>
      <c r="J26" s="49"/>
      <c r="K26" s="50"/>
      <c r="L26" s="51"/>
      <c r="M26" s="52"/>
      <c r="N26" s="53"/>
      <c r="O26" s="54"/>
      <c r="P26" s="54"/>
      <c r="Q26" s="46"/>
      <c r="S26" s="40"/>
      <c r="U26" s="36"/>
      <c r="V26" s="46"/>
      <c r="W26" s="36"/>
    </row>
    <row r="27" spans="1:23" ht="15.75">
      <c r="A27" s="1"/>
      <c r="B27" s="1" t="s">
        <v>618</v>
      </c>
      <c r="C27" s="39"/>
      <c r="D27" s="38"/>
      <c r="E27" s="12"/>
      <c r="F27" s="23">
        <f t="shared" si="3"/>
        <v>0</v>
      </c>
      <c r="H27" s="85"/>
      <c r="J27" s="49"/>
      <c r="K27" s="140"/>
      <c r="L27" s="51"/>
      <c r="M27" s="52"/>
      <c r="N27" s="53"/>
      <c r="O27" s="54"/>
      <c r="P27" s="54"/>
      <c r="Q27" s="46"/>
      <c r="S27" s="40"/>
      <c r="U27" s="36"/>
      <c r="V27" s="46"/>
      <c r="W27" s="36"/>
    </row>
    <row r="28" spans="1:23" ht="15.75">
      <c r="A28" s="1" t="s">
        <v>44</v>
      </c>
      <c r="B28" s="1"/>
      <c r="C28" s="1"/>
      <c r="D28" s="1" t="s">
        <v>45</v>
      </c>
      <c r="E28" s="23">
        <f t="shared" si="3"/>
        <v>0</v>
      </c>
      <c r="F28" s="23">
        <f t="shared" si="3"/>
        <v>0</v>
      </c>
      <c r="H28" s="85"/>
      <c r="J28" s="49" t="s">
        <v>852</v>
      </c>
      <c r="K28" s="50"/>
      <c r="L28" s="51"/>
      <c r="M28" s="52"/>
      <c r="N28" s="53"/>
      <c r="O28" s="54"/>
      <c r="P28" s="54"/>
      <c r="Q28" s="46"/>
      <c r="S28" s="40"/>
      <c r="U28" s="36"/>
      <c r="V28" s="46"/>
      <c r="W28" s="36"/>
    </row>
    <row r="29" spans="1:23" ht="15.75">
      <c r="A29" s="1" t="s">
        <v>46</v>
      </c>
      <c r="B29" s="1"/>
      <c r="C29" s="1"/>
      <c r="D29" s="1" t="s">
        <v>47</v>
      </c>
      <c r="E29" s="23">
        <f t="shared" si="3"/>
        <v>0</v>
      </c>
      <c r="F29" s="23">
        <f t="shared" si="3"/>
        <v>0</v>
      </c>
      <c r="H29" s="85"/>
      <c r="J29" s="49" t="s">
        <v>852</v>
      </c>
      <c r="K29" s="50"/>
      <c r="L29" s="51"/>
      <c r="M29" s="52"/>
      <c r="N29" s="53"/>
      <c r="O29" s="54"/>
      <c r="P29" s="54"/>
      <c r="Q29" s="46"/>
      <c r="S29" s="40"/>
      <c r="U29" s="36"/>
      <c r="V29" s="40"/>
      <c r="W29" s="36"/>
    </row>
    <row r="30" spans="1:23" ht="15.75">
      <c r="A30" s="1"/>
      <c r="B30" s="1"/>
      <c r="C30" s="1"/>
      <c r="D30" s="38" t="s">
        <v>855</v>
      </c>
      <c r="E30" s="23">
        <v>111469.56</v>
      </c>
      <c r="F30" s="23">
        <v>111469.56</v>
      </c>
      <c r="H30" s="85"/>
      <c r="J30" s="49"/>
      <c r="K30" s="50"/>
      <c r="L30" s="51"/>
      <c r="M30" s="52"/>
      <c r="N30" s="53"/>
      <c r="O30" s="54"/>
      <c r="P30" s="54"/>
      <c r="Q30" s="46"/>
      <c r="S30" s="40"/>
      <c r="U30" s="36"/>
      <c r="V30" s="40"/>
      <c r="W30" s="36"/>
    </row>
    <row r="31" spans="1:23" ht="15.75">
      <c r="A31" s="2"/>
      <c r="B31" s="2"/>
      <c r="C31" s="2"/>
      <c r="D31" s="38" t="s">
        <v>856</v>
      </c>
      <c r="E31" s="12">
        <v>210481.45</v>
      </c>
      <c r="F31" s="12">
        <f>SUM(E31:E31)</f>
        <v>210481.45</v>
      </c>
      <c r="H31" s="84"/>
      <c r="J31" s="49"/>
      <c r="K31" s="50"/>
      <c r="L31" s="51"/>
      <c r="M31" s="52"/>
      <c r="N31" s="53"/>
      <c r="O31" s="54"/>
      <c r="P31" s="54"/>
      <c r="S31" s="40"/>
      <c r="U31" s="36"/>
      <c r="V31" s="46"/>
      <c r="W31" s="36"/>
    </row>
    <row r="32" spans="1:23" ht="15.75">
      <c r="A32" s="2"/>
      <c r="B32" s="2"/>
      <c r="C32" s="2"/>
      <c r="D32" s="38"/>
      <c r="E32" s="12"/>
      <c r="F32" s="12"/>
      <c r="H32" s="84"/>
      <c r="J32" s="49"/>
      <c r="K32" s="50"/>
      <c r="L32" s="51"/>
      <c r="M32" s="52"/>
      <c r="N32" s="53"/>
      <c r="O32" s="54"/>
      <c r="P32" s="54"/>
      <c r="S32" s="40"/>
      <c r="U32" s="36"/>
      <c r="V32" s="46"/>
      <c r="W32" s="36"/>
    </row>
    <row r="33" spans="1:24" ht="15.75">
      <c r="A33" s="4" t="s">
        <v>48</v>
      </c>
      <c r="B33" s="4"/>
      <c r="C33" s="4"/>
      <c r="D33" s="4" t="s">
        <v>49</v>
      </c>
      <c r="E33" s="10">
        <f>SUM(E34:E56)</f>
        <v>2063077.7100000002</v>
      </c>
      <c r="F33" s="10">
        <f>SUM(F34:F56)</f>
        <v>2063077.7100000002</v>
      </c>
      <c r="H33" s="85"/>
      <c r="J33" s="49" t="s">
        <v>852</v>
      </c>
      <c r="K33" s="140"/>
      <c r="L33" s="51"/>
      <c r="M33" s="52"/>
      <c r="N33" s="53"/>
      <c r="O33" s="54"/>
      <c r="P33" s="54"/>
      <c r="Q33" s="46"/>
      <c r="S33" s="40"/>
      <c r="U33" s="36"/>
      <c r="V33" s="46"/>
      <c r="W33" s="36"/>
    </row>
    <row r="34" spans="1:24" ht="15.75">
      <c r="A34" s="1" t="s">
        <v>50</v>
      </c>
      <c r="B34" s="1"/>
      <c r="C34" s="1"/>
      <c r="D34" s="1" t="s">
        <v>51</v>
      </c>
      <c r="E34" s="12"/>
      <c r="F34" s="23">
        <f>SUM(E34:E34)</f>
        <v>0</v>
      </c>
      <c r="H34" s="85"/>
      <c r="J34" s="49"/>
      <c r="K34" s="50"/>
      <c r="L34" s="51"/>
      <c r="M34" s="52"/>
      <c r="N34" s="53"/>
      <c r="O34" s="54"/>
      <c r="P34" s="54"/>
      <c r="S34" s="40"/>
      <c r="U34" s="36"/>
      <c r="V34" s="46"/>
      <c r="W34" s="36"/>
    </row>
    <row r="35" spans="1:24" ht="15.75">
      <c r="A35" s="1"/>
      <c r="B35" s="1" t="s">
        <v>621</v>
      </c>
      <c r="C35" s="1"/>
      <c r="D35" s="38" t="s">
        <v>857</v>
      </c>
      <c r="E35" s="12">
        <v>561516.32999999996</v>
      </c>
      <c r="F35" s="23">
        <f t="shared" ref="F35:F38" si="4">SUM(E35:E35)</f>
        <v>561516.32999999996</v>
      </c>
      <c r="H35" s="85"/>
      <c r="J35" s="49"/>
      <c r="K35" s="140"/>
      <c r="L35" s="51"/>
      <c r="M35" s="52"/>
      <c r="N35" s="53"/>
      <c r="O35" s="54"/>
      <c r="P35" s="54"/>
      <c r="S35" s="40"/>
      <c r="U35" s="36"/>
      <c r="V35" s="46"/>
      <c r="W35" s="36"/>
    </row>
    <row r="36" spans="1:24" ht="15.75">
      <c r="A36" s="1"/>
      <c r="B36" s="1"/>
      <c r="C36" s="1"/>
      <c r="D36" s="38"/>
      <c r="E36" s="12"/>
      <c r="F36" s="23"/>
      <c r="H36" s="85"/>
      <c r="J36" s="49"/>
      <c r="K36" s="140"/>
      <c r="L36" s="51"/>
      <c r="M36" s="52"/>
      <c r="N36" s="53"/>
      <c r="O36" s="54"/>
      <c r="P36" s="54"/>
      <c r="S36" s="40"/>
      <c r="U36" s="36"/>
      <c r="V36" s="46"/>
      <c r="W36" s="36"/>
    </row>
    <row r="37" spans="1:24" ht="15.75">
      <c r="A37" s="1"/>
      <c r="B37" s="1"/>
      <c r="C37" s="1"/>
      <c r="D37" s="38" t="s">
        <v>858</v>
      </c>
      <c r="E37" s="12">
        <v>5460</v>
      </c>
      <c r="F37" s="12">
        <v>5460</v>
      </c>
      <c r="H37" s="85"/>
      <c r="J37" s="49"/>
      <c r="K37" s="140"/>
      <c r="L37" s="51"/>
      <c r="M37" s="52"/>
      <c r="N37" s="53"/>
      <c r="O37" s="54"/>
      <c r="P37" s="54"/>
      <c r="S37" s="40"/>
      <c r="U37" s="36"/>
      <c r="V37" s="46"/>
      <c r="W37" s="36"/>
    </row>
    <row r="38" spans="1:24" ht="15.75">
      <c r="A38" s="1"/>
      <c r="B38" s="1" t="s">
        <v>621</v>
      </c>
      <c r="C38" s="1"/>
      <c r="D38" s="38" t="s">
        <v>859</v>
      </c>
      <c r="E38" s="12">
        <v>104260</v>
      </c>
      <c r="F38" s="23">
        <f t="shared" si="4"/>
        <v>104260</v>
      </c>
      <c r="H38" s="85"/>
      <c r="J38" s="49" t="s">
        <v>852</v>
      </c>
      <c r="K38" s="50"/>
      <c r="L38" s="51"/>
      <c r="M38" s="52"/>
      <c r="N38" s="53"/>
      <c r="O38" s="54"/>
      <c r="P38" s="54"/>
      <c r="S38" s="40"/>
      <c r="U38" s="36"/>
      <c r="V38" s="46"/>
      <c r="W38" s="36"/>
    </row>
    <row r="39" spans="1:24" ht="15.75">
      <c r="A39" s="1"/>
      <c r="B39" s="1"/>
      <c r="C39" s="1"/>
      <c r="D39" s="38" t="s">
        <v>860</v>
      </c>
      <c r="E39" s="12">
        <v>7398.38</v>
      </c>
      <c r="F39" s="12">
        <v>7398.38</v>
      </c>
      <c r="H39" s="85"/>
      <c r="J39" s="49"/>
      <c r="K39" s="50"/>
      <c r="L39" s="51"/>
      <c r="M39" s="52"/>
      <c r="N39" s="53"/>
      <c r="O39" s="54"/>
      <c r="P39" s="54"/>
      <c r="S39" s="40"/>
      <c r="U39" s="36"/>
      <c r="V39" s="46"/>
      <c r="W39" s="36"/>
    </row>
    <row r="40" spans="1:24" ht="15.75">
      <c r="A40" s="1" t="s">
        <v>52</v>
      </c>
      <c r="B40" s="1"/>
      <c r="C40" s="1"/>
      <c r="D40" s="1" t="s">
        <v>53</v>
      </c>
      <c r="E40" s="23">
        <f t="shared" ref="E40:F53" si="5">SUM(D40:D40)</f>
        <v>0</v>
      </c>
      <c r="F40" s="23">
        <f t="shared" si="5"/>
        <v>0</v>
      </c>
      <c r="H40" s="85"/>
      <c r="J40" s="49" t="s">
        <v>852</v>
      </c>
      <c r="K40" s="50"/>
      <c r="L40" s="51"/>
      <c r="M40" s="52"/>
      <c r="N40" s="53"/>
      <c r="O40" s="54"/>
      <c r="P40" s="54"/>
      <c r="Q40" s="46"/>
      <c r="S40" s="40"/>
      <c r="U40" s="36"/>
      <c r="V40" s="46"/>
      <c r="W40" s="36"/>
    </row>
    <row r="41" spans="1:24" ht="15.75">
      <c r="A41" s="1" t="s">
        <v>54</v>
      </c>
      <c r="B41" s="1" t="s">
        <v>621</v>
      </c>
      <c r="C41" s="1"/>
      <c r="D41" s="1" t="s">
        <v>861</v>
      </c>
      <c r="H41" s="85"/>
      <c r="J41" s="49"/>
      <c r="K41" s="50"/>
      <c r="L41" s="51"/>
      <c r="M41" s="52"/>
      <c r="N41" s="53"/>
      <c r="O41" s="54"/>
      <c r="P41" s="54"/>
      <c r="Q41" s="46"/>
      <c r="S41" s="40"/>
      <c r="U41" s="36"/>
      <c r="V41" s="46"/>
      <c r="W41" s="36"/>
    </row>
    <row r="42" spans="1:24" ht="15.75">
      <c r="A42" s="1"/>
      <c r="B42" s="1" t="s">
        <v>621</v>
      </c>
      <c r="C42" s="1"/>
      <c r="D42" s="38" t="s">
        <v>862</v>
      </c>
      <c r="E42" s="12">
        <v>16862.89</v>
      </c>
      <c r="F42" s="23">
        <f>SUM(E42:E42)</f>
        <v>16862.89</v>
      </c>
      <c r="H42" s="85"/>
      <c r="J42" s="49" t="s">
        <v>852</v>
      </c>
      <c r="K42" s="140"/>
      <c r="L42" s="51"/>
      <c r="M42" s="52"/>
      <c r="N42" s="53"/>
      <c r="O42" s="54"/>
      <c r="P42" s="54"/>
      <c r="Q42" s="46"/>
      <c r="S42" s="40"/>
      <c r="U42" s="36"/>
      <c r="V42" s="46"/>
      <c r="W42" s="36"/>
    </row>
    <row r="43" spans="1:24" ht="15.75">
      <c r="A43" s="1" t="s">
        <v>56</v>
      </c>
      <c r="B43" s="1" t="s">
        <v>626</v>
      </c>
      <c r="C43" s="1"/>
      <c r="D43" s="1" t="s">
        <v>863</v>
      </c>
      <c r="E43" s="12">
        <v>905931.71</v>
      </c>
      <c r="F43" s="23">
        <f t="shared" si="5"/>
        <v>905931.71</v>
      </c>
      <c r="H43" s="85"/>
      <c r="J43" s="49" t="s">
        <v>852</v>
      </c>
      <c r="K43" s="140"/>
      <c r="L43" s="51"/>
      <c r="M43" s="52"/>
      <c r="N43" s="53"/>
      <c r="O43" s="54"/>
      <c r="P43" s="54"/>
      <c r="Q43" s="46"/>
      <c r="S43" s="40"/>
      <c r="U43" s="36"/>
      <c r="V43" s="46"/>
      <c r="X43" t="s">
        <v>455</v>
      </c>
    </row>
    <row r="44" spans="1:24" ht="15.75">
      <c r="A44" s="1" t="s">
        <v>58</v>
      </c>
      <c r="B44" s="1"/>
      <c r="C44" s="1"/>
      <c r="D44" s="1" t="s">
        <v>59</v>
      </c>
      <c r="E44" s="12"/>
      <c r="F44" s="23">
        <f t="shared" si="5"/>
        <v>0</v>
      </c>
      <c r="H44" s="85"/>
      <c r="J44" s="49"/>
      <c r="K44" s="140"/>
      <c r="L44" s="51"/>
      <c r="M44" s="52"/>
      <c r="N44" s="53"/>
      <c r="O44" s="54"/>
      <c r="P44" s="54"/>
      <c r="Q44" s="46"/>
      <c r="S44" s="40"/>
      <c r="U44" s="36"/>
      <c r="V44" s="46"/>
      <c r="W44" s="36"/>
    </row>
    <row r="45" spans="1:24" ht="15.75">
      <c r="A45" s="1"/>
      <c r="B45" s="1" t="s">
        <v>626</v>
      </c>
      <c r="C45" s="1"/>
      <c r="D45" s="1"/>
      <c r="E45" s="12">
        <v>459390.34</v>
      </c>
      <c r="F45" s="12">
        <v>459390.34</v>
      </c>
      <c r="H45" s="85"/>
      <c r="J45" s="49"/>
      <c r="K45" s="140"/>
      <c r="L45" s="51"/>
      <c r="M45" s="52"/>
      <c r="N45" s="53"/>
      <c r="O45" s="54"/>
      <c r="P45" s="54"/>
      <c r="Q45" s="46"/>
      <c r="S45" s="40"/>
      <c r="U45" s="36"/>
      <c r="V45" s="46"/>
      <c r="W45" s="36"/>
    </row>
    <row r="46" spans="1:24" ht="15.75">
      <c r="A46" s="1"/>
      <c r="B46" s="1" t="s">
        <v>626</v>
      </c>
      <c r="C46" s="1"/>
      <c r="D46" s="38" t="s">
        <v>864</v>
      </c>
      <c r="E46" s="12"/>
      <c r="F46" s="12"/>
      <c r="H46" s="85"/>
      <c r="J46" s="49"/>
      <c r="K46" s="14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4" ht="15.75">
      <c r="A47" s="1"/>
      <c r="B47" s="1"/>
      <c r="C47" s="1"/>
      <c r="D47" s="1"/>
      <c r="E47" s="12">
        <v>2258.06</v>
      </c>
      <c r="F47" s="12">
        <v>2258.06</v>
      </c>
      <c r="H47" s="85"/>
      <c r="J47" s="49"/>
      <c r="K47" s="140"/>
      <c r="L47" s="51"/>
      <c r="M47" s="52"/>
      <c r="N47" s="53"/>
      <c r="O47" s="54"/>
      <c r="P47" s="54"/>
      <c r="Q47" s="46"/>
      <c r="S47" s="40"/>
      <c r="U47" s="36"/>
      <c r="V47" s="46"/>
      <c r="W47" s="36"/>
    </row>
    <row r="48" spans="1:24" ht="15.75">
      <c r="A48" s="1"/>
      <c r="B48" s="1"/>
      <c r="C48" s="1"/>
      <c r="D48" s="1"/>
      <c r="E48" s="12"/>
      <c r="F48" s="23"/>
      <c r="H48" s="85"/>
      <c r="J48" s="49"/>
      <c r="K48" s="140"/>
      <c r="L48" s="51"/>
      <c r="M48" s="52"/>
      <c r="N48" s="53"/>
      <c r="O48" s="54"/>
      <c r="P48" s="54"/>
      <c r="Q48" s="46"/>
      <c r="S48" s="40"/>
      <c r="U48" s="36"/>
      <c r="V48" s="46"/>
      <c r="W48" s="36"/>
    </row>
    <row r="49" spans="1:23" ht="15.75">
      <c r="A49" s="1"/>
      <c r="B49" s="1"/>
      <c r="C49" s="1"/>
      <c r="D49" s="1"/>
      <c r="E49" s="12"/>
      <c r="F49" s="23"/>
      <c r="H49" s="85"/>
      <c r="J49" s="49"/>
      <c r="K49" s="140"/>
      <c r="L49" s="51"/>
      <c r="M49" s="52"/>
      <c r="N49" s="53"/>
      <c r="O49" s="54"/>
      <c r="P49" s="54"/>
      <c r="Q49" s="46"/>
      <c r="S49" s="40"/>
      <c r="U49" s="36"/>
      <c r="V49" s="46"/>
      <c r="W49" s="36"/>
    </row>
    <row r="50" spans="1:23" ht="15.75">
      <c r="A50" s="1" t="s">
        <v>60</v>
      </c>
      <c r="B50" s="1"/>
      <c r="C50" s="1"/>
      <c r="D50" s="1" t="s">
        <v>61</v>
      </c>
      <c r="E50" s="23">
        <f t="shared" si="5"/>
        <v>0</v>
      </c>
      <c r="F50" s="23">
        <f t="shared" si="5"/>
        <v>0</v>
      </c>
      <c r="H50" s="85"/>
      <c r="J50" s="49"/>
      <c r="K50" s="50" t="s">
        <v>853</v>
      </c>
      <c r="L50" s="51"/>
      <c r="M50" s="52"/>
      <c r="N50" s="53"/>
      <c r="O50" s="54"/>
      <c r="P50" s="54"/>
      <c r="Q50" s="46"/>
      <c r="S50" s="40"/>
      <c r="U50" s="36"/>
      <c r="V50" s="46"/>
      <c r="W50" s="36"/>
    </row>
    <row r="51" spans="1:23" ht="15.75">
      <c r="A51" s="1" t="s">
        <v>62</v>
      </c>
      <c r="B51" s="1"/>
      <c r="C51" s="1"/>
      <c r="D51" s="1" t="s">
        <v>63</v>
      </c>
      <c r="E51" s="23">
        <f t="shared" si="5"/>
        <v>0</v>
      </c>
      <c r="F51" s="23">
        <f t="shared" si="5"/>
        <v>0</v>
      </c>
      <c r="H51" s="85"/>
      <c r="J51" s="49"/>
      <c r="K51" s="50"/>
      <c r="L51" s="51"/>
      <c r="M51" s="52"/>
      <c r="N51" s="53"/>
      <c r="O51" s="54"/>
      <c r="P51" s="54"/>
      <c r="Q51" s="46"/>
      <c r="S51" s="40"/>
      <c r="U51" s="36"/>
      <c r="V51" s="46"/>
      <c r="W51" s="36"/>
    </row>
    <row r="52" spans="1:23" ht="15.75">
      <c r="A52" s="1" t="s">
        <v>64</v>
      </c>
      <c r="B52" s="1"/>
      <c r="C52" s="1"/>
      <c r="D52" s="1" t="s">
        <v>65</v>
      </c>
      <c r="E52" s="23">
        <f t="shared" si="5"/>
        <v>0</v>
      </c>
      <c r="F52" s="23">
        <f t="shared" si="5"/>
        <v>0</v>
      </c>
      <c r="H52" s="85"/>
      <c r="J52" s="49" t="s">
        <v>852</v>
      </c>
      <c r="K52" s="140"/>
      <c r="L52" s="51"/>
      <c r="M52" s="52"/>
      <c r="N52" s="53"/>
      <c r="O52" s="54"/>
      <c r="P52" s="54"/>
      <c r="Q52" s="46"/>
      <c r="S52" s="40"/>
      <c r="U52" s="36"/>
      <c r="V52" s="46"/>
      <c r="W52" s="36"/>
    </row>
    <row r="53" spans="1:23" ht="15.75">
      <c r="A53" s="1" t="s">
        <v>66</v>
      </c>
      <c r="B53" s="1"/>
      <c r="C53" s="1"/>
      <c r="D53" s="1" t="s">
        <v>67</v>
      </c>
      <c r="E53" s="23">
        <f t="shared" si="5"/>
        <v>0</v>
      </c>
      <c r="F53" s="23">
        <f t="shared" si="5"/>
        <v>0</v>
      </c>
      <c r="H53" s="85"/>
      <c r="J53" s="49"/>
      <c r="K53" s="140"/>
      <c r="L53" s="51"/>
      <c r="M53" s="52"/>
      <c r="N53" s="53"/>
      <c r="O53" s="54"/>
      <c r="P53" s="54"/>
      <c r="Q53" s="46"/>
      <c r="S53" s="40"/>
      <c r="U53" s="36"/>
      <c r="V53" s="40"/>
      <c r="W53" s="36"/>
    </row>
    <row r="54" spans="1:23" ht="15.75">
      <c r="A54" s="1" t="s">
        <v>68</v>
      </c>
      <c r="B54" s="1"/>
      <c r="C54" s="1"/>
      <c r="D54" s="1" t="s">
        <v>69</v>
      </c>
      <c r="E54" s="23"/>
      <c r="F54" s="23"/>
      <c r="H54" s="85"/>
      <c r="J54" s="49"/>
      <c r="K54" s="140"/>
      <c r="L54" s="51"/>
      <c r="M54" s="52"/>
      <c r="N54" s="53"/>
      <c r="O54" s="54"/>
      <c r="P54" s="54"/>
      <c r="Q54" s="46"/>
      <c r="S54" s="40"/>
      <c r="U54" s="36"/>
      <c r="V54" s="46"/>
      <c r="W54" s="36"/>
    </row>
    <row r="55" spans="1:23" ht="15.75">
      <c r="A55" s="1" t="s">
        <v>70</v>
      </c>
      <c r="B55" s="1"/>
      <c r="C55" s="1"/>
      <c r="D55" s="1" t="s">
        <v>71</v>
      </c>
      <c r="E55" s="23">
        <f>SUM(D55:D55)</f>
        <v>0</v>
      </c>
      <c r="F55" s="23">
        <f>SUM(E55:E55)</f>
        <v>0</v>
      </c>
      <c r="H55" s="85"/>
      <c r="J55" s="49" t="s">
        <v>852</v>
      </c>
      <c r="K55" s="140"/>
      <c r="L55" s="51"/>
      <c r="M55" s="52"/>
      <c r="N55" s="53"/>
      <c r="O55" s="54"/>
      <c r="P55" s="54"/>
      <c r="Q55" s="46"/>
      <c r="S55" s="40"/>
      <c r="U55" s="36"/>
      <c r="V55" s="46"/>
      <c r="W55" s="36"/>
    </row>
    <row r="56" spans="1:23" ht="15.75">
      <c r="A56" s="1" t="s">
        <v>72</v>
      </c>
      <c r="B56" s="1"/>
      <c r="C56" s="1"/>
      <c r="D56" s="1" t="s">
        <v>73</v>
      </c>
      <c r="E56" s="23">
        <f>SUM(D56:D56)</f>
        <v>0</v>
      </c>
      <c r="F56" s="23">
        <f>SUM(E56:E56)</f>
        <v>0</v>
      </c>
      <c r="H56" s="85"/>
      <c r="J56" s="49"/>
      <c r="K56" s="140"/>
      <c r="L56" s="51"/>
      <c r="M56" s="52"/>
      <c r="N56" s="53"/>
      <c r="O56" s="54"/>
      <c r="P56" s="54"/>
      <c r="Q56" s="46"/>
      <c r="S56" s="40"/>
      <c r="U56" s="36"/>
      <c r="V56" s="46"/>
      <c r="W56" s="36"/>
    </row>
    <row r="57" spans="1:23" ht="15.75">
      <c r="A57" s="1"/>
      <c r="B57" s="1"/>
      <c r="C57" s="1"/>
      <c r="D57" s="1"/>
      <c r="E57" s="12"/>
      <c r="F57" s="18"/>
      <c r="H57" s="84"/>
      <c r="J57" s="49"/>
      <c r="K57" s="50"/>
      <c r="L57" s="51"/>
      <c r="M57" s="52"/>
      <c r="N57" s="53"/>
      <c r="O57" s="54"/>
      <c r="P57" s="54"/>
      <c r="Q57" s="46"/>
      <c r="S57" s="40"/>
      <c r="U57" s="36"/>
      <c r="V57" s="46"/>
      <c r="W57" s="36"/>
    </row>
    <row r="58" spans="1:23" ht="15.75">
      <c r="A58" s="4" t="s">
        <v>74</v>
      </c>
      <c r="B58" s="4"/>
      <c r="C58" s="4"/>
      <c r="D58" s="4" t="s">
        <v>75</v>
      </c>
      <c r="E58" s="10">
        <f>SUM(E59:E62)</f>
        <v>0</v>
      </c>
      <c r="F58" s="10">
        <f>SUM(F59:F62)</f>
        <v>0</v>
      </c>
      <c r="H58" s="78"/>
      <c r="J58" s="49" t="s">
        <v>852</v>
      </c>
      <c r="K58" s="140"/>
      <c r="L58" s="51"/>
      <c r="M58" s="52"/>
      <c r="N58" s="53"/>
      <c r="O58" s="54"/>
      <c r="P58" s="54"/>
      <c r="S58" s="40"/>
      <c r="U58" s="36"/>
      <c r="V58" s="46"/>
      <c r="W58" s="36"/>
    </row>
    <row r="59" spans="1:23" ht="15.75">
      <c r="A59" s="1" t="s">
        <v>76</v>
      </c>
      <c r="B59" s="1"/>
      <c r="C59" s="1"/>
      <c r="D59" s="1" t="s">
        <v>767</v>
      </c>
      <c r="E59" s="23">
        <f t="shared" ref="E59:F62" si="6">SUM(D59:D59)</f>
        <v>0</v>
      </c>
      <c r="F59" s="23">
        <f t="shared" si="6"/>
        <v>0</v>
      </c>
      <c r="H59" s="78"/>
      <c r="J59" s="49" t="s">
        <v>852</v>
      </c>
      <c r="K59" s="140"/>
      <c r="L59" s="51"/>
      <c r="M59" s="52"/>
      <c r="N59" s="53"/>
      <c r="O59" s="54"/>
      <c r="P59" s="54"/>
      <c r="S59" s="40"/>
      <c r="U59" s="36"/>
      <c r="V59" s="46"/>
      <c r="W59" s="36"/>
    </row>
    <row r="60" spans="1:23" ht="15.75">
      <c r="A60" s="1" t="s">
        <v>78</v>
      </c>
      <c r="B60" s="1"/>
      <c r="C60" s="1"/>
      <c r="D60" s="1" t="s">
        <v>79</v>
      </c>
      <c r="E60" s="23">
        <f t="shared" si="6"/>
        <v>0</v>
      </c>
      <c r="F60" s="23">
        <f t="shared" si="6"/>
        <v>0</v>
      </c>
      <c r="H60" s="78"/>
      <c r="J60" s="49" t="s">
        <v>852</v>
      </c>
      <c r="K60" s="140"/>
      <c r="L60" s="51"/>
      <c r="M60" s="52"/>
      <c r="N60" s="53"/>
      <c r="O60" s="54"/>
      <c r="P60" s="54"/>
      <c r="Q60" s="46"/>
      <c r="S60" s="40"/>
      <c r="U60" s="36"/>
      <c r="V60" s="46"/>
      <c r="W60" s="36"/>
    </row>
    <row r="61" spans="1:23" ht="15.75">
      <c r="A61" s="1" t="s">
        <v>80</v>
      </c>
      <c r="B61" s="1"/>
      <c r="C61" s="1"/>
      <c r="D61" s="1" t="s">
        <v>81</v>
      </c>
      <c r="E61" s="23">
        <f t="shared" si="6"/>
        <v>0</v>
      </c>
      <c r="F61" s="23">
        <f t="shared" si="6"/>
        <v>0</v>
      </c>
      <c r="H61" s="78"/>
      <c r="J61" s="49" t="s">
        <v>852</v>
      </c>
      <c r="K61" s="140"/>
      <c r="L61" s="51"/>
      <c r="M61" s="52"/>
      <c r="N61" s="53"/>
      <c r="O61" s="54"/>
      <c r="P61" s="54"/>
      <c r="Q61" s="46"/>
      <c r="S61" s="40"/>
      <c r="U61" s="36"/>
      <c r="V61" s="46"/>
      <c r="W61" s="36"/>
    </row>
    <row r="62" spans="1:23" ht="15.75">
      <c r="A62" s="1" t="s">
        <v>82</v>
      </c>
      <c r="B62" s="1"/>
      <c r="C62" s="1"/>
      <c r="D62" s="1" t="s">
        <v>83</v>
      </c>
      <c r="E62" s="18">
        <f t="shared" si="6"/>
        <v>0</v>
      </c>
      <c r="F62" s="18">
        <f t="shared" si="6"/>
        <v>0</v>
      </c>
      <c r="H62" s="78"/>
      <c r="J62" s="49"/>
      <c r="K62" s="140"/>
      <c r="L62" s="51"/>
      <c r="M62" s="52"/>
      <c r="N62" s="53"/>
      <c r="O62" s="54"/>
      <c r="P62" s="54"/>
      <c r="Q62" s="46"/>
      <c r="S62" s="40"/>
      <c r="U62" s="36"/>
      <c r="V62" s="46"/>
      <c r="W62" s="36"/>
    </row>
    <row r="63" spans="1:23" ht="15.75">
      <c r="A63" s="4" t="s">
        <v>84</v>
      </c>
      <c r="B63" s="4"/>
      <c r="C63" s="4"/>
      <c r="D63" s="4" t="s">
        <v>85</v>
      </c>
      <c r="E63" s="10">
        <f>SUM(E64:E69)</f>
        <v>10000</v>
      </c>
      <c r="F63" s="10">
        <f>SUM(F64:F69)</f>
        <v>10000</v>
      </c>
      <c r="H63" s="78"/>
      <c r="J63" s="49"/>
      <c r="K63" s="50"/>
      <c r="L63" s="51"/>
      <c r="M63" s="52"/>
      <c r="N63" s="53"/>
      <c r="O63" s="54"/>
      <c r="P63" s="54"/>
      <c r="Q63" s="46"/>
      <c r="S63" s="40"/>
      <c r="U63" s="36"/>
      <c r="V63" s="46"/>
      <c r="W63" s="36"/>
    </row>
    <row r="64" spans="1:23" ht="15.75">
      <c r="A64" s="1" t="s">
        <v>86</v>
      </c>
      <c r="B64" s="1"/>
      <c r="C64" s="1"/>
      <c r="D64" s="1" t="s">
        <v>87</v>
      </c>
      <c r="E64" s="23">
        <f t="shared" ref="E64:F66" si="7">SUM(D64:D64)</f>
        <v>0</v>
      </c>
      <c r="F64" s="23">
        <f t="shared" si="7"/>
        <v>0</v>
      </c>
      <c r="H64" s="78"/>
      <c r="J64" s="49" t="s">
        <v>852</v>
      </c>
      <c r="K64" s="50"/>
      <c r="L64" s="51"/>
      <c r="M64" s="52"/>
      <c r="N64" s="53"/>
      <c r="O64" s="54"/>
      <c r="P64" s="54"/>
      <c r="S64" s="40"/>
      <c r="U64" s="36"/>
      <c r="V64" s="46"/>
      <c r="W64" s="36"/>
    </row>
    <row r="65" spans="1:23" ht="15.75">
      <c r="A65" s="1" t="s">
        <v>88</v>
      </c>
      <c r="B65" s="1"/>
      <c r="C65" s="1"/>
      <c r="D65" s="1" t="s">
        <v>89</v>
      </c>
      <c r="E65" s="23">
        <f t="shared" si="7"/>
        <v>0</v>
      </c>
      <c r="F65" s="23">
        <f t="shared" si="7"/>
        <v>0</v>
      </c>
      <c r="H65" s="78"/>
      <c r="J65" s="49" t="s">
        <v>852</v>
      </c>
      <c r="K65" s="140"/>
      <c r="L65" s="51"/>
      <c r="M65" s="52"/>
      <c r="N65" s="53"/>
      <c r="O65" s="54"/>
      <c r="P65" s="54"/>
      <c r="S65" s="40"/>
      <c r="U65" s="36"/>
      <c r="V65" s="46"/>
      <c r="W65" s="36"/>
    </row>
    <row r="66" spans="1:23" ht="15.75">
      <c r="A66" s="1" t="s">
        <v>90</v>
      </c>
      <c r="B66" s="1"/>
      <c r="C66" s="1"/>
      <c r="D66" s="1" t="s">
        <v>865</v>
      </c>
      <c r="E66" s="23">
        <f t="shared" si="7"/>
        <v>0</v>
      </c>
      <c r="F66" s="23">
        <f t="shared" si="7"/>
        <v>0</v>
      </c>
      <c r="H66" s="78"/>
      <c r="J66" s="49"/>
      <c r="K66" s="50"/>
      <c r="L66" s="51"/>
      <c r="M66" s="52"/>
      <c r="N66" s="53"/>
      <c r="O66" s="54"/>
      <c r="P66" s="54"/>
      <c r="S66" s="40"/>
      <c r="U66" s="36"/>
      <c r="V66" s="46"/>
      <c r="W66" s="36"/>
    </row>
    <row r="67" spans="1:23" ht="15.75">
      <c r="A67" s="1" t="s">
        <v>92</v>
      </c>
      <c r="B67" s="1"/>
      <c r="C67" s="1"/>
      <c r="D67" s="1" t="s">
        <v>93</v>
      </c>
      <c r="H67" s="78"/>
      <c r="J67" s="49"/>
      <c r="K67" s="140"/>
      <c r="L67" s="51"/>
      <c r="M67" s="52"/>
      <c r="N67" s="53"/>
      <c r="O67" s="54"/>
      <c r="P67" s="54"/>
      <c r="S67" s="40"/>
      <c r="U67" s="36"/>
      <c r="V67" s="46"/>
      <c r="W67" s="36"/>
    </row>
    <row r="68" spans="1:23" ht="15.75">
      <c r="A68" s="1"/>
      <c r="B68" s="1"/>
      <c r="C68" s="1" t="s">
        <v>866</v>
      </c>
      <c r="D68" s="38" t="s">
        <v>867</v>
      </c>
      <c r="E68" s="18">
        <v>5000</v>
      </c>
      <c r="F68" s="18">
        <v>5000</v>
      </c>
      <c r="H68" s="78"/>
      <c r="J68" s="49"/>
      <c r="K68" s="140"/>
      <c r="L68" s="51"/>
      <c r="M68" s="52"/>
      <c r="N68" s="53"/>
      <c r="O68" s="54"/>
      <c r="P68" s="54"/>
      <c r="S68" s="40"/>
      <c r="U68" s="36"/>
      <c r="V68" s="46"/>
      <c r="W68" s="36"/>
    </row>
    <row r="69" spans="1:23" ht="15.75">
      <c r="A69" s="1"/>
      <c r="B69" s="1" t="s">
        <v>618</v>
      </c>
      <c r="C69" s="1" t="s">
        <v>868</v>
      </c>
      <c r="D69" s="38" t="s">
        <v>869</v>
      </c>
      <c r="E69" s="18">
        <v>5000</v>
      </c>
      <c r="F69" s="18">
        <v>5000</v>
      </c>
      <c r="H69" s="84">
        <f>SUM(H70:H73)</f>
        <v>0</v>
      </c>
      <c r="J69" s="49" t="s">
        <v>852</v>
      </c>
      <c r="K69" s="50"/>
      <c r="L69" s="51"/>
      <c r="M69" s="52"/>
      <c r="N69" s="53"/>
      <c r="O69" s="54"/>
      <c r="P69" s="54"/>
      <c r="S69" s="40"/>
      <c r="U69" s="36"/>
      <c r="V69" s="46"/>
      <c r="W69" s="36"/>
    </row>
    <row r="70" spans="1:23" ht="15.75">
      <c r="A70" s="4" t="s">
        <v>94</v>
      </c>
      <c r="B70" s="4"/>
      <c r="C70" s="4"/>
      <c r="D70" s="4" t="s">
        <v>95</v>
      </c>
      <c r="E70" s="10">
        <v>1054528.3999999999</v>
      </c>
      <c r="F70" s="10">
        <v>1054528.3999999999</v>
      </c>
      <c r="H70" s="88"/>
      <c r="J70" s="49" t="s">
        <v>852</v>
      </c>
      <c r="K70" s="50"/>
      <c r="L70" s="51"/>
      <c r="M70" s="52"/>
      <c r="N70" s="53"/>
      <c r="O70" s="54"/>
      <c r="P70" s="54"/>
      <c r="S70" s="40"/>
      <c r="U70" s="36"/>
      <c r="V70" s="46"/>
      <c r="W70" s="36"/>
    </row>
    <row r="71" spans="1:23" ht="15.75">
      <c r="A71" s="1" t="s">
        <v>96</v>
      </c>
      <c r="B71" s="1"/>
      <c r="C71" s="1"/>
      <c r="D71" s="1" t="s">
        <v>97</v>
      </c>
      <c r="E71" s="23">
        <f t="shared" ref="E71:F75" si="8">SUM(D71:D71)</f>
        <v>0</v>
      </c>
      <c r="F71" s="23">
        <f t="shared" si="8"/>
        <v>0</v>
      </c>
      <c r="H71" s="88"/>
      <c r="J71" s="49"/>
      <c r="K71" s="50"/>
      <c r="L71" s="51"/>
      <c r="M71" s="52"/>
      <c r="N71" s="53"/>
      <c r="O71" s="54"/>
      <c r="P71" s="54"/>
      <c r="S71" s="40"/>
      <c r="U71" s="36"/>
      <c r="V71" s="46"/>
      <c r="W71" s="36"/>
    </row>
    <row r="72" spans="1:23" ht="15.75">
      <c r="A72" s="1"/>
      <c r="B72" s="1"/>
      <c r="C72" s="1"/>
      <c r="D72" s="1"/>
      <c r="E72" s="23"/>
      <c r="F72" s="23"/>
      <c r="H72" s="88"/>
      <c r="J72" s="49"/>
      <c r="K72" s="50"/>
      <c r="L72" s="51"/>
      <c r="M72" s="52"/>
      <c r="N72" s="53"/>
      <c r="O72" s="54"/>
      <c r="P72" s="54"/>
      <c r="S72" s="40"/>
      <c r="U72" s="36"/>
      <c r="V72" s="46"/>
      <c r="W72" s="36"/>
    </row>
    <row r="73" spans="1:23" ht="15.75">
      <c r="A73" s="1" t="s">
        <v>98</v>
      </c>
      <c r="B73" s="1"/>
      <c r="C73" s="1"/>
      <c r="D73" s="1" t="s">
        <v>99</v>
      </c>
      <c r="E73" s="404"/>
      <c r="F73" s="23">
        <f t="shared" si="8"/>
        <v>0</v>
      </c>
      <c r="H73" s="88"/>
      <c r="J73" s="49" t="s">
        <v>852</v>
      </c>
      <c r="K73" s="140"/>
      <c r="L73" s="51"/>
      <c r="M73" s="52"/>
      <c r="N73" s="53"/>
      <c r="O73" s="54"/>
      <c r="P73" s="54"/>
      <c r="S73" s="40"/>
      <c r="U73" s="36"/>
      <c r="V73" s="46"/>
      <c r="W73" s="36"/>
    </row>
    <row r="74" spans="1:23" ht="15.75">
      <c r="A74" s="1"/>
      <c r="B74" s="1"/>
      <c r="C74" s="1"/>
      <c r="D74" s="1"/>
      <c r="E74" s="23"/>
      <c r="F74" s="23"/>
      <c r="H74" s="88"/>
      <c r="J74" s="49"/>
      <c r="K74" s="140"/>
      <c r="L74" s="51"/>
      <c r="M74" s="52"/>
      <c r="N74" s="53"/>
      <c r="O74" s="54"/>
      <c r="P74" s="54"/>
      <c r="S74" s="40"/>
      <c r="U74" s="36"/>
      <c r="V74" s="46"/>
      <c r="W74" s="36"/>
    </row>
    <row r="75" spans="1:23" ht="15.75">
      <c r="A75" s="1" t="s">
        <v>100</v>
      </c>
      <c r="B75" s="1"/>
      <c r="C75" s="1"/>
      <c r="D75" s="1" t="s">
        <v>101</v>
      </c>
      <c r="E75" s="23">
        <f t="shared" si="8"/>
        <v>0</v>
      </c>
      <c r="F75" s="23">
        <f t="shared" si="8"/>
        <v>0</v>
      </c>
      <c r="H75" s="78"/>
      <c r="J75" s="49" t="s">
        <v>852</v>
      </c>
      <c r="K75" s="140"/>
      <c r="L75" s="51"/>
      <c r="M75" s="52"/>
      <c r="N75" s="53"/>
      <c r="O75" s="54"/>
      <c r="P75" s="54"/>
      <c r="S75" s="40"/>
      <c r="U75" s="36"/>
      <c r="V75" s="46"/>
      <c r="W75" s="36"/>
    </row>
    <row r="76" spans="1:23" ht="15.75">
      <c r="A76" s="1"/>
      <c r="B76" s="1"/>
      <c r="C76" s="1"/>
      <c r="D76" s="1"/>
      <c r="E76" s="23"/>
      <c r="F76" s="23"/>
      <c r="H76" s="78"/>
      <c r="J76" s="49"/>
      <c r="K76" s="140"/>
      <c r="L76" s="51"/>
      <c r="M76" s="52"/>
      <c r="N76" s="53"/>
      <c r="O76" s="54"/>
      <c r="P76" s="54"/>
      <c r="S76" s="40"/>
      <c r="U76" s="36"/>
      <c r="V76" s="46"/>
      <c r="W76" s="36"/>
    </row>
    <row r="77" spans="1:23" ht="15.75">
      <c r="A77" s="1"/>
      <c r="B77" s="1"/>
      <c r="C77" s="1"/>
      <c r="D77" s="1"/>
      <c r="E77" s="78"/>
      <c r="F77" s="78"/>
      <c r="H77" s="10">
        <f>SUM(H78+H90+H95+H103+H109+H115+H125+H141+H177)</f>
        <v>0</v>
      </c>
      <c r="J77" s="49" t="s">
        <v>852</v>
      </c>
      <c r="K77" s="140"/>
      <c r="L77" s="51"/>
      <c r="M77" s="52"/>
      <c r="N77" s="53"/>
      <c r="O77" s="54"/>
      <c r="P77" s="54"/>
      <c r="S77" s="40"/>
      <c r="U77" s="36"/>
      <c r="V77" s="46"/>
      <c r="W77" s="36"/>
    </row>
    <row r="78" spans="1:23" ht="15.75">
      <c r="A78" s="16" t="s">
        <v>102</v>
      </c>
      <c r="B78" s="16"/>
      <c r="C78" s="16"/>
      <c r="D78" s="16" t="s">
        <v>458</v>
      </c>
      <c r="E78" s="17">
        <f>SUM(E79+E91+E96+E104+E110+E116+E126+E142+E178)</f>
        <v>5989504.7800000012</v>
      </c>
      <c r="F78" s="17">
        <f>SUM(F79+F91+F96+F104+F110+F116+F126+F142+F178)</f>
        <v>5989504.7800000012</v>
      </c>
      <c r="H78" s="84">
        <f>SUM(H79:H89)</f>
        <v>0</v>
      </c>
      <c r="J78" s="49" t="s">
        <v>852</v>
      </c>
      <c r="K78" s="140"/>
      <c r="L78" s="51"/>
      <c r="M78" s="52"/>
      <c r="N78" s="53"/>
      <c r="O78" s="54"/>
      <c r="P78" s="54"/>
      <c r="S78" s="40"/>
      <c r="U78" s="36"/>
      <c r="V78" s="46"/>
      <c r="W78" s="36"/>
    </row>
    <row r="79" spans="1:23" ht="15.75">
      <c r="A79" s="4" t="s">
        <v>104</v>
      </c>
      <c r="B79" s="4"/>
      <c r="C79" s="4"/>
      <c r="D79" s="4" t="s">
        <v>105</v>
      </c>
      <c r="E79" s="10">
        <f>SUM(E80:E90)</f>
        <v>853249.23</v>
      </c>
      <c r="F79" s="10">
        <f>SUM(F80:F89)</f>
        <v>853249.23</v>
      </c>
      <c r="J79" s="49" t="s">
        <v>852</v>
      </c>
      <c r="K79" s="140"/>
      <c r="L79" s="51"/>
      <c r="M79" s="52"/>
      <c r="N79" s="53"/>
      <c r="O79" s="54"/>
      <c r="P79" s="54"/>
      <c r="S79" s="40"/>
      <c r="U79" s="36"/>
      <c r="V79" s="46"/>
      <c r="W79" s="36"/>
    </row>
    <row r="80" spans="1:23" ht="15.75">
      <c r="A80" s="1" t="s">
        <v>106</v>
      </c>
      <c r="B80" s="1"/>
      <c r="C80" s="1"/>
      <c r="D80" s="1" t="s">
        <v>107</v>
      </c>
      <c r="E80" s="23">
        <f>SUM(D80:D80)</f>
        <v>0</v>
      </c>
      <c r="F80" s="23">
        <f>SUM(E80:E80)</f>
        <v>0</v>
      </c>
      <c r="J80" s="49" t="s">
        <v>852</v>
      </c>
      <c r="K80" s="140"/>
      <c r="L80" s="51"/>
      <c r="M80" s="52"/>
      <c r="N80" s="53"/>
      <c r="O80" s="54"/>
      <c r="P80" s="54"/>
      <c r="S80" s="40"/>
      <c r="U80" s="36"/>
      <c r="V80" s="46"/>
      <c r="W80" s="36"/>
    </row>
    <row r="81" spans="1:23" ht="15.75">
      <c r="A81" s="1" t="s">
        <v>108</v>
      </c>
      <c r="B81" s="1"/>
      <c r="C81" s="1"/>
      <c r="D81" s="1" t="s">
        <v>109</v>
      </c>
      <c r="E81" s="23">
        <f>SUM(D81:D81)</f>
        <v>0</v>
      </c>
      <c r="F81" s="23">
        <f>SUM(E81:E81)</f>
        <v>0</v>
      </c>
      <c r="J81" s="49" t="s">
        <v>852</v>
      </c>
      <c r="K81" s="50"/>
      <c r="L81" s="51"/>
      <c r="M81" s="52"/>
      <c r="N81" s="53"/>
      <c r="O81" s="54"/>
      <c r="P81" s="54"/>
      <c r="Q81" s="42"/>
      <c r="S81" s="40"/>
      <c r="U81" s="36"/>
      <c r="V81" s="46"/>
      <c r="W81" s="36"/>
    </row>
    <row r="82" spans="1:23" ht="15.75">
      <c r="A82" s="1"/>
      <c r="B82" s="1"/>
      <c r="C82" s="1"/>
      <c r="D82" s="38" t="s">
        <v>460</v>
      </c>
      <c r="E82" s="13">
        <v>121146.9</v>
      </c>
      <c r="F82" s="13">
        <v>121146.9</v>
      </c>
      <c r="G82" s="134"/>
      <c r="J82" s="49" t="s">
        <v>852</v>
      </c>
      <c r="K82" s="50"/>
      <c r="L82" s="51"/>
      <c r="M82" s="52"/>
      <c r="N82" s="53"/>
      <c r="O82" s="54"/>
      <c r="P82" s="54"/>
      <c r="Q82" s="42"/>
      <c r="S82" s="40"/>
      <c r="U82" s="36"/>
      <c r="V82" s="46"/>
      <c r="W82" s="36"/>
    </row>
    <row r="83" spans="1:23" ht="15.75">
      <c r="A83" s="1"/>
      <c r="B83" s="1"/>
      <c r="C83" s="1"/>
      <c r="D83" s="38"/>
      <c r="E83" s="13"/>
      <c r="F83" s="13"/>
      <c r="G83" s="134"/>
      <c r="J83" s="49"/>
      <c r="K83" s="50"/>
      <c r="L83" s="51"/>
      <c r="M83" s="52"/>
      <c r="N83" s="53"/>
      <c r="O83" s="54"/>
      <c r="P83" s="54"/>
      <c r="Q83" s="42"/>
      <c r="S83" s="40"/>
      <c r="U83" s="36"/>
      <c r="V83" s="46"/>
      <c r="W83" s="36"/>
    </row>
    <row r="84" spans="1:23" ht="15.75">
      <c r="A84" s="1" t="s">
        <v>110</v>
      </c>
      <c r="B84" s="1"/>
      <c r="C84" s="1"/>
      <c r="D84" s="1" t="s">
        <v>111</v>
      </c>
      <c r="E84" s="13"/>
      <c r="F84" s="13"/>
      <c r="G84" s="88"/>
      <c r="J84" s="49" t="s">
        <v>852</v>
      </c>
      <c r="K84" s="50"/>
      <c r="L84" s="51"/>
      <c r="M84" s="52"/>
      <c r="N84" s="53"/>
      <c r="O84" s="54"/>
      <c r="P84" s="54"/>
      <c r="S84" s="40"/>
      <c r="U84" s="36"/>
      <c r="V84" s="46"/>
    </row>
    <row r="85" spans="1:23" ht="15.75">
      <c r="A85" s="1" t="s">
        <v>112</v>
      </c>
      <c r="B85" s="1"/>
      <c r="C85" s="1"/>
      <c r="D85" s="1" t="s">
        <v>113</v>
      </c>
      <c r="E85" s="23">
        <v>159053.63</v>
      </c>
      <c r="F85" s="23">
        <f>SUM(E85:E85)</f>
        <v>159053.63</v>
      </c>
      <c r="G85" s="88"/>
      <c r="J85" s="49" t="s">
        <v>852</v>
      </c>
      <c r="K85" s="50"/>
      <c r="L85" s="51"/>
      <c r="M85" s="52"/>
      <c r="N85" s="53"/>
      <c r="O85" s="54"/>
      <c r="P85" s="54"/>
      <c r="S85" s="40"/>
      <c r="U85" s="36"/>
      <c r="V85" s="46"/>
    </row>
    <row r="86" spans="1:23" ht="15.75">
      <c r="A86" s="1" t="s">
        <v>114</v>
      </c>
      <c r="B86" s="1"/>
      <c r="C86" s="1"/>
      <c r="D86" s="1" t="s">
        <v>115</v>
      </c>
      <c r="E86" s="13">
        <v>552862.69999999995</v>
      </c>
      <c r="F86" s="13">
        <v>552862.69999999995</v>
      </c>
      <c r="G86" s="88"/>
      <c r="J86" s="49"/>
      <c r="K86" s="50"/>
      <c r="L86" s="51"/>
      <c r="M86" s="52"/>
      <c r="N86" s="53"/>
      <c r="O86" s="54"/>
      <c r="P86" s="54"/>
      <c r="S86" s="40"/>
      <c r="U86" s="36"/>
      <c r="V86" s="46"/>
    </row>
    <row r="87" spans="1:23" ht="15.75">
      <c r="A87" s="1" t="s">
        <v>116</v>
      </c>
      <c r="B87" s="1"/>
      <c r="C87" s="1"/>
      <c r="D87" s="1" t="s">
        <v>117</v>
      </c>
      <c r="E87" s="13"/>
      <c r="F87" s="13"/>
      <c r="G87" s="88"/>
      <c r="J87" s="49" t="s">
        <v>852</v>
      </c>
      <c r="K87" s="50"/>
      <c r="L87" s="51"/>
      <c r="M87" s="52"/>
      <c r="N87" s="53"/>
      <c r="O87" s="54"/>
      <c r="P87" s="54"/>
      <c r="S87" s="40"/>
      <c r="U87" s="36"/>
      <c r="V87" s="46"/>
    </row>
    <row r="88" spans="1:23" ht="15.75">
      <c r="A88" s="1"/>
      <c r="B88" s="1" t="s">
        <v>618</v>
      </c>
      <c r="C88" s="39" t="s">
        <v>870</v>
      </c>
      <c r="D88" s="38" t="s">
        <v>810</v>
      </c>
      <c r="E88" s="13">
        <v>11936</v>
      </c>
      <c r="F88" s="13">
        <v>11936</v>
      </c>
      <c r="G88" s="88"/>
      <c r="J88" s="49"/>
      <c r="K88" s="140"/>
      <c r="L88" s="51"/>
      <c r="M88" s="52"/>
      <c r="N88" s="53"/>
      <c r="O88" s="54"/>
      <c r="P88" s="54"/>
      <c r="S88" s="40"/>
      <c r="U88" s="36"/>
      <c r="V88" s="46"/>
    </row>
    <row r="89" spans="1:23" ht="15.75">
      <c r="A89" s="1" t="s">
        <v>118</v>
      </c>
      <c r="B89" s="1" t="s">
        <v>621</v>
      </c>
      <c r="C89" s="39"/>
      <c r="D89" s="1" t="s">
        <v>119</v>
      </c>
      <c r="E89" s="13">
        <v>8250</v>
      </c>
      <c r="F89" s="13">
        <v>8250</v>
      </c>
      <c r="G89" s="88"/>
      <c r="J89" s="49"/>
      <c r="K89" s="50"/>
      <c r="L89" s="51"/>
      <c r="M89" s="51"/>
      <c r="N89" s="53"/>
      <c r="O89" s="54"/>
      <c r="P89" s="54"/>
      <c r="S89" s="40"/>
      <c r="U89" s="36"/>
      <c r="V89" s="46"/>
    </row>
    <row r="90" spans="1:23" ht="16.5" thickBot="1">
      <c r="A90" s="1"/>
      <c r="B90" s="1"/>
      <c r="C90" s="1"/>
      <c r="D90" s="1"/>
      <c r="E90" s="13"/>
      <c r="F90" s="13"/>
      <c r="J90" s="49"/>
      <c r="K90" s="50"/>
      <c r="L90" s="51"/>
      <c r="M90" s="51"/>
      <c r="N90" s="53"/>
      <c r="O90" s="56"/>
      <c r="P90" s="56"/>
      <c r="S90" s="40"/>
      <c r="U90" s="36"/>
      <c r="V90" s="46"/>
    </row>
    <row r="91" spans="1:23" ht="16.5" thickBot="1">
      <c r="A91" s="4" t="s">
        <v>120</v>
      </c>
      <c r="B91" s="4"/>
      <c r="C91" s="4"/>
      <c r="D91" s="4" t="s">
        <v>121</v>
      </c>
      <c r="E91" s="10">
        <f>SUM(E92:E94)</f>
        <v>7467.04</v>
      </c>
      <c r="F91" s="10">
        <f>SUM(F92:F94)</f>
        <v>7467.04</v>
      </c>
      <c r="J91" s="49"/>
      <c r="K91" s="140"/>
      <c r="L91" s="51"/>
      <c r="M91" s="51"/>
      <c r="N91" s="53"/>
      <c r="O91" s="56"/>
      <c r="P91" s="57"/>
      <c r="S91" s="40"/>
      <c r="U91" s="36"/>
      <c r="V91" s="46"/>
    </row>
    <row r="92" spans="1:23">
      <c r="A92" s="1" t="s">
        <v>122</v>
      </c>
      <c r="B92" s="1"/>
      <c r="C92" s="1"/>
      <c r="D92" s="1" t="s">
        <v>123</v>
      </c>
      <c r="E92" s="13"/>
      <c r="F92" s="23">
        <f>SUM(E92:E92)</f>
        <v>0</v>
      </c>
      <c r="K92" s="73"/>
    </row>
    <row r="93" spans="1:23">
      <c r="A93" s="1"/>
      <c r="B93" s="1"/>
      <c r="C93" s="1" t="s">
        <v>871</v>
      </c>
      <c r="D93" s="38" t="s">
        <v>484</v>
      </c>
      <c r="E93" s="13">
        <v>7467.04</v>
      </c>
      <c r="F93" s="13">
        <v>7467.04</v>
      </c>
      <c r="K93" s="73"/>
    </row>
    <row r="94" spans="1:23">
      <c r="A94" s="1" t="s">
        <v>124</v>
      </c>
      <c r="B94" s="1"/>
      <c r="C94" s="1"/>
      <c r="D94" s="1" t="s">
        <v>125</v>
      </c>
      <c r="E94" s="23">
        <f>SUM(D94:D94)</f>
        <v>0</v>
      </c>
      <c r="F94" s="23">
        <f>SUM(E94:E94)</f>
        <v>0</v>
      </c>
      <c r="J94" t="s">
        <v>852</v>
      </c>
    </row>
    <row r="95" spans="1:23">
      <c r="A95" s="1"/>
      <c r="B95" s="1"/>
      <c r="C95" s="1"/>
      <c r="D95" s="1"/>
      <c r="E95" s="23"/>
      <c r="F95" s="23"/>
    </row>
    <row r="96" spans="1:23">
      <c r="A96" s="4" t="s">
        <v>126</v>
      </c>
      <c r="B96" s="4"/>
      <c r="C96" s="4"/>
      <c r="D96" s="4" t="s">
        <v>841</v>
      </c>
      <c r="E96" s="10">
        <f>SUM(E97:E102)</f>
        <v>1091840</v>
      </c>
      <c r="F96" s="10">
        <f>SUM(F97:F102)</f>
        <v>1091840</v>
      </c>
      <c r="J96" t="s">
        <v>852</v>
      </c>
      <c r="K96" s="73"/>
    </row>
    <row r="97" spans="1:11">
      <c r="A97" s="1" t="s">
        <v>128</v>
      </c>
      <c r="B97" s="1"/>
      <c r="C97" s="1"/>
      <c r="D97" s="1" t="s">
        <v>129</v>
      </c>
      <c r="E97" s="12"/>
      <c r="F97" s="23">
        <f>SUM(E97:E97)</f>
        <v>0</v>
      </c>
      <c r="J97" t="s">
        <v>852</v>
      </c>
    </row>
    <row r="98" spans="1:11">
      <c r="A98" s="1"/>
      <c r="B98" s="1"/>
      <c r="C98" s="1"/>
      <c r="D98" s="1"/>
      <c r="E98" s="12"/>
      <c r="F98" s="23"/>
    </row>
    <row r="99" spans="1:11">
      <c r="A99" s="1"/>
      <c r="B99" s="1" t="s">
        <v>621</v>
      </c>
      <c r="C99" s="39"/>
      <c r="D99" s="38" t="s">
        <v>872</v>
      </c>
      <c r="E99" s="15">
        <v>96700</v>
      </c>
      <c r="F99" s="23">
        <v>96700</v>
      </c>
      <c r="G99" s="29"/>
      <c r="J99" t="s">
        <v>852</v>
      </c>
    </row>
    <row r="100" spans="1:11">
      <c r="A100" s="1"/>
      <c r="B100" s="1" t="s">
        <v>621</v>
      </c>
      <c r="C100" s="39"/>
      <c r="D100" s="38" t="s">
        <v>872</v>
      </c>
      <c r="E100" s="12">
        <v>125140</v>
      </c>
      <c r="F100" s="23">
        <f t="shared" ref="F100" si="9">SUM(E100:E100)</f>
        <v>125140</v>
      </c>
      <c r="J100" t="s">
        <v>852</v>
      </c>
      <c r="K100" s="73"/>
    </row>
    <row r="101" spans="1:11">
      <c r="A101" s="1"/>
      <c r="B101" s="1" t="s">
        <v>621</v>
      </c>
      <c r="C101" s="39"/>
      <c r="D101" s="38" t="s">
        <v>873</v>
      </c>
      <c r="E101" s="13">
        <v>870000</v>
      </c>
      <c r="F101" s="23">
        <f>SUM(E101:E101)</f>
        <v>870000</v>
      </c>
      <c r="K101" s="73"/>
    </row>
    <row r="102" spans="1:11">
      <c r="A102" s="1" t="s">
        <v>130</v>
      </c>
      <c r="B102" s="1"/>
      <c r="C102" s="1"/>
      <c r="D102" s="1" t="s">
        <v>127</v>
      </c>
      <c r="E102" s="12"/>
      <c r="F102" s="23">
        <f>SUM(E102:E102)</f>
        <v>0</v>
      </c>
      <c r="J102" t="s">
        <v>852</v>
      </c>
    </row>
    <row r="103" spans="1:11">
      <c r="A103" s="1"/>
      <c r="B103" s="1"/>
      <c r="C103" s="1"/>
      <c r="D103" s="1"/>
      <c r="E103" s="23"/>
      <c r="F103" s="23"/>
      <c r="J103" t="s">
        <v>852</v>
      </c>
      <c r="K103" s="73"/>
    </row>
    <row r="104" spans="1:11">
      <c r="A104" s="4" t="s">
        <v>131</v>
      </c>
      <c r="B104" s="4"/>
      <c r="C104" s="4"/>
      <c r="D104" s="4" t="s">
        <v>132</v>
      </c>
      <c r="E104" s="10">
        <f>SUM(E105:E108)</f>
        <v>0</v>
      </c>
      <c r="F104" s="10">
        <f>SUM(F105:F108)</f>
        <v>0</v>
      </c>
      <c r="J104" t="s">
        <v>852</v>
      </c>
      <c r="K104" s="73"/>
    </row>
    <row r="105" spans="1:11">
      <c r="A105" s="1" t="s">
        <v>133</v>
      </c>
      <c r="B105" s="1"/>
      <c r="C105" s="1"/>
      <c r="D105" s="1" t="s">
        <v>134</v>
      </c>
      <c r="E105" s="23">
        <f t="shared" ref="E105:F108" si="10">SUM(D105:D105)</f>
        <v>0</v>
      </c>
      <c r="F105" s="23">
        <f>SUM(E105:E105)</f>
        <v>0</v>
      </c>
      <c r="J105" t="s">
        <v>852</v>
      </c>
      <c r="K105" s="73"/>
    </row>
    <row r="106" spans="1:11">
      <c r="A106" s="1" t="s">
        <v>135</v>
      </c>
      <c r="B106" s="1"/>
      <c r="C106" s="1"/>
      <c r="D106" s="2" t="s">
        <v>136</v>
      </c>
      <c r="E106" s="23">
        <f t="shared" si="10"/>
        <v>0</v>
      </c>
      <c r="F106" s="23">
        <f t="shared" si="10"/>
        <v>0</v>
      </c>
      <c r="J106" t="s">
        <v>852</v>
      </c>
      <c r="K106" s="73"/>
    </row>
    <row r="107" spans="1:11">
      <c r="A107" s="1" t="s">
        <v>137</v>
      </c>
      <c r="B107" s="1"/>
      <c r="C107" s="1"/>
      <c r="D107" s="1" t="s">
        <v>138</v>
      </c>
      <c r="E107" s="23">
        <f t="shared" si="10"/>
        <v>0</v>
      </c>
      <c r="F107" s="23">
        <f t="shared" si="10"/>
        <v>0</v>
      </c>
      <c r="J107" t="s">
        <v>852</v>
      </c>
      <c r="K107" s="73"/>
    </row>
    <row r="108" spans="1:11">
      <c r="A108" s="1" t="s">
        <v>139</v>
      </c>
      <c r="B108" s="1"/>
      <c r="C108" s="1"/>
      <c r="D108" s="1" t="s">
        <v>140</v>
      </c>
      <c r="E108" s="23">
        <f t="shared" si="10"/>
        <v>0</v>
      </c>
      <c r="F108" s="23">
        <f t="shared" si="10"/>
        <v>0</v>
      </c>
      <c r="J108" t="s">
        <v>852</v>
      </c>
      <c r="K108" s="73"/>
    </row>
    <row r="109" spans="1:11">
      <c r="A109" s="1"/>
      <c r="B109" s="1"/>
      <c r="C109" s="1"/>
      <c r="D109" s="1"/>
      <c r="E109" s="18"/>
      <c r="F109" s="18"/>
      <c r="J109" t="s">
        <v>852</v>
      </c>
      <c r="K109" s="73"/>
    </row>
    <row r="110" spans="1:11">
      <c r="A110" s="4" t="s">
        <v>141</v>
      </c>
      <c r="B110" s="4"/>
      <c r="C110" s="4"/>
      <c r="D110" s="4" t="s">
        <v>142</v>
      </c>
      <c r="E110" s="10">
        <f>SUM(E111:E115)</f>
        <v>91943.24</v>
      </c>
      <c r="F110" s="10">
        <f>SUM(F111:F115)</f>
        <v>91943.24</v>
      </c>
      <c r="J110" t="s">
        <v>852</v>
      </c>
      <c r="K110" s="73"/>
    </row>
    <row r="111" spans="1:11">
      <c r="A111" s="1" t="s">
        <v>143</v>
      </c>
      <c r="B111" s="1"/>
      <c r="C111" s="1"/>
      <c r="D111" s="1" t="s">
        <v>144</v>
      </c>
      <c r="E111" s="23">
        <f>SUM(D112:D112)</f>
        <v>0</v>
      </c>
      <c r="F111" s="23"/>
      <c r="J111" t="s">
        <v>852</v>
      </c>
    </row>
    <row r="112" spans="1:11">
      <c r="A112" s="1" t="s">
        <v>153</v>
      </c>
      <c r="B112" s="1"/>
      <c r="C112" s="1"/>
      <c r="D112" s="1" t="s">
        <v>485</v>
      </c>
      <c r="E112" s="23">
        <f>SUM(D114:D114)</f>
        <v>0</v>
      </c>
      <c r="F112" s="23">
        <f>SUM(E111:E111)</f>
        <v>0</v>
      </c>
    </row>
    <row r="113" spans="1:11">
      <c r="A113" s="1"/>
      <c r="B113" s="1" t="s">
        <v>618</v>
      </c>
      <c r="C113" s="1" t="s">
        <v>874</v>
      </c>
      <c r="D113" s="38" t="s">
        <v>875</v>
      </c>
      <c r="E113" s="23">
        <v>91943.24</v>
      </c>
      <c r="F113" s="23">
        <v>91943.24</v>
      </c>
    </row>
    <row r="114" spans="1:11">
      <c r="A114" s="1" t="s">
        <v>155</v>
      </c>
      <c r="B114" s="1"/>
      <c r="C114" s="1"/>
      <c r="D114" s="1" t="s">
        <v>156</v>
      </c>
      <c r="F114" s="23">
        <f>SUM(E112:E112)</f>
        <v>0</v>
      </c>
      <c r="I114" t="s">
        <v>876</v>
      </c>
      <c r="J114" t="s">
        <v>852</v>
      </c>
      <c r="K114" s="73">
        <v>1050334.04</v>
      </c>
    </row>
    <row r="115" spans="1:11">
      <c r="A115" s="1"/>
      <c r="B115" s="1"/>
      <c r="C115" s="1"/>
      <c r="D115" s="1"/>
      <c r="E115" s="18"/>
      <c r="F115" s="18"/>
      <c r="J115" t="s">
        <v>852</v>
      </c>
    </row>
    <row r="116" spans="1:11">
      <c r="A116" s="4" t="s">
        <v>157</v>
      </c>
      <c r="B116" s="4"/>
      <c r="C116" s="4"/>
      <c r="D116" s="4" t="s">
        <v>158</v>
      </c>
      <c r="E116" s="10">
        <f>SUM(E117:E124)</f>
        <v>679312.45000000007</v>
      </c>
      <c r="F116" s="10">
        <f>(E116)</f>
        <v>679312.45000000007</v>
      </c>
      <c r="J116" t="s">
        <v>852</v>
      </c>
    </row>
    <row r="117" spans="1:11">
      <c r="A117" s="1" t="s">
        <v>161</v>
      </c>
      <c r="B117" s="1"/>
      <c r="C117" s="1"/>
      <c r="D117" s="1" t="s">
        <v>162</v>
      </c>
      <c r="E117" s="23">
        <f>SUM(D117:D117)</f>
        <v>0</v>
      </c>
      <c r="F117" s="23">
        <f>SUM(E117:E117)</f>
        <v>0</v>
      </c>
      <c r="I117" t="s">
        <v>877</v>
      </c>
      <c r="J117">
        <v>19</v>
      </c>
    </row>
    <row r="118" spans="1:11">
      <c r="A118" s="1" t="s">
        <v>163</v>
      </c>
      <c r="B118" s="1"/>
      <c r="C118" s="1"/>
      <c r="D118" s="1" t="s">
        <v>164</v>
      </c>
      <c r="E118" s="23">
        <f>SUM(D118:D118)</f>
        <v>0</v>
      </c>
      <c r="F118" s="23">
        <f>SUM(E118:E118)</f>
        <v>0</v>
      </c>
      <c r="I118" t="s">
        <v>878</v>
      </c>
      <c r="J118" t="s">
        <v>852</v>
      </c>
      <c r="K118" s="73">
        <v>1500</v>
      </c>
    </row>
    <row r="119" spans="1:11">
      <c r="A119" s="37"/>
      <c r="B119" s="1" t="s">
        <v>618</v>
      </c>
      <c r="C119" s="39" t="s">
        <v>879</v>
      </c>
      <c r="D119" s="38" t="s">
        <v>880</v>
      </c>
      <c r="E119" s="23">
        <v>207796.63</v>
      </c>
      <c r="F119" s="23">
        <v>207796.63</v>
      </c>
      <c r="I119" t="s">
        <v>881</v>
      </c>
      <c r="J119" t="s">
        <v>852</v>
      </c>
      <c r="K119" t="s">
        <v>853</v>
      </c>
    </row>
    <row r="120" spans="1:11">
      <c r="A120" s="37"/>
      <c r="B120" s="1" t="s">
        <v>618</v>
      </c>
      <c r="C120" s="39" t="s">
        <v>882</v>
      </c>
      <c r="D120" s="38" t="s">
        <v>883</v>
      </c>
      <c r="E120" s="23">
        <v>26044.6</v>
      </c>
      <c r="F120" s="23">
        <v>26044.6</v>
      </c>
      <c r="I120" t="s">
        <v>884</v>
      </c>
      <c r="K120" s="73">
        <v>2440041709.6199999</v>
      </c>
    </row>
    <row r="121" spans="1:11">
      <c r="A121" s="37"/>
      <c r="B121" s="1" t="s">
        <v>618</v>
      </c>
      <c r="C121" s="39" t="s">
        <v>885</v>
      </c>
      <c r="D121" s="38" t="s">
        <v>886</v>
      </c>
      <c r="E121" s="23">
        <v>242051.45</v>
      </c>
      <c r="F121" s="23">
        <v>242051.45</v>
      </c>
      <c r="I121" t="s">
        <v>887</v>
      </c>
      <c r="K121" s="73">
        <v>2229890.4700000002</v>
      </c>
    </row>
    <row r="122" spans="1:11">
      <c r="A122" s="37"/>
      <c r="B122" s="1"/>
      <c r="C122" s="39" t="s">
        <v>888</v>
      </c>
      <c r="D122" s="38" t="s">
        <v>889</v>
      </c>
      <c r="E122" s="23">
        <v>203419.77</v>
      </c>
      <c r="F122" s="23">
        <v>203419.77</v>
      </c>
      <c r="K122" s="73"/>
    </row>
    <row r="123" spans="1:11">
      <c r="A123" s="1" t="s">
        <v>165</v>
      </c>
      <c r="B123" s="1"/>
      <c r="C123" s="1"/>
      <c r="D123" s="1" t="s">
        <v>166</v>
      </c>
      <c r="E123" s="23">
        <f>SUM(D123:D123)</f>
        <v>0</v>
      </c>
      <c r="F123" s="23">
        <f>SUM(E123:E123)</f>
        <v>0</v>
      </c>
      <c r="I123" t="s">
        <v>890</v>
      </c>
      <c r="K123" t="s">
        <v>853</v>
      </c>
    </row>
    <row r="124" spans="1:11">
      <c r="A124" s="1" t="s">
        <v>167</v>
      </c>
      <c r="B124" s="1"/>
      <c r="C124" s="1"/>
      <c r="D124" s="1" t="s">
        <v>168</v>
      </c>
      <c r="E124" s="23">
        <f>SUM(D124:D124)</f>
        <v>0</v>
      </c>
      <c r="F124" s="23">
        <f>SUM(E124:E124)</f>
        <v>0</v>
      </c>
      <c r="J124" t="s">
        <v>891</v>
      </c>
    </row>
    <row r="125" spans="1:11">
      <c r="A125" s="1"/>
      <c r="B125" s="1"/>
      <c r="C125" s="1"/>
      <c r="D125" s="1"/>
      <c r="E125" s="18"/>
      <c r="F125" s="18"/>
      <c r="I125" t="s">
        <v>892</v>
      </c>
      <c r="J125" t="s">
        <v>852</v>
      </c>
      <c r="K125" s="73">
        <v>2442273100.0900002</v>
      </c>
    </row>
    <row r="126" spans="1:11">
      <c r="A126" s="4" t="s">
        <v>169</v>
      </c>
      <c r="B126" s="4"/>
      <c r="C126" s="4"/>
      <c r="D126" s="4" t="s">
        <v>170</v>
      </c>
      <c r="E126" s="10">
        <f>SUM(E127:E140)</f>
        <v>13688</v>
      </c>
      <c r="F126" s="10">
        <f>(E126)</f>
        <v>13688</v>
      </c>
      <c r="J126" t="s">
        <v>852</v>
      </c>
    </row>
    <row r="127" spans="1:11">
      <c r="A127" s="1" t="s">
        <v>171</v>
      </c>
      <c r="B127" s="1"/>
      <c r="C127" s="1"/>
      <c r="D127" s="1" t="s">
        <v>172</v>
      </c>
      <c r="E127" s="23">
        <f t="shared" ref="E127:F140" si="11">SUM(D127:D127)</f>
        <v>0</v>
      </c>
      <c r="F127" s="23">
        <f t="shared" si="11"/>
        <v>0</v>
      </c>
      <c r="J127" t="s">
        <v>852</v>
      </c>
    </row>
    <row r="128" spans="1:11">
      <c r="A128" s="1" t="s">
        <v>173</v>
      </c>
      <c r="B128" s="1"/>
      <c r="C128" s="1"/>
      <c r="D128" s="1" t="s">
        <v>174</v>
      </c>
      <c r="E128" s="23">
        <f t="shared" si="11"/>
        <v>0</v>
      </c>
      <c r="F128" s="23">
        <f t="shared" si="11"/>
        <v>0</v>
      </c>
      <c r="I128" t="s">
        <v>893</v>
      </c>
    </row>
    <row r="129" spans="1:11">
      <c r="A129" s="1" t="s">
        <v>175</v>
      </c>
      <c r="B129" s="1"/>
      <c r="C129" s="1"/>
      <c r="D129" s="1" t="s">
        <v>176</v>
      </c>
      <c r="E129" s="23">
        <f t="shared" si="11"/>
        <v>0</v>
      </c>
      <c r="F129" s="23">
        <f t="shared" si="11"/>
        <v>0</v>
      </c>
      <c r="J129" t="s">
        <v>891</v>
      </c>
    </row>
    <row r="130" spans="1:11">
      <c r="A130" s="1" t="s">
        <v>177</v>
      </c>
      <c r="B130" s="1"/>
      <c r="C130" s="1"/>
      <c r="D130" s="1" t="s">
        <v>178</v>
      </c>
      <c r="E130" s="23">
        <f t="shared" si="11"/>
        <v>0</v>
      </c>
      <c r="F130" s="23">
        <f t="shared" si="11"/>
        <v>0</v>
      </c>
      <c r="I130" t="s">
        <v>894</v>
      </c>
      <c r="J130" t="s">
        <v>852</v>
      </c>
      <c r="K130" t="s">
        <v>853</v>
      </c>
    </row>
    <row r="131" spans="1:11">
      <c r="A131" s="1" t="s">
        <v>179</v>
      </c>
      <c r="B131" s="1"/>
      <c r="C131" s="1"/>
      <c r="D131" s="1" t="s">
        <v>180</v>
      </c>
      <c r="E131" s="23">
        <f t="shared" si="11"/>
        <v>0</v>
      </c>
      <c r="F131" s="23">
        <f t="shared" si="11"/>
        <v>0</v>
      </c>
      <c r="J131" t="s">
        <v>852</v>
      </c>
    </row>
    <row r="132" spans="1:11">
      <c r="A132" s="1" t="s">
        <v>181</v>
      </c>
      <c r="B132" s="1"/>
      <c r="C132" s="1"/>
      <c r="D132" s="1" t="s">
        <v>182</v>
      </c>
      <c r="E132" s="23">
        <f t="shared" si="11"/>
        <v>0</v>
      </c>
      <c r="F132" s="23">
        <f t="shared" si="11"/>
        <v>0</v>
      </c>
      <c r="J132" t="s">
        <v>852</v>
      </c>
    </row>
    <row r="133" spans="1:11">
      <c r="A133" s="1" t="s">
        <v>183</v>
      </c>
      <c r="B133" s="1"/>
      <c r="C133" s="1"/>
      <c r="D133" s="1" t="s">
        <v>493</v>
      </c>
      <c r="E133" s="23">
        <f t="shared" si="11"/>
        <v>0</v>
      </c>
      <c r="F133" s="23">
        <f t="shared" si="11"/>
        <v>0</v>
      </c>
      <c r="I133" t="s">
        <v>895</v>
      </c>
      <c r="J133">
        <v>20</v>
      </c>
    </row>
    <row r="134" spans="1:11">
      <c r="A134" s="1" t="s">
        <v>185</v>
      </c>
      <c r="B134" s="1"/>
      <c r="C134" s="1"/>
      <c r="D134" s="1" t="s">
        <v>186</v>
      </c>
      <c r="E134" s="23">
        <f t="shared" si="11"/>
        <v>0</v>
      </c>
      <c r="F134" s="23">
        <f t="shared" si="11"/>
        <v>0</v>
      </c>
      <c r="I134" t="s">
        <v>895</v>
      </c>
      <c r="K134" t="s">
        <v>853</v>
      </c>
    </row>
    <row r="135" spans="1:11">
      <c r="A135" s="1" t="s">
        <v>187</v>
      </c>
      <c r="B135" s="1"/>
      <c r="C135" s="1"/>
      <c r="D135" s="1" t="s">
        <v>188</v>
      </c>
      <c r="E135" s="23">
        <f t="shared" si="11"/>
        <v>0</v>
      </c>
      <c r="F135" s="23">
        <f t="shared" si="11"/>
        <v>0</v>
      </c>
      <c r="J135" t="s">
        <v>891</v>
      </c>
    </row>
    <row r="136" spans="1:11">
      <c r="A136" s="1" t="s">
        <v>189</v>
      </c>
      <c r="B136" s="1"/>
      <c r="C136" s="1"/>
      <c r="D136" s="1" t="s">
        <v>190</v>
      </c>
      <c r="E136" s="23">
        <f t="shared" si="11"/>
        <v>0</v>
      </c>
      <c r="F136" s="23">
        <f t="shared" si="11"/>
        <v>0</v>
      </c>
      <c r="I136" t="s">
        <v>896</v>
      </c>
      <c r="J136" t="s">
        <v>852</v>
      </c>
      <c r="K136" t="s">
        <v>853</v>
      </c>
    </row>
    <row r="137" spans="1:11">
      <c r="A137" s="1" t="s">
        <v>191</v>
      </c>
      <c r="B137" s="1"/>
      <c r="C137" s="1"/>
      <c r="D137" s="1" t="s">
        <v>192</v>
      </c>
      <c r="E137" s="23">
        <f t="shared" si="11"/>
        <v>0</v>
      </c>
      <c r="F137" s="23">
        <f t="shared" si="11"/>
        <v>0</v>
      </c>
      <c r="J137" t="s">
        <v>852</v>
      </c>
    </row>
    <row r="138" spans="1:11">
      <c r="A138" s="1"/>
      <c r="B138" s="1" t="s">
        <v>618</v>
      </c>
      <c r="C138" s="1" t="s">
        <v>897</v>
      </c>
      <c r="D138" s="38" t="s">
        <v>898</v>
      </c>
      <c r="E138" s="23">
        <v>6844</v>
      </c>
      <c r="F138" s="23">
        <f t="shared" si="11"/>
        <v>6844</v>
      </c>
    </row>
    <row r="139" spans="1:11">
      <c r="A139" s="1"/>
      <c r="B139" s="1" t="s">
        <v>618</v>
      </c>
      <c r="C139" s="1" t="s">
        <v>899</v>
      </c>
      <c r="D139" s="38" t="s">
        <v>898</v>
      </c>
      <c r="E139" s="23">
        <v>6844</v>
      </c>
      <c r="F139" s="23">
        <f t="shared" ref="F139" si="12">SUM(E139:E139)</f>
        <v>6844</v>
      </c>
    </row>
    <row r="140" spans="1:11">
      <c r="A140" s="1" t="s">
        <v>193</v>
      </c>
      <c r="B140" s="1"/>
      <c r="C140" s="1"/>
      <c r="D140" s="1" t="s">
        <v>194</v>
      </c>
      <c r="E140" s="23">
        <f t="shared" si="11"/>
        <v>0</v>
      </c>
      <c r="F140" s="23">
        <f t="shared" si="11"/>
        <v>0</v>
      </c>
    </row>
    <row r="141" spans="1:11">
      <c r="A141" s="1" t="s">
        <v>195</v>
      </c>
      <c r="B141" s="1"/>
      <c r="C141" s="1"/>
      <c r="D141" s="1"/>
      <c r="E141" s="18"/>
      <c r="F141" s="23"/>
    </row>
    <row r="142" spans="1:11">
      <c r="A142" s="4" t="s">
        <v>197</v>
      </c>
      <c r="B142" s="4"/>
      <c r="C142" s="4"/>
      <c r="D142" s="4" t="s">
        <v>198</v>
      </c>
      <c r="E142" s="10">
        <f>SUM(E143:E176)</f>
        <v>3252004.8200000008</v>
      </c>
      <c r="F142" s="10">
        <f>(E142)</f>
        <v>3252004.8200000008</v>
      </c>
    </row>
    <row r="143" spans="1:11">
      <c r="A143" s="1" t="s">
        <v>199</v>
      </c>
      <c r="B143" s="1"/>
      <c r="C143" s="1"/>
      <c r="D143" s="1" t="s">
        <v>200</v>
      </c>
      <c r="E143" s="23">
        <f>SUM(D143:D143)</f>
        <v>0</v>
      </c>
      <c r="F143" s="23">
        <f>SUM(E143:E143)</f>
        <v>0</v>
      </c>
    </row>
    <row r="144" spans="1:11">
      <c r="A144" s="1"/>
      <c r="B144" s="1" t="s">
        <v>618</v>
      </c>
      <c r="C144" s="39">
        <v>38328</v>
      </c>
      <c r="D144" s="38" t="s">
        <v>900</v>
      </c>
      <c r="E144" s="13"/>
      <c r="F144" s="23">
        <f t="shared" ref="F144:F145" si="13">SUM(E144:E144)</f>
        <v>0</v>
      </c>
    </row>
    <row r="145" spans="1:11">
      <c r="A145" s="1"/>
      <c r="B145" s="1" t="s">
        <v>618</v>
      </c>
      <c r="C145" s="39">
        <v>38328</v>
      </c>
      <c r="D145" s="38" t="s">
        <v>901</v>
      </c>
      <c r="E145" s="13"/>
      <c r="F145" s="23">
        <f t="shared" si="13"/>
        <v>0</v>
      </c>
    </row>
    <row r="146" spans="1:11">
      <c r="A146" s="1" t="s">
        <v>201</v>
      </c>
      <c r="B146" s="1"/>
      <c r="C146" s="1"/>
      <c r="D146" s="1" t="s">
        <v>202</v>
      </c>
      <c r="E146" s="13"/>
      <c r="F146" s="23">
        <f>SUM(E146:E146)</f>
        <v>0</v>
      </c>
    </row>
    <row r="147" spans="1:11">
      <c r="A147" s="1"/>
      <c r="B147" s="1"/>
      <c r="C147" s="1"/>
      <c r="D147" s="38" t="s">
        <v>902</v>
      </c>
      <c r="E147" s="13">
        <v>175</v>
      </c>
      <c r="F147" s="23">
        <f>SUM(E147:E147)</f>
        <v>175</v>
      </c>
    </row>
    <row r="148" spans="1:11">
      <c r="A148" s="1" t="s">
        <v>203</v>
      </c>
      <c r="B148" s="1"/>
      <c r="C148" s="1"/>
      <c r="D148" s="1" t="s">
        <v>204</v>
      </c>
      <c r="E148" s="23">
        <f t="shared" ref="E148:E149" si="14">SUM(D148:D148)</f>
        <v>0</v>
      </c>
      <c r="F148" s="23">
        <f t="shared" ref="F148:F161" si="15">SUM(E148:E148)</f>
        <v>0</v>
      </c>
    </row>
    <row r="149" spans="1:11">
      <c r="A149" s="1" t="s">
        <v>205</v>
      </c>
      <c r="B149" s="1"/>
      <c r="C149" s="1"/>
      <c r="D149" s="1" t="s">
        <v>206</v>
      </c>
      <c r="E149" s="23">
        <f t="shared" si="14"/>
        <v>0</v>
      </c>
      <c r="F149" s="23">
        <f t="shared" si="15"/>
        <v>0</v>
      </c>
    </row>
    <row r="150" spans="1:11">
      <c r="A150" s="1"/>
      <c r="B150" s="1" t="s">
        <v>618</v>
      </c>
      <c r="C150" s="39" t="s">
        <v>903</v>
      </c>
      <c r="D150" s="38" t="s">
        <v>904</v>
      </c>
      <c r="E150" s="13">
        <v>11092</v>
      </c>
      <c r="F150" s="23">
        <f t="shared" si="15"/>
        <v>11092</v>
      </c>
    </row>
    <row r="151" spans="1:11">
      <c r="A151" s="1" t="s">
        <v>207</v>
      </c>
      <c r="B151" s="1"/>
      <c r="C151" s="1"/>
      <c r="D151" s="1" t="s">
        <v>208</v>
      </c>
      <c r="E151" s="23">
        <f t="shared" ref="E151:E160" si="16">SUM(D151:D151)</f>
        <v>0</v>
      </c>
      <c r="F151" s="23">
        <f t="shared" si="15"/>
        <v>0</v>
      </c>
    </row>
    <row r="152" spans="1:11">
      <c r="A152" s="1" t="s">
        <v>209</v>
      </c>
      <c r="B152" s="1"/>
      <c r="C152" s="1"/>
      <c r="D152" s="1" t="s">
        <v>210</v>
      </c>
      <c r="E152" s="23">
        <f t="shared" si="16"/>
        <v>0</v>
      </c>
      <c r="F152" s="23">
        <f t="shared" si="15"/>
        <v>0</v>
      </c>
    </row>
    <row r="153" spans="1:11">
      <c r="A153" s="1"/>
      <c r="B153" s="1"/>
      <c r="C153" s="1" t="s">
        <v>905</v>
      </c>
      <c r="D153" s="38" t="s">
        <v>484</v>
      </c>
      <c r="E153" s="23">
        <v>350</v>
      </c>
      <c r="F153" s="23">
        <v>350</v>
      </c>
    </row>
    <row r="154" spans="1:11">
      <c r="A154" s="1"/>
      <c r="B154" s="1"/>
      <c r="C154" s="1" t="s">
        <v>905</v>
      </c>
      <c r="D154" s="38" t="s">
        <v>484</v>
      </c>
      <c r="E154" s="23">
        <v>525</v>
      </c>
      <c r="F154" s="23">
        <v>525</v>
      </c>
    </row>
    <row r="155" spans="1:11">
      <c r="A155" s="1" t="s">
        <v>211</v>
      </c>
      <c r="B155" s="1"/>
      <c r="C155" s="1"/>
      <c r="D155" s="1" t="s">
        <v>212</v>
      </c>
      <c r="E155" s="23">
        <f t="shared" si="16"/>
        <v>0</v>
      </c>
      <c r="F155" s="23">
        <f t="shared" si="15"/>
        <v>0</v>
      </c>
    </row>
    <row r="156" spans="1:11">
      <c r="A156" s="1" t="s">
        <v>213</v>
      </c>
      <c r="B156" s="1"/>
      <c r="C156" s="1"/>
      <c r="D156" s="1" t="s">
        <v>214</v>
      </c>
      <c r="E156" s="23">
        <f t="shared" si="16"/>
        <v>0</v>
      </c>
      <c r="F156" s="23">
        <f t="shared" si="15"/>
        <v>0</v>
      </c>
      <c r="H156" cm="1">
        <f t="array" ref="H156">H150:H156</f>
        <v>0</v>
      </c>
    </row>
    <row r="157" spans="1:11">
      <c r="A157" s="1" t="s">
        <v>215</v>
      </c>
      <c r="B157" s="1"/>
      <c r="C157" s="1"/>
      <c r="D157" s="1" t="s">
        <v>692</v>
      </c>
      <c r="E157" s="23">
        <f t="shared" si="16"/>
        <v>0</v>
      </c>
      <c r="F157" s="23">
        <f t="shared" si="15"/>
        <v>0</v>
      </c>
    </row>
    <row r="158" spans="1:11">
      <c r="A158" s="1" t="s">
        <v>217</v>
      </c>
      <c r="B158" s="1"/>
      <c r="C158" s="1"/>
      <c r="D158" s="1" t="s">
        <v>218</v>
      </c>
      <c r="E158" s="23">
        <f t="shared" si="16"/>
        <v>0</v>
      </c>
      <c r="F158" s="23">
        <f t="shared" si="15"/>
        <v>0</v>
      </c>
    </row>
    <row r="159" spans="1:11">
      <c r="A159" s="1"/>
      <c r="B159" s="1"/>
      <c r="C159" s="1" t="s">
        <v>906</v>
      </c>
      <c r="D159" s="38" t="s">
        <v>907</v>
      </c>
      <c r="E159" s="23">
        <v>8850</v>
      </c>
      <c r="F159" s="23">
        <f t="shared" si="15"/>
        <v>8850</v>
      </c>
    </row>
    <row r="160" spans="1:11">
      <c r="A160" s="1" t="s">
        <v>219</v>
      </c>
      <c r="B160" s="1"/>
      <c r="C160" s="1"/>
      <c r="D160" s="1" t="s">
        <v>220</v>
      </c>
      <c r="E160" s="23">
        <f t="shared" si="16"/>
        <v>0</v>
      </c>
      <c r="F160" s="23">
        <f t="shared" si="15"/>
        <v>0</v>
      </c>
      <c r="K160" t="s">
        <v>853</v>
      </c>
    </row>
    <row r="161" spans="1:6">
      <c r="A161" s="1"/>
      <c r="B161" s="1" t="s">
        <v>621</v>
      </c>
      <c r="C161" s="1" t="s">
        <v>908</v>
      </c>
      <c r="D161" s="38" t="s">
        <v>909</v>
      </c>
      <c r="E161" s="23">
        <v>2973600</v>
      </c>
      <c r="F161" s="23">
        <f t="shared" si="15"/>
        <v>2973600</v>
      </c>
    </row>
    <row r="162" spans="1:6">
      <c r="A162" s="1"/>
      <c r="B162" s="1" t="s">
        <v>910</v>
      </c>
      <c r="C162" s="39"/>
      <c r="D162" s="38" t="s">
        <v>911</v>
      </c>
      <c r="E162" s="13"/>
      <c r="F162" s="23">
        <f t="shared" ref="F162:F163" si="17">SUM(E162:E162)</f>
        <v>0</v>
      </c>
    </row>
    <row r="163" spans="1:6">
      <c r="A163" s="1"/>
      <c r="B163" s="1" t="s">
        <v>618</v>
      </c>
      <c r="C163" s="39"/>
      <c r="D163" s="38" t="s">
        <v>912</v>
      </c>
      <c r="E163" s="13"/>
      <c r="F163" s="23">
        <f t="shared" si="17"/>
        <v>0</v>
      </c>
    </row>
    <row r="164" spans="1:6">
      <c r="A164" s="1" t="s">
        <v>221</v>
      </c>
      <c r="B164" s="1"/>
      <c r="C164" s="1"/>
      <c r="D164" s="1" t="s">
        <v>222</v>
      </c>
      <c r="E164" s="23">
        <f t="shared" ref="E164:E165" si="18">SUM(D164:D164)</f>
        <v>0</v>
      </c>
      <c r="F164" s="23">
        <f>SUM(E164:E164)</f>
        <v>0</v>
      </c>
    </row>
    <row r="165" spans="1:6">
      <c r="A165" s="1" t="s">
        <v>223</v>
      </c>
      <c r="B165" s="1"/>
      <c r="C165" s="1"/>
      <c r="D165" s="1" t="s">
        <v>224</v>
      </c>
      <c r="E165" s="23">
        <f t="shared" si="18"/>
        <v>0</v>
      </c>
      <c r="F165" s="23">
        <f>SUM(E165:E165)</f>
        <v>0</v>
      </c>
    </row>
    <row r="166" spans="1:6">
      <c r="A166" s="1"/>
      <c r="B166" s="1" t="s">
        <v>618</v>
      </c>
      <c r="C166" s="39" t="s">
        <v>913</v>
      </c>
      <c r="D166" s="38" t="s">
        <v>825</v>
      </c>
      <c r="E166" s="13">
        <v>22420</v>
      </c>
      <c r="F166" s="23">
        <f t="shared" ref="F166:F172" si="19">SUM(E166:E166)</f>
        <v>22420</v>
      </c>
    </row>
    <row r="167" spans="1:6">
      <c r="A167" s="1"/>
      <c r="B167" s="1"/>
      <c r="C167" s="39" t="s">
        <v>914</v>
      </c>
      <c r="D167" s="38" t="s">
        <v>915</v>
      </c>
      <c r="E167" s="13">
        <v>22420</v>
      </c>
      <c r="F167" s="23">
        <f t="shared" ref="F167" si="20">SUM(E167:E167)</f>
        <v>22420</v>
      </c>
    </row>
    <row r="168" spans="1:6">
      <c r="A168" s="1" t="s">
        <v>225</v>
      </c>
      <c r="B168" s="1"/>
      <c r="C168" s="1"/>
      <c r="D168" s="1" t="s">
        <v>226</v>
      </c>
      <c r="E168" s="23">
        <f>SUM(D168:D168)</f>
        <v>0</v>
      </c>
      <c r="F168" s="23">
        <f t="shared" si="19"/>
        <v>0</v>
      </c>
    </row>
    <row r="169" spans="1:6">
      <c r="A169" s="1"/>
      <c r="B169" s="1" t="s">
        <v>618</v>
      </c>
      <c r="C169" s="39" t="s">
        <v>916</v>
      </c>
      <c r="D169" s="38" t="s">
        <v>917</v>
      </c>
      <c r="E169" s="13">
        <v>58308.45</v>
      </c>
      <c r="F169" s="23">
        <f t="shared" si="19"/>
        <v>58308.45</v>
      </c>
    </row>
    <row r="170" spans="1:6">
      <c r="A170" s="1"/>
      <c r="B170" s="1" t="s">
        <v>618</v>
      </c>
      <c r="C170" s="39" t="s">
        <v>918</v>
      </c>
      <c r="D170" s="38" t="s">
        <v>919</v>
      </c>
      <c r="E170" s="13">
        <v>58308.45</v>
      </c>
      <c r="F170" s="23">
        <f t="shared" si="19"/>
        <v>58308.45</v>
      </c>
    </row>
    <row r="171" spans="1:6">
      <c r="A171" s="1"/>
      <c r="B171" s="1" t="s">
        <v>618</v>
      </c>
      <c r="C171" s="39" t="s">
        <v>920</v>
      </c>
      <c r="D171" s="38" t="s">
        <v>921</v>
      </c>
      <c r="E171" s="13">
        <v>60668.45</v>
      </c>
      <c r="F171" s="23">
        <f t="shared" si="19"/>
        <v>60668.45</v>
      </c>
    </row>
    <row r="172" spans="1:6">
      <c r="A172" s="1"/>
      <c r="B172" s="1"/>
      <c r="C172" s="39"/>
      <c r="D172" s="38"/>
      <c r="E172" s="13"/>
      <c r="F172" s="23">
        <f t="shared" si="19"/>
        <v>0</v>
      </c>
    </row>
    <row r="173" spans="1:6">
      <c r="A173" s="1" t="s">
        <v>227</v>
      </c>
      <c r="B173" s="1"/>
      <c r="C173" s="1"/>
      <c r="D173" s="1" t="s">
        <v>228</v>
      </c>
      <c r="E173" s="23">
        <f t="shared" ref="E173:E176" si="21">SUM(D173:D173)</f>
        <v>0</v>
      </c>
      <c r="F173" s="23">
        <f>SUM(E173:E173)</f>
        <v>0</v>
      </c>
    </row>
    <row r="174" spans="1:6">
      <c r="A174" s="1"/>
      <c r="B174" s="1"/>
      <c r="C174" s="1"/>
      <c r="D174" s="38" t="s">
        <v>922</v>
      </c>
      <c r="E174" s="23">
        <v>35287.47</v>
      </c>
      <c r="F174" s="23">
        <v>35287.47</v>
      </c>
    </row>
    <row r="175" spans="1:6">
      <c r="A175" s="1" t="s">
        <v>229</v>
      </c>
      <c r="B175" s="1"/>
      <c r="C175" s="1"/>
      <c r="D175" s="1" t="s">
        <v>230</v>
      </c>
      <c r="E175" s="23">
        <f t="shared" si="21"/>
        <v>0</v>
      </c>
      <c r="F175" s="23">
        <f>SUM(E175:E175)</f>
        <v>0</v>
      </c>
    </row>
    <row r="176" spans="1:6">
      <c r="A176" s="1" t="s">
        <v>231</v>
      </c>
      <c r="B176" s="1"/>
      <c r="C176" s="1"/>
      <c r="D176" s="1" t="s">
        <v>232</v>
      </c>
      <c r="E176" s="23">
        <f t="shared" si="21"/>
        <v>0</v>
      </c>
      <c r="F176" s="18">
        <f>SUM(E176:E176)</f>
        <v>0</v>
      </c>
    </row>
    <row r="177" spans="1:6">
      <c r="A177" s="1"/>
      <c r="B177" s="1"/>
      <c r="C177" s="1"/>
      <c r="D177" s="1"/>
      <c r="E177" s="13"/>
      <c r="F177" s="78"/>
    </row>
    <row r="178" spans="1:6">
      <c r="A178" s="4" t="s">
        <v>233</v>
      </c>
      <c r="B178" s="4"/>
      <c r="C178" s="4"/>
      <c r="D178" s="4" t="s">
        <v>234</v>
      </c>
      <c r="E178" s="10">
        <f>SUM(E179:E180)</f>
        <v>0</v>
      </c>
      <c r="F178" s="10">
        <f t="shared" ref="F178" si="22">SUM(F179:F180)</f>
        <v>0</v>
      </c>
    </row>
    <row r="179" spans="1:6">
      <c r="A179" s="1" t="s">
        <v>235</v>
      </c>
      <c r="B179" s="1"/>
      <c r="C179" s="1"/>
      <c r="D179" s="1" t="s">
        <v>511</v>
      </c>
      <c r="E179" s="23">
        <f t="shared" ref="E179:E180" si="23">SUM(D179:D179)</f>
        <v>0</v>
      </c>
      <c r="F179" s="23">
        <f>SUM(E179:E179)</f>
        <v>0</v>
      </c>
    </row>
    <row r="180" spans="1:6">
      <c r="A180" s="1" t="s">
        <v>237</v>
      </c>
      <c r="B180" s="1"/>
      <c r="C180" s="1"/>
      <c r="D180" s="1" t="s">
        <v>236</v>
      </c>
      <c r="E180" s="23">
        <f t="shared" si="23"/>
        <v>0</v>
      </c>
      <c r="F180" s="23">
        <f>SUM(E180:E180)</f>
        <v>0</v>
      </c>
    </row>
    <row r="181" spans="1:6">
      <c r="A181" s="1"/>
      <c r="B181" s="1"/>
      <c r="C181" s="1"/>
      <c r="D181" s="1"/>
      <c r="E181" s="13"/>
      <c r="F181" s="78"/>
    </row>
    <row r="182" spans="1:6" ht="15">
      <c r="A182" s="16" t="s">
        <v>238</v>
      </c>
      <c r="B182" s="16"/>
      <c r="C182" s="16"/>
      <c r="D182" s="16" t="s">
        <v>239</v>
      </c>
      <c r="E182" s="17">
        <f>E183+E189+E194+E201+E204+E209+E218+E230</f>
        <v>965516.48</v>
      </c>
      <c r="F182" s="17">
        <f>F183+F189+F194+F201+F204+F209+F218+F230</f>
        <v>965516.48</v>
      </c>
    </row>
    <row r="183" spans="1:6">
      <c r="A183" s="4" t="s">
        <v>240</v>
      </c>
      <c r="B183" s="4"/>
      <c r="C183" s="4"/>
      <c r="D183" s="4" t="s">
        <v>241</v>
      </c>
      <c r="E183" s="10">
        <f>SUM(E184:E187)</f>
        <v>89124.49</v>
      </c>
      <c r="F183" s="10">
        <f>SUM(F184:F187)</f>
        <v>89124.49</v>
      </c>
    </row>
    <row r="184" spans="1:6">
      <c r="A184" s="1" t="s">
        <v>242</v>
      </c>
      <c r="B184" s="1"/>
      <c r="C184" s="1"/>
      <c r="D184" s="1" t="s">
        <v>241</v>
      </c>
      <c r="E184" s="23">
        <f t="shared" ref="E184:E187" si="24">SUM(D184:D184)</f>
        <v>0</v>
      </c>
      <c r="F184" s="23">
        <f>SUM(E184:E184)</f>
        <v>0</v>
      </c>
    </row>
    <row r="185" spans="1:6">
      <c r="A185" s="1"/>
      <c r="B185" s="1" t="s">
        <v>618</v>
      </c>
      <c r="C185" s="1" t="s">
        <v>871</v>
      </c>
      <c r="D185" s="38" t="s">
        <v>484</v>
      </c>
      <c r="E185" s="23">
        <v>74843.360000000001</v>
      </c>
      <c r="F185" s="23">
        <v>74843.360000000001</v>
      </c>
    </row>
    <row r="186" spans="1:6">
      <c r="A186" s="1"/>
      <c r="B186" s="1"/>
      <c r="C186" s="1" t="s">
        <v>905</v>
      </c>
      <c r="D186" s="38" t="s">
        <v>484</v>
      </c>
      <c r="E186" s="23">
        <v>14281.13</v>
      </c>
      <c r="F186" s="23">
        <v>14281.13</v>
      </c>
    </row>
    <row r="187" spans="1:6">
      <c r="A187" s="1" t="s">
        <v>243</v>
      </c>
      <c r="B187" s="1"/>
      <c r="C187" s="1"/>
      <c r="D187" s="1" t="s">
        <v>244</v>
      </c>
      <c r="E187" s="23">
        <f t="shared" si="24"/>
        <v>0</v>
      </c>
      <c r="F187" s="23">
        <f>SUM(E187:E187)</f>
        <v>0</v>
      </c>
    </row>
    <row r="188" spans="1:6">
      <c r="A188" s="1"/>
      <c r="B188" s="1"/>
      <c r="C188" s="1"/>
      <c r="D188" s="1"/>
      <c r="E188" s="18"/>
      <c r="F188" s="23"/>
    </row>
    <row r="189" spans="1:6">
      <c r="A189" s="4" t="s">
        <v>245</v>
      </c>
      <c r="B189" s="4"/>
      <c r="C189" s="4"/>
      <c r="D189" s="4" t="s">
        <v>246</v>
      </c>
      <c r="E189" s="10">
        <f t="shared" ref="E189" si="25">SUM(E190:E192)</f>
        <v>0</v>
      </c>
      <c r="F189" s="10">
        <f>SUM(F190:F192)</f>
        <v>0</v>
      </c>
    </row>
    <row r="190" spans="1:6">
      <c r="A190" s="1" t="s">
        <v>247</v>
      </c>
      <c r="B190" s="1"/>
      <c r="C190" s="1"/>
      <c r="D190" s="1" t="s">
        <v>248</v>
      </c>
      <c r="E190" s="23">
        <f t="shared" ref="E190:E192" si="26">SUM(D190:D190)</f>
        <v>0</v>
      </c>
      <c r="F190" s="18">
        <f>SUM(E190:E190)</f>
        <v>0</v>
      </c>
    </row>
    <row r="191" spans="1:6">
      <c r="A191" s="1" t="s">
        <v>249</v>
      </c>
      <c r="B191" s="1"/>
      <c r="C191" s="1"/>
      <c r="D191" s="1" t="s">
        <v>250</v>
      </c>
      <c r="E191" s="23">
        <f t="shared" si="26"/>
        <v>0</v>
      </c>
      <c r="F191" s="23">
        <f>SUM(E191:E191)</f>
        <v>0</v>
      </c>
    </row>
    <row r="192" spans="1:6">
      <c r="A192" s="1" t="s">
        <v>251</v>
      </c>
      <c r="B192" s="1"/>
      <c r="C192" s="1"/>
      <c r="D192" s="1" t="s">
        <v>252</v>
      </c>
      <c r="E192" s="23">
        <f t="shared" si="26"/>
        <v>0</v>
      </c>
      <c r="F192" s="23">
        <f>SUM(E192:E192)</f>
        <v>0</v>
      </c>
    </row>
    <row r="193" spans="1:6">
      <c r="A193" s="1"/>
      <c r="B193" s="1"/>
      <c r="C193" s="1"/>
      <c r="D193" s="1"/>
      <c r="E193" s="18"/>
      <c r="F193" s="18"/>
    </row>
    <row r="194" spans="1:6">
      <c r="A194" s="4" t="s">
        <v>253</v>
      </c>
      <c r="B194" s="4"/>
      <c r="C194" s="4"/>
      <c r="D194" s="4" t="s">
        <v>254</v>
      </c>
      <c r="E194" s="10">
        <f t="shared" ref="E194" si="27">SUM(E195:E199)</f>
        <v>0</v>
      </c>
      <c r="F194" s="10">
        <f>SUM(F195:F199)</f>
        <v>0</v>
      </c>
    </row>
    <row r="195" spans="1:6">
      <c r="A195" s="1" t="s">
        <v>257</v>
      </c>
      <c r="B195" s="1"/>
      <c r="C195" s="1"/>
      <c r="D195" s="1" t="s">
        <v>258</v>
      </c>
      <c r="E195" s="23">
        <f t="shared" ref="E195:E199" si="28">SUM(D195:D195)</f>
        <v>0</v>
      </c>
      <c r="F195" s="23">
        <f>SUM(E195:E195)</f>
        <v>0</v>
      </c>
    </row>
    <row r="196" spans="1:6">
      <c r="A196" s="1" t="s">
        <v>259</v>
      </c>
      <c r="B196" s="1"/>
      <c r="C196" s="1"/>
      <c r="D196" s="1" t="s">
        <v>260</v>
      </c>
      <c r="E196" s="23">
        <f t="shared" si="28"/>
        <v>0</v>
      </c>
      <c r="F196" s="23">
        <f>SUM(E196:E196)</f>
        <v>0</v>
      </c>
    </row>
    <row r="197" spans="1:6">
      <c r="A197" s="1" t="s">
        <v>261</v>
      </c>
      <c r="B197" s="1"/>
      <c r="C197" s="1"/>
      <c r="D197" s="1" t="s">
        <v>262</v>
      </c>
      <c r="E197" s="23">
        <f t="shared" si="28"/>
        <v>0</v>
      </c>
      <c r="F197" s="23">
        <f>SUM(E197:E197)</f>
        <v>0</v>
      </c>
    </row>
    <row r="198" spans="1:6">
      <c r="A198" s="1" t="s">
        <v>263</v>
      </c>
      <c r="B198" s="1"/>
      <c r="C198" s="1"/>
      <c r="D198" s="1" t="s">
        <v>264</v>
      </c>
      <c r="E198" s="23">
        <f t="shared" si="28"/>
        <v>0</v>
      </c>
      <c r="F198" s="23">
        <f>SUM(E198:E198)</f>
        <v>0</v>
      </c>
    </row>
    <row r="199" spans="1:6">
      <c r="A199" s="1" t="s">
        <v>265</v>
      </c>
      <c r="B199" s="1"/>
      <c r="C199" s="1"/>
      <c r="D199" s="1" t="s">
        <v>266</v>
      </c>
      <c r="E199" s="23">
        <f t="shared" si="28"/>
        <v>0</v>
      </c>
      <c r="F199" s="23">
        <f>SUM(E199:E199)</f>
        <v>0</v>
      </c>
    </row>
    <row r="200" spans="1:6">
      <c r="A200" s="1"/>
      <c r="B200" s="1"/>
      <c r="C200" s="1"/>
      <c r="D200" s="1"/>
      <c r="E200" s="18"/>
      <c r="F200" s="18"/>
    </row>
    <row r="201" spans="1:6">
      <c r="A201" s="4" t="s">
        <v>267</v>
      </c>
      <c r="B201" s="4"/>
      <c r="C201" s="4"/>
      <c r="D201" s="4" t="s">
        <v>843</v>
      </c>
      <c r="E201" s="10">
        <f t="shared" ref="E201" si="29">SUM(E202)</f>
        <v>0</v>
      </c>
      <c r="F201" s="10">
        <f>SUM(F202)</f>
        <v>0</v>
      </c>
    </row>
    <row r="202" spans="1:6">
      <c r="A202" s="1" t="s">
        <v>269</v>
      </c>
      <c r="B202" s="1"/>
      <c r="C202" s="1"/>
      <c r="D202" s="1" t="s">
        <v>270</v>
      </c>
      <c r="E202" s="23">
        <f>SUM(D202:D202)</f>
        <v>0</v>
      </c>
      <c r="F202" s="23">
        <f>SUM(E202:E202)</f>
        <v>0</v>
      </c>
    </row>
    <row r="203" spans="1:6">
      <c r="A203" s="1"/>
      <c r="B203" s="1"/>
      <c r="C203" s="1"/>
      <c r="D203" s="1"/>
      <c r="E203" s="18"/>
      <c r="F203" s="18"/>
    </row>
    <row r="204" spans="1:6">
      <c r="A204" s="4" t="s">
        <v>271</v>
      </c>
      <c r="B204" s="4"/>
      <c r="C204" s="4"/>
      <c r="D204" s="4" t="s">
        <v>272</v>
      </c>
      <c r="E204" s="10">
        <f t="shared" ref="E204:F204" si="30">SUM(E205:E213)</f>
        <v>73455</v>
      </c>
      <c r="F204" s="10">
        <f t="shared" si="30"/>
        <v>73455</v>
      </c>
    </row>
    <row r="205" spans="1:6">
      <c r="A205" s="1" t="s">
        <v>273</v>
      </c>
      <c r="B205" s="1"/>
      <c r="C205" s="1"/>
      <c r="D205" s="1" t="s">
        <v>274</v>
      </c>
      <c r="E205" s="23">
        <f t="shared" ref="E205:E207" si="31">SUM(D205:D205)</f>
        <v>0</v>
      </c>
      <c r="F205" s="23">
        <f>SUM(E205:E205)</f>
        <v>0</v>
      </c>
    </row>
    <row r="206" spans="1:6">
      <c r="A206" s="1" t="s">
        <v>275</v>
      </c>
      <c r="B206" s="1"/>
      <c r="C206" s="1"/>
      <c r="D206" s="1" t="s">
        <v>276</v>
      </c>
      <c r="E206" s="23">
        <f t="shared" si="31"/>
        <v>0</v>
      </c>
      <c r="F206" s="23">
        <f>SUM(E206:E206)</f>
        <v>0</v>
      </c>
    </row>
    <row r="207" spans="1:6">
      <c r="A207" s="1" t="s">
        <v>277</v>
      </c>
      <c r="B207" s="1"/>
      <c r="C207" s="1"/>
      <c r="D207" s="1" t="s">
        <v>278</v>
      </c>
      <c r="E207" s="23">
        <f t="shared" si="31"/>
        <v>0</v>
      </c>
      <c r="F207" s="23">
        <f>SUM(E207:E207)</f>
        <v>0</v>
      </c>
    </row>
    <row r="208" spans="1:6">
      <c r="A208" s="1"/>
      <c r="B208" s="1" t="s">
        <v>618</v>
      </c>
      <c r="C208" s="1" t="s">
        <v>923</v>
      </c>
      <c r="D208" s="38" t="s">
        <v>924</v>
      </c>
      <c r="E208" s="23">
        <v>73455</v>
      </c>
      <c r="F208" s="23">
        <v>73455</v>
      </c>
    </row>
    <row r="209" spans="1:6">
      <c r="A209" s="4" t="s">
        <v>279</v>
      </c>
      <c r="B209" s="4"/>
      <c r="C209" s="4"/>
      <c r="D209" s="4" t="s">
        <v>280</v>
      </c>
      <c r="E209" s="10">
        <f t="shared" ref="E209" si="32">SUM(E210:E216)</f>
        <v>0</v>
      </c>
      <c r="F209" s="10">
        <f>SUM(F210:F216)</f>
        <v>0</v>
      </c>
    </row>
    <row r="210" spans="1:6">
      <c r="A210" s="1" t="s">
        <v>281</v>
      </c>
      <c r="B210" s="1"/>
      <c r="C210" s="1"/>
      <c r="D210" s="1" t="s">
        <v>282</v>
      </c>
      <c r="E210" s="23">
        <f t="shared" ref="E210:E216" si="33">SUM(D210:D210)</f>
        <v>0</v>
      </c>
      <c r="F210" s="23">
        <f t="shared" ref="F210:F216" si="34">SUM(E210:E210)</f>
        <v>0</v>
      </c>
    </row>
    <row r="211" spans="1:6">
      <c r="A211" s="1" t="s">
        <v>283</v>
      </c>
      <c r="B211" s="1"/>
      <c r="C211" s="1"/>
      <c r="D211" s="1" t="s">
        <v>284</v>
      </c>
      <c r="E211" s="23">
        <f t="shared" si="33"/>
        <v>0</v>
      </c>
      <c r="F211" s="23">
        <f t="shared" si="34"/>
        <v>0</v>
      </c>
    </row>
    <row r="212" spans="1:6">
      <c r="A212" s="1" t="s">
        <v>285</v>
      </c>
      <c r="B212" s="1"/>
      <c r="C212" s="1"/>
      <c r="D212" s="1" t="s">
        <v>286</v>
      </c>
      <c r="E212" s="23">
        <f t="shared" si="33"/>
        <v>0</v>
      </c>
      <c r="F212" s="23">
        <f t="shared" si="34"/>
        <v>0</v>
      </c>
    </row>
    <row r="213" spans="1:6">
      <c r="A213" s="1" t="s">
        <v>287</v>
      </c>
      <c r="B213" s="1"/>
      <c r="C213" s="1"/>
      <c r="D213" s="1" t="s">
        <v>288</v>
      </c>
      <c r="E213" s="23">
        <f t="shared" si="33"/>
        <v>0</v>
      </c>
      <c r="F213" s="23">
        <f t="shared" si="34"/>
        <v>0</v>
      </c>
    </row>
    <row r="214" spans="1:6">
      <c r="A214" s="1" t="s">
        <v>289</v>
      </c>
      <c r="B214" s="1"/>
      <c r="C214" s="1"/>
      <c r="D214" s="1" t="s">
        <v>715</v>
      </c>
      <c r="E214" s="23">
        <f t="shared" si="33"/>
        <v>0</v>
      </c>
      <c r="F214" s="23">
        <f t="shared" si="34"/>
        <v>0</v>
      </c>
    </row>
    <row r="215" spans="1:6">
      <c r="A215" s="1" t="s">
        <v>291</v>
      </c>
      <c r="B215" s="1"/>
      <c r="C215" s="1"/>
      <c r="D215" s="1" t="s">
        <v>292</v>
      </c>
      <c r="E215" s="23">
        <f t="shared" si="33"/>
        <v>0</v>
      </c>
      <c r="F215" s="23">
        <f t="shared" si="34"/>
        <v>0</v>
      </c>
    </row>
    <row r="216" spans="1:6">
      <c r="A216" s="1" t="s">
        <v>293</v>
      </c>
      <c r="B216" s="1"/>
      <c r="C216" s="1"/>
      <c r="D216" s="1" t="s">
        <v>294</v>
      </c>
      <c r="E216" s="23">
        <f t="shared" si="33"/>
        <v>0</v>
      </c>
      <c r="F216" s="23">
        <f t="shared" si="34"/>
        <v>0</v>
      </c>
    </row>
    <row r="217" spans="1:6">
      <c r="A217" s="1"/>
      <c r="B217" s="1"/>
      <c r="C217" s="1"/>
      <c r="D217" s="1"/>
      <c r="E217" s="18"/>
      <c r="F217" s="18"/>
    </row>
    <row r="218" spans="1:6">
      <c r="A218" s="4" t="s">
        <v>295</v>
      </c>
      <c r="B218" s="4"/>
      <c r="C218" s="4"/>
      <c r="D218" s="4" t="s">
        <v>296</v>
      </c>
      <c r="E218" s="10">
        <f>SUM(E220:E228)</f>
        <v>686450</v>
      </c>
      <c r="F218" s="10">
        <f>SUM(F220:F228)</f>
        <v>686450</v>
      </c>
    </row>
    <row r="219" spans="1:6">
      <c r="A219" s="1" t="s">
        <v>297</v>
      </c>
      <c r="B219" s="1"/>
      <c r="C219" s="1"/>
      <c r="D219" s="1" t="s">
        <v>298</v>
      </c>
    </row>
    <row r="220" spans="1:6">
      <c r="A220" s="1"/>
      <c r="B220" s="1"/>
      <c r="C220" s="1"/>
      <c r="D220" s="38" t="s">
        <v>925</v>
      </c>
      <c r="E220" s="23">
        <v>623120</v>
      </c>
      <c r="F220" s="23">
        <v>623120</v>
      </c>
    </row>
    <row r="221" spans="1:6">
      <c r="A221" s="1" t="s">
        <v>299</v>
      </c>
      <c r="B221" s="1"/>
      <c r="C221" s="1"/>
      <c r="D221" s="1" t="s">
        <v>300</v>
      </c>
      <c r="E221" s="404"/>
      <c r="F221" s="23">
        <f t="shared" ref="F221:F228" si="35">SUM(E221:E221)</f>
        <v>0</v>
      </c>
    </row>
    <row r="222" spans="1:6">
      <c r="A222" s="1"/>
      <c r="B222" s="1" t="s">
        <v>618</v>
      </c>
      <c r="C222" s="1" t="s">
        <v>926</v>
      </c>
      <c r="D222" s="38" t="s">
        <v>927</v>
      </c>
      <c r="E222" s="23">
        <v>63330</v>
      </c>
      <c r="F222" s="23">
        <v>63330</v>
      </c>
    </row>
    <row r="223" spans="1:6">
      <c r="A223" s="1" t="s">
        <v>563</v>
      </c>
      <c r="B223" s="1"/>
      <c r="C223" s="1"/>
      <c r="D223" s="1" t="s">
        <v>302</v>
      </c>
      <c r="E223" s="23">
        <f t="shared" ref="E223:E228" si="36">SUM(D223:D223)</f>
        <v>0</v>
      </c>
      <c r="F223" s="23">
        <f t="shared" si="35"/>
        <v>0</v>
      </c>
    </row>
    <row r="224" spans="1:6">
      <c r="A224" s="1" t="s">
        <v>303</v>
      </c>
      <c r="B224" s="1"/>
      <c r="C224" s="1"/>
      <c r="D224" s="1" t="s">
        <v>304</v>
      </c>
      <c r="E224" s="23">
        <f t="shared" si="36"/>
        <v>0</v>
      </c>
      <c r="F224" s="23">
        <f t="shared" si="35"/>
        <v>0</v>
      </c>
    </row>
    <row r="225" spans="1:6">
      <c r="A225" s="1" t="s">
        <v>305</v>
      </c>
      <c r="B225" s="1"/>
      <c r="C225" s="1"/>
      <c r="D225" s="1" t="s">
        <v>306</v>
      </c>
      <c r="E225" s="23">
        <f t="shared" si="36"/>
        <v>0</v>
      </c>
      <c r="F225" s="23">
        <f t="shared" si="35"/>
        <v>0</v>
      </c>
    </row>
    <row r="226" spans="1:6">
      <c r="A226" s="1" t="s">
        <v>307</v>
      </c>
      <c r="B226" s="1"/>
      <c r="C226" s="1"/>
      <c r="D226" s="1" t="s">
        <v>308</v>
      </c>
      <c r="E226" s="23">
        <f t="shared" si="36"/>
        <v>0</v>
      </c>
      <c r="F226" s="23">
        <f t="shared" si="35"/>
        <v>0</v>
      </c>
    </row>
    <row r="227" spans="1:6">
      <c r="A227" s="1" t="s">
        <v>309</v>
      </c>
      <c r="B227" s="1"/>
      <c r="C227" s="1"/>
      <c r="D227" s="1" t="s">
        <v>310</v>
      </c>
      <c r="E227" s="23">
        <f t="shared" si="36"/>
        <v>0</v>
      </c>
      <c r="F227" s="23">
        <f t="shared" si="35"/>
        <v>0</v>
      </c>
    </row>
    <row r="228" spans="1:6">
      <c r="A228" s="1" t="s">
        <v>311</v>
      </c>
      <c r="B228" s="1"/>
      <c r="C228" s="1"/>
      <c r="D228" s="1" t="s">
        <v>312</v>
      </c>
      <c r="E228" s="23">
        <f t="shared" si="36"/>
        <v>0</v>
      </c>
      <c r="F228" s="23">
        <f t="shared" si="35"/>
        <v>0</v>
      </c>
    </row>
    <row r="229" spans="1:6">
      <c r="A229" s="1"/>
      <c r="B229" s="1"/>
      <c r="C229" s="1"/>
      <c r="D229" s="1"/>
      <c r="E229" s="18"/>
      <c r="F229" s="18"/>
    </row>
    <row r="230" spans="1:6">
      <c r="A230" s="4" t="s">
        <v>313</v>
      </c>
      <c r="B230" s="4"/>
      <c r="C230" s="4"/>
      <c r="D230" s="4" t="s">
        <v>770</v>
      </c>
      <c r="E230" s="10">
        <f>SUM(E231:E250)</f>
        <v>116486.99</v>
      </c>
      <c r="F230" s="10">
        <f>SUM(F231:F250)</f>
        <v>116486.99</v>
      </c>
    </row>
    <row r="231" spans="1:6">
      <c r="A231" s="1" t="s">
        <v>315</v>
      </c>
      <c r="B231" s="1"/>
      <c r="C231" s="1"/>
      <c r="D231" s="1" t="s">
        <v>565</v>
      </c>
      <c r="E231" s="23">
        <f t="shared" ref="E231:F250" si="37">SUM(D231:D231)</f>
        <v>0</v>
      </c>
      <c r="F231" s="23">
        <f t="shared" si="37"/>
        <v>0</v>
      </c>
    </row>
    <row r="232" spans="1:6">
      <c r="A232" s="1" t="s">
        <v>317</v>
      </c>
      <c r="B232" s="1"/>
      <c r="C232" s="1"/>
      <c r="D232" s="1" t="s">
        <v>928</v>
      </c>
      <c r="E232" s="23">
        <f t="shared" si="37"/>
        <v>0</v>
      </c>
      <c r="F232" s="23">
        <f t="shared" si="37"/>
        <v>0</v>
      </c>
    </row>
    <row r="233" spans="1:6">
      <c r="A233" s="1"/>
      <c r="B233" s="1" t="s">
        <v>618</v>
      </c>
      <c r="C233" s="1" t="s">
        <v>929</v>
      </c>
      <c r="D233" s="81" t="s">
        <v>930</v>
      </c>
      <c r="E233" s="23">
        <v>60676</v>
      </c>
      <c r="F233" s="23">
        <v>60676</v>
      </c>
    </row>
    <row r="234" spans="1:6">
      <c r="A234" s="1" t="s">
        <v>319</v>
      </c>
      <c r="B234" s="1"/>
      <c r="C234" s="1"/>
      <c r="D234" s="1" t="s">
        <v>931</v>
      </c>
      <c r="E234" s="23">
        <f t="shared" si="37"/>
        <v>0</v>
      </c>
      <c r="F234" s="23">
        <f t="shared" si="37"/>
        <v>0</v>
      </c>
    </row>
    <row r="235" spans="1:6">
      <c r="A235" s="1" t="s">
        <v>321</v>
      </c>
      <c r="B235" s="1"/>
      <c r="C235" s="1"/>
      <c r="D235" s="1" t="s">
        <v>932</v>
      </c>
      <c r="E235" s="23">
        <f t="shared" si="37"/>
        <v>0</v>
      </c>
      <c r="F235" s="23">
        <f t="shared" si="37"/>
        <v>0</v>
      </c>
    </row>
    <row r="236" spans="1:6">
      <c r="A236" s="1" t="s">
        <v>323</v>
      </c>
      <c r="B236" s="1"/>
      <c r="C236" s="1"/>
      <c r="D236" s="1" t="s">
        <v>773</v>
      </c>
      <c r="E236" s="23">
        <f t="shared" si="37"/>
        <v>0</v>
      </c>
      <c r="F236" s="23">
        <f t="shared" si="37"/>
        <v>0</v>
      </c>
    </row>
    <row r="237" spans="1:6">
      <c r="A237" s="1"/>
      <c r="B237" s="1" t="s">
        <v>618</v>
      </c>
      <c r="C237" s="1" t="s">
        <v>933</v>
      </c>
      <c r="D237" s="81" t="s">
        <v>934</v>
      </c>
      <c r="E237" s="23">
        <v>37473.56</v>
      </c>
      <c r="F237" s="23">
        <f t="shared" si="37"/>
        <v>37473.56</v>
      </c>
    </row>
    <row r="238" spans="1:6">
      <c r="A238" s="1"/>
      <c r="B238" s="1"/>
      <c r="C238" s="1" t="s">
        <v>871</v>
      </c>
      <c r="D238" s="81" t="s">
        <v>935</v>
      </c>
      <c r="E238" s="23">
        <v>10262.4</v>
      </c>
      <c r="F238" s="23">
        <f t="shared" si="37"/>
        <v>10262.4</v>
      </c>
    </row>
    <row r="239" spans="1:6">
      <c r="A239" s="1" t="s">
        <v>325</v>
      </c>
      <c r="B239" s="1"/>
      <c r="C239" s="1"/>
      <c r="D239" s="1" t="s">
        <v>326</v>
      </c>
      <c r="E239" s="23">
        <f t="shared" si="37"/>
        <v>0</v>
      </c>
      <c r="F239" s="23">
        <f t="shared" si="37"/>
        <v>0</v>
      </c>
    </row>
    <row r="240" spans="1:6">
      <c r="A240" s="1" t="s">
        <v>327</v>
      </c>
      <c r="B240" s="1"/>
      <c r="C240" s="1"/>
      <c r="D240" s="1" t="s">
        <v>328</v>
      </c>
      <c r="E240" s="23">
        <f t="shared" si="37"/>
        <v>0</v>
      </c>
      <c r="F240" s="23">
        <f t="shared" si="37"/>
        <v>0</v>
      </c>
    </row>
    <row r="241" spans="1:6">
      <c r="A241" s="1" t="s">
        <v>329</v>
      </c>
      <c r="B241" s="1"/>
      <c r="C241" s="1"/>
      <c r="D241" s="1" t="s">
        <v>774</v>
      </c>
      <c r="E241" s="23">
        <f t="shared" si="37"/>
        <v>0</v>
      </c>
      <c r="F241" s="23">
        <f t="shared" si="37"/>
        <v>0</v>
      </c>
    </row>
    <row r="242" spans="1:6">
      <c r="A242" s="1"/>
      <c r="B242" s="1"/>
      <c r="C242" s="1" t="s">
        <v>871</v>
      </c>
      <c r="D242" s="81" t="s">
        <v>314</v>
      </c>
      <c r="E242" s="23">
        <v>540.02</v>
      </c>
      <c r="F242" s="23">
        <v>540.02</v>
      </c>
    </row>
    <row r="243" spans="1:6">
      <c r="A243" s="1"/>
      <c r="B243" s="1"/>
      <c r="C243" s="1" t="s">
        <v>905</v>
      </c>
      <c r="D243" s="81" t="s">
        <v>936</v>
      </c>
      <c r="E243" s="23">
        <v>1494.99</v>
      </c>
      <c r="F243" s="23">
        <v>1494.99</v>
      </c>
    </row>
    <row r="244" spans="1:6">
      <c r="A244" s="1"/>
      <c r="B244" s="1"/>
      <c r="C244" s="1" t="s">
        <v>905</v>
      </c>
      <c r="D244" s="81" t="s">
        <v>936</v>
      </c>
      <c r="E244" s="23">
        <v>1716</v>
      </c>
      <c r="F244" s="23">
        <v>1716</v>
      </c>
    </row>
    <row r="245" spans="1:6">
      <c r="A245" s="1"/>
      <c r="B245" s="1"/>
      <c r="C245" s="1" t="s">
        <v>905</v>
      </c>
      <c r="D245" s="81" t="s">
        <v>936</v>
      </c>
      <c r="E245" s="23">
        <v>3024.03</v>
      </c>
      <c r="F245" s="23">
        <v>3024.03</v>
      </c>
    </row>
    <row r="246" spans="1:6">
      <c r="A246" s="1"/>
      <c r="B246" s="1"/>
      <c r="C246" s="1" t="s">
        <v>905</v>
      </c>
      <c r="D246" s="81" t="s">
        <v>936</v>
      </c>
      <c r="E246" s="23">
        <v>600</v>
      </c>
      <c r="F246" s="23">
        <v>600</v>
      </c>
    </row>
    <row r="247" spans="1:6">
      <c r="A247" s="1"/>
      <c r="B247" s="1"/>
      <c r="C247" s="1" t="s">
        <v>905</v>
      </c>
      <c r="D247" s="81" t="s">
        <v>936</v>
      </c>
      <c r="E247" s="23">
        <v>600</v>
      </c>
      <c r="F247" s="23">
        <v>600</v>
      </c>
    </row>
    <row r="248" spans="1:6">
      <c r="A248" s="1"/>
      <c r="B248" s="1"/>
      <c r="C248" s="1"/>
      <c r="D248" s="81"/>
      <c r="E248" s="23">
        <v>99.99</v>
      </c>
      <c r="F248" s="23">
        <v>99.99</v>
      </c>
    </row>
    <row r="249" spans="1:6">
      <c r="A249" s="1" t="s">
        <v>331</v>
      </c>
      <c r="B249" s="1"/>
      <c r="C249" s="1"/>
      <c r="D249" s="1" t="s">
        <v>332</v>
      </c>
      <c r="E249" s="23">
        <f t="shared" si="37"/>
        <v>0</v>
      </c>
      <c r="F249" s="23">
        <f t="shared" si="37"/>
        <v>0</v>
      </c>
    </row>
    <row r="250" spans="1:6">
      <c r="A250" s="1" t="s">
        <v>333</v>
      </c>
      <c r="B250" s="1"/>
      <c r="C250" s="1"/>
      <c r="D250" s="1" t="s">
        <v>334</v>
      </c>
      <c r="E250" s="23">
        <f t="shared" si="37"/>
        <v>0</v>
      </c>
      <c r="F250" s="23">
        <f t="shared" si="37"/>
        <v>0</v>
      </c>
    </row>
    <row r="251" spans="1:6">
      <c r="A251" s="1"/>
      <c r="B251" s="1"/>
      <c r="C251" s="1"/>
      <c r="D251" s="1"/>
      <c r="E251" s="13"/>
      <c r="F251" s="78"/>
    </row>
    <row r="252" spans="1:6" ht="15">
      <c r="A252" s="16" t="s">
        <v>335</v>
      </c>
      <c r="B252" s="16"/>
      <c r="C252" s="16"/>
      <c r="D252" s="16" t="s">
        <v>336</v>
      </c>
      <c r="E252" s="75">
        <f>(E253+E262)</f>
        <v>171100</v>
      </c>
      <c r="F252" s="75">
        <f>(F253+F262)</f>
        <v>171100</v>
      </c>
    </row>
    <row r="253" spans="1:6">
      <c r="A253" s="4" t="s">
        <v>337</v>
      </c>
      <c r="B253" s="4"/>
      <c r="C253" s="4"/>
      <c r="D253" s="4" t="s">
        <v>338</v>
      </c>
      <c r="E253" s="10">
        <f t="shared" ref="E253" si="38">SUM(E254:E260)</f>
        <v>171100</v>
      </c>
      <c r="F253" s="10">
        <f>SUM(F254:F260)</f>
        <v>171100</v>
      </c>
    </row>
    <row r="254" spans="1:6">
      <c r="A254" s="1" t="s">
        <v>339</v>
      </c>
      <c r="B254" s="1"/>
      <c r="C254" s="1"/>
      <c r="D254" s="1" t="s">
        <v>340</v>
      </c>
      <c r="E254" s="13">
        <v>0</v>
      </c>
      <c r="F254" s="23">
        <f t="shared" ref="F254:F260" si="39">SUM(E254:E254)</f>
        <v>0</v>
      </c>
    </row>
    <row r="255" spans="1:6">
      <c r="A255" s="1" t="s">
        <v>341</v>
      </c>
      <c r="B255" s="1"/>
      <c r="C255" s="1"/>
      <c r="D255" s="1" t="s">
        <v>342</v>
      </c>
      <c r="E255" s="13">
        <v>0</v>
      </c>
      <c r="F255" s="23">
        <f t="shared" si="39"/>
        <v>0</v>
      </c>
    </row>
    <row r="256" spans="1:6">
      <c r="A256" s="1" t="s">
        <v>343</v>
      </c>
      <c r="B256" s="1"/>
      <c r="C256" s="1"/>
      <c r="D256" s="1" t="s">
        <v>344</v>
      </c>
      <c r="E256" s="13">
        <v>0</v>
      </c>
      <c r="F256" s="23">
        <f t="shared" si="39"/>
        <v>0</v>
      </c>
    </row>
    <row r="257" spans="1:6">
      <c r="A257" s="1" t="s">
        <v>345</v>
      </c>
      <c r="B257" s="1"/>
      <c r="C257" s="1"/>
      <c r="D257" s="1" t="s">
        <v>346</v>
      </c>
      <c r="E257" s="13">
        <v>0</v>
      </c>
      <c r="F257" s="23">
        <f t="shared" si="39"/>
        <v>0</v>
      </c>
    </row>
    <row r="258" spans="1:6">
      <c r="A258" s="1" t="s">
        <v>347</v>
      </c>
      <c r="B258" s="1"/>
      <c r="C258" s="1"/>
      <c r="D258" s="1" t="s">
        <v>348</v>
      </c>
      <c r="E258" s="13">
        <f>(E260)</f>
        <v>0</v>
      </c>
      <c r="F258" s="23">
        <f t="shared" si="39"/>
        <v>0</v>
      </c>
    </row>
    <row r="259" spans="1:6">
      <c r="A259" s="1"/>
      <c r="B259" s="1"/>
      <c r="C259" s="1" t="s">
        <v>937</v>
      </c>
      <c r="D259" s="81" t="s">
        <v>938</v>
      </c>
      <c r="E259" s="13">
        <v>171100</v>
      </c>
      <c r="F259" s="13">
        <v>171100</v>
      </c>
    </row>
    <row r="260" spans="1:6">
      <c r="A260" s="1" t="s">
        <v>349</v>
      </c>
      <c r="B260" s="1"/>
      <c r="C260" s="1"/>
      <c r="D260" s="1" t="s">
        <v>350</v>
      </c>
      <c r="E260" s="13">
        <v>0</v>
      </c>
      <c r="F260" s="23">
        <f t="shared" si="39"/>
        <v>0</v>
      </c>
    </row>
    <row r="261" spans="1:6">
      <c r="A261" s="1"/>
      <c r="B261" s="1"/>
      <c r="C261" s="1"/>
      <c r="D261" s="1"/>
      <c r="E261" s="13"/>
      <c r="F261" s="18"/>
    </row>
    <row r="262" spans="1:6">
      <c r="A262" s="4" t="s">
        <v>584</v>
      </c>
      <c r="B262" s="4"/>
      <c r="C262" s="4"/>
      <c r="D262" s="4" t="s">
        <v>585</v>
      </c>
      <c r="E262" s="10">
        <f t="shared" ref="E262" si="40">SUM(E263:E264)</f>
        <v>0</v>
      </c>
      <c r="F262" s="10">
        <f>SUM(F263:F264)</f>
        <v>0</v>
      </c>
    </row>
    <row r="263" spans="1:6">
      <c r="A263" s="1" t="s">
        <v>586</v>
      </c>
      <c r="B263" s="1"/>
      <c r="C263" s="1"/>
      <c r="D263" s="1" t="s">
        <v>587</v>
      </c>
      <c r="E263" s="23">
        <f>SUM(D263:D263)</f>
        <v>0</v>
      </c>
      <c r="F263" s="23">
        <f>SUM(E263:E263)</f>
        <v>0</v>
      </c>
    </row>
    <row r="264" spans="1:6">
      <c r="A264" s="1" t="s">
        <v>588</v>
      </c>
      <c r="B264" s="1"/>
      <c r="C264" s="1"/>
      <c r="D264" s="1" t="s">
        <v>589</v>
      </c>
      <c r="E264" s="23">
        <f t="shared" ref="E264:F264" si="41">SUM(D264:D264)</f>
        <v>0</v>
      </c>
      <c r="F264" s="23">
        <f t="shared" si="41"/>
        <v>0</v>
      </c>
    </row>
    <row r="265" spans="1:6">
      <c r="A265" s="1"/>
      <c r="B265" s="1"/>
      <c r="C265" s="1"/>
      <c r="D265" s="1"/>
      <c r="E265" s="23"/>
      <c r="F265" s="23"/>
    </row>
    <row r="266" spans="1:6">
      <c r="A266" s="1"/>
      <c r="B266" s="1"/>
      <c r="C266" s="1"/>
      <c r="D266" s="1"/>
      <c r="E266" s="23"/>
      <c r="F266" s="23"/>
    </row>
    <row r="267" spans="1:6" ht="15">
      <c r="A267" s="16" t="s">
        <v>351</v>
      </c>
      <c r="B267" s="16"/>
      <c r="C267" s="16"/>
      <c r="D267" s="16" t="s">
        <v>352</v>
      </c>
      <c r="E267" s="17">
        <f>(E268)</f>
        <v>553720</v>
      </c>
      <c r="F267" s="17">
        <f>(F268)</f>
        <v>553720</v>
      </c>
    </row>
    <row r="268" spans="1:6">
      <c r="A268" s="4" t="s">
        <v>939</v>
      </c>
      <c r="B268" s="4"/>
      <c r="C268" s="4"/>
      <c r="D268" s="4" t="s">
        <v>352</v>
      </c>
      <c r="E268" s="10">
        <f>SUM(E269:E273)</f>
        <v>553720</v>
      </c>
      <c r="F268" s="10">
        <f>SUM(F269:F273)</f>
        <v>553720</v>
      </c>
    </row>
    <row r="269" spans="1:6">
      <c r="A269" s="1" t="s">
        <v>940</v>
      </c>
      <c r="C269" s="1"/>
      <c r="D269" s="1" t="s">
        <v>941</v>
      </c>
      <c r="F269" s="1"/>
    </row>
    <row r="270" spans="1:6">
      <c r="A270" s="1"/>
      <c r="B270" s="1" t="s">
        <v>618</v>
      </c>
      <c r="C270" s="39" t="s">
        <v>942</v>
      </c>
      <c r="D270" s="81" t="s">
        <v>943</v>
      </c>
      <c r="E270" s="13">
        <v>553720</v>
      </c>
      <c r="F270" s="13">
        <v>553720</v>
      </c>
    </row>
    <row r="271" spans="1:6">
      <c r="A271" s="1"/>
      <c r="B271" s="1"/>
      <c r="C271" s="39"/>
      <c r="D271" s="81"/>
      <c r="E271" s="13"/>
      <c r="F271" s="13"/>
    </row>
    <row r="272" spans="1:6">
      <c r="A272" s="1"/>
      <c r="B272" s="1"/>
      <c r="C272" s="39"/>
      <c r="D272" s="81"/>
      <c r="E272" s="13"/>
      <c r="F272" s="13"/>
    </row>
    <row r="273" spans="1:6">
      <c r="A273" s="1" t="s">
        <v>353</v>
      </c>
      <c r="B273" s="1"/>
      <c r="C273" s="1"/>
      <c r="D273" s="1" t="s">
        <v>944</v>
      </c>
      <c r="E273" s="13"/>
      <c r="F273" s="13"/>
    </row>
    <row r="274" spans="1:6">
      <c r="A274" s="1"/>
      <c r="B274" s="1"/>
      <c r="C274" s="1"/>
      <c r="D274" s="1"/>
      <c r="E274" s="78"/>
      <c r="F274" s="78"/>
    </row>
    <row r="275" spans="1:6" ht="15">
      <c r="A275" s="16" t="s">
        <v>355</v>
      </c>
      <c r="B275" s="16"/>
      <c r="C275" s="16"/>
      <c r="D275" s="16" t="s">
        <v>356</v>
      </c>
      <c r="E275" s="17">
        <f>(E276+E284+E289+E292+E295+E304+E307)</f>
        <v>1362162.5</v>
      </c>
      <c r="F275" s="17">
        <f>F276+F284+F289+F292+F295+F304+F307+F312</f>
        <v>1362162.5</v>
      </c>
    </row>
    <row r="276" spans="1:6">
      <c r="A276" s="4" t="s">
        <v>357</v>
      </c>
      <c r="B276" s="4"/>
      <c r="C276" s="4"/>
      <c r="D276" s="4" t="s">
        <v>358</v>
      </c>
      <c r="E276" s="10">
        <f>SUM(E277:E282)</f>
        <v>1151532.5</v>
      </c>
      <c r="F276" s="10">
        <f>SUM(F277:F282)</f>
        <v>1151532.5</v>
      </c>
    </row>
    <row r="277" spans="1:6">
      <c r="A277" s="1" t="s">
        <v>359</v>
      </c>
      <c r="B277" s="1"/>
      <c r="C277" s="1"/>
      <c r="D277" s="1" t="s">
        <v>360</v>
      </c>
      <c r="E277" s="23">
        <f t="shared" ref="E277:E278" si="42">SUM(D277:D277)</f>
        <v>0</v>
      </c>
      <c r="F277" s="23">
        <f>SUM(E277:E277)</f>
        <v>0</v>
      </c>
    </row>
    <row r="278" spans="1:6">
      <c r="A278" s="1" t="s">
        <v>361</v>
      </c>
      <c r="B278" s="1"/>
      <c r="C278" s="1"/>
      <c r="D278" s="1" t="s">
        <v>362</v>
      </c>
      <c r="E278" s="23">
        <f t="shared" si="42"/>
        <v>0</v>
      </c>
      <c r="F278" s="23">
        <f>SUM(E278:E278)</f>
        <v>0</v>
      </c>
    </row>
    <row r="279" spans="1:6">
      <c r="A279" s="1" t="s">
        <v>363</v>
      </c>
      <c r="B279" s="1"/>
      <c r="C279" s="1"/>
      <c r="D279" s="1" t="s">
        <v>590</v>
      </c>
      <c r="E279" s="23"/>
      <c r="F279" s="23">
        <f>SUM(E279:E279)</f>
        <v>0</v>
      </c>
    </row>
    <row r="280" spans="1:6">
      <c r="A280" s="1"/>
      <c r="B280" s="1" t="s">
        <v>618</v>
      </c>
      <c r="C280" s="1" t="s">
        <v>945</v>
      </c>
      <c r="D280" s="81" t="s">
        <v>946</v>
      </c>
      <c r="E280" s="23">
        <v>1151532.5</v>
      </c>
      <c r="F280" s="23">
        <v>1151532.5</v>
      </c>
    </row>
    <row r="281" spans="1:6">
      <c r="A281" s="1" t="s">
        <v>365</v>
      </c>
      <c r="B281" s="1"/>
      <c r="C281" s="1"/>
      <c r="D281" s="1" t="s">
        <v>366</v>
      </c>
      <c r="E281" s="23">
        <f t="shared" ref="E281:E282" si="43">SUM(D281:D281)</f>
        <v>0</v>
      </c>
      <c r="F281" s="23">
        <f>SUM(E281:E281)</f>
        <v>0</v>
      </c>
    </row>
    <row r="282" spans="1:6">
      <c r="A282" s="1" t="s">
        <v>367</v>
      </c>
      <c r="B282" s="1"/>
      <c r="C282" s="1"/>
      <c r="D282" s="1" t="s">
        <v>368</v>
      </c>
      <c r="E282" s="23">
        <f t="shared" si="43"/>
        <v>0</v>
      </c>
      <c r="F282" s="23">
        <f>SUM(E282:E282)</f>
        <v>0</v>
      </c>
    </row>
    <row r="283" spans="1:6">
      <c r="A283" s="1"/>
      <c r="B283" s="1"/>
      <c r="C283" s="1"/>
      <c r="D283" s="1"/>
      <c r="E283" s="23"/>
      <c r="F283" s="23"/>
    </row>
    <row r="284" spans="1:6">
      <c r="A284" s="4" t="s">
        <v>369</v>
      </c>
      <c r="B284" s="4"/>
      <c r="C284" s="4"/>
      <c r="D284" s="4" t="s">
        <v>370</v>
      </c>
      <c r="E284" s="10">
        <f t="shared" ref="E284" si="44">SUM(E285:E287)</f>
        <v>0</v>
      </c>
      <c r="F284" s="10">
        <f>SUM(F285:F287)</f>
        <v>0</v>
      </c>
    </row>
    <row r="285" spans="1:6">
      <c r="A285" s="1" t="s">
        <v>371</v>
      </c>
      <c r="B285" s="1"/>
      <c r="C285" s="1"/>
      <c r="D285" s="1" t="s">
        <v>372</v>
      </c>
      <c r="E285" s="23">
        <f t="shared" ref="E285:E287" si="45">SUM(D285:D285)</f>
        <v>0</v>
      </c>
      <c r="F285" s="23">
        <f>SUM(E285:E285)</f>
        <v>0</v>
      </c>
    </row>
    <row r="286" spans="1:6">
      <c r="A286" s="1" t="s">
        <v>373</v>
      </c>
      <c r="B286" s="1"/>
      <c r="C286" s="1"/>
      <c r="D286" s="1" t="s">
        <v>775</v>
      </c>
      <c r="E286" s="23">
        <f t="shared" si="45"/>
        <v>0</v>
      </c>
      <c r="F286" s="23">
        <f>SUM(E286:E286)</f>
        <v>0</v>
      </c>
    </row>
    <row r="287" spans="1:6">
      <c r="A287" s="1" t="s">
        <v>375</v>
      </c>
      <c r="B287" s="1"/>
      <c r="C287" s="1"/>
      <c r="D287" s="1" t="s">
        <v>376</v>
      </c>
      <c r="E287" s="23">
        <f t="shared" si="45"/>
        <v>0</v>
      </c>
      <c r="F287" s="23">
        <f>SUM(E287:E287)</f>
        <v>0</v>
      </c>
    </row>
    <row r="288" spans="1:6">
      <c r="A288" s="1"/>
      <c r="B288" s="1"/>
      <c r="C288" s="1"/>
      <c r="D288" s="1"/>
      <c r="E288" s="23"/>
      <c r="F288" s="23"/>
    </row>
    <row r="289" spans="1:6">
      <c r="A289" s="4" t="s">
        <v>377</v>
      </c>
      <c r="B289" s="4"/>
      <c r="C289" s="4"/>
      <c r="D289" s="4" t="s">
        <v>378</v>
      </c>
      <c r="E289" s="10">
        <f t="shared" ref="E289:F289" si="46">SUM(E290)</f>
        <v>0</v>
      </c>
      <c r="F289" s="10">
        <f t="shared" si="46"/>
        <v>0</v>
      </c>
    </row>
    <row r="290" spans="1:6">
      <c r="A290" s="1" t="s">
        <v>379</v>
      </c>
      <c r="B290" s="1"/>
      <c r="C290" s="1"/>
      <c r="D290" s="1" t="s">
        <v>380</v>
      </c>
      <c r="E290" s="23">
        <f>SUM(D290:D290)</f>
        <v>0</v>
      </c>
      <c r="F290" s="18">
        <f>SUM(E290:E290)</f>
        <v>0</v>
      </c>
    </row>
    <row r="291" spans="1:6">
      <c r="A291" s="1"/>
      <c r="B291" s="1"/>
      <c r="C291" s="1"/>
      <c r="D291" s="1"/>
      <c r="E291" s="18"/>
      <c r="F291" s="18"/>
    </row>
    <row r="292" spans="1:6">
      <c r="A292" s="4" t="s">
        <v>381</v>
      </c>
      <c r="B292" s="4"/>
      <c r="C292" s="4"/>
      <c r="D292" s="4" t="s">
        <v>382</v>
      </c>
      <c r="E292" s="10">
        <f t="shared" ref="E292:F292" si="47">SUM(E293)</f>
        <v>0</v>
      </c>
      <c r="F292" s="10">
        <f t="shared" si="47"/>
        <v>0</v>
      </c>
    </row>
    <row r="293" spans="1:6">
      <c r="A293" s="1" t="s">
        <v>383</v>
      </c>
      <c r="B293" s="1"/>
      <c r="C293" s="1"/>
      <c r="D293" s="1" t="s">
        <v>384</v>
      </c>
      <c r="E293" s="23">
        <f>SUM(D293:D293)</f>
        <v>0</v>
      </c>
      <c r="F293" s="23">
        <f>SUM(E293:E293)</f>
        <v>0</v>
      </c>
    </row>
    <row r="294" spans="1:6">
      <c r="A294" s="1"/>
      <c r="B294" s="1"/>
      <c r="C294" s="1"/>
      <c r="D294" s="1"/>
      <c r="E294" s="23"/>
      <c r="F294" s="23"/>
    </row>
    <row r="295" spans="1:6">
      <c r="A295" s="4" t="s">
        <v>387</v>
      </c>
      <c r="B295" s="4"/>
      <c r="C295" s="4"/>
      <c r="D295" s="4" t="s">
        <v>388</v>
      </c>
      <c r="E295" s="10">
        <f t="shared" ref="E295" si="48">SUM(E296:E302)</f>
        <v>210630</v>
      </c>
      <c r="F295" s="10">
        <f t="shared" ref="F295" si="49">SUM(F298:F302)</f>
        <v>210630</v>
      </c>
    </row>
    <row r="296" spans="1:6">
      <c r="A296" s="1" t="s">
        <v>389</v>
      </c>
      <c r="B296" s="1"/>
      <c r="C296" s="1"/>
      <c r="D296" s="1" t="s">
        <v>595</v>
      </c>
      <c r="E296" s="23">
        <f t="shared" ref="E296:E302" si="50">SUM(D296:D296)</f>
        <v>0</v>
      </c>
      <c r="F296" s="18">
        <f t="shared" ref="F296:F302" si="51">SUM(E296:E296)</f>
        <v>0</v>
      </c>
    </row>
    <row r="297" spans="1:6">
      <c r="A297" s="1" t="s">
        <v>391</v>
      </c>
      <c r="B297" s="1"/>
      <c r="C297" s="1"/>
      <c r="D297" s="1" t="s">
        <v>596</v>
      </c>
      <c r="E297" s="23">
        <f t="shared" si="50"/>
        <v>0</v>
      </c>
      <c r="F297" s="23">
        <f t="shared" si="51"/>
        <v>0</v>
      </c>
    </row>
    <row r="298" spans="1:6">
      <c r="A298" s="1" t="s">
        <v>395</v>
      </c>
      <c r="B298" s="1"/>
      <c r="C298" s="1"/>
      <c r="D298" s="1" t="s">
        <v>396</v>
      </c>
      <c r="E298" s="23">
        <f t="shared" si="50"/>
        <v>0</v>
      </c>
      <c r="F298" s="23">
        <f t="shared" si="51"/>
        <v>0</v>
      </c>
    </row>
    <row r="299" spans="1:6">
      <c r="A299" s="1"/>
      <c r="B299" s="1" t="s">
        <v>618</v>
      </c>
      <c r="C299" s="1" t="s">
        <v>947</v>
      </c>
      <c r="D299" s="81" t="s">
        <v>948</v>
      </c>
      <c r="E299" s="23">
        <v>210630</v>
      </c>
      <c r="F299" s="23">
        <v>210630</v>
      </c>
    </row>
    <row r="300" spans="1:6">
      <c r="A300" s="1" t="s">
        <v>393</v>
      </c>
      <c r="B300" s="1"/>
      <c r="C300" s="1"/>
      <c r="D300" s="1" t="s">
        <v>598</v>
      </c>
      <c r="E300" s="23">
        <f t="shared" si="50"/>
        <v>0</v>
      </c>
      <c r="F300" s="23">
        <f t="shared" si="51"/>
        <v>0</v>
      </c>
    </row>
    <row r="301" spans="1:6">
      <c r="A301" s="1" t="s">
        <v>397</v>
      </c>
      <c r="B301" s="1"/>
      <c r="C301" s="1"/>
      <c r="D301" s="1" t="s">
        <v>398</v>
      </c>
      <c r="E301" s="23">
        <f t="shared" si="50"/>
        <v>0</v>
      </c>
      <c r="F301" s="23">
        <f t="shared" si="51"/>
        <v>0</v>
      </c>
    </row>
    <row r="302" spans="1:6">
      <c r="A302" s="1" t="s">
        <v>399</v>
      </c>
      <c r="B302" s="1"/>
      <c r="C302" s="1"/>
      <c r="D302" s="1" t="s">
        <v>599</v>
      </c>
      <c r="E302" s="23">
        <f t="shared" si="50"/>
        <v>0</v>
      </c>
      <c r="F302" s="23">
        <f t="shared" si="51"/>
        <v>0</v>
      </c>
    </row>
    <row r="303" spans="1:6">
      <c r="A303" s="1"/>
      <c r="B303" s="1"/>
      <c r="C303" s="1"/>
      <c r="D303" s="1"/>
      <c r="E303" s="23"/>
      <c r="F303" s="23"/>
    </row>
    <row r="304" spans="1:6">
      <c r="A304" s="4" t="s">
        <v>403</v>
      </c>
      <c r="B304" s="4"/>
      <c r="C304" s="4"/>
      <c r="D304" s="4" t="s">
        <v>404</v>
      </c>
      <c r="E304" s="10">
        <f t="shared" ref="E304:F304" si="52">SUM(E305)</f>
        <v>0</v>
      </c>
      <c r="F304" s="10">
        <f t="shared" si="52"/>
        <v>0</v>
      </c>
    </row>
    <row r="305" spans="1:6">
      <c r="A305" s="1" t="s">
        <v>600</v>
      </c>
      <c r="B305" s="1"/>
      <c r="C305" s="1"/>
      <c r="D305" s="1" t="s">
        <v>796</v>
      </c>
      <c r="E305" s="18"/>
      <c r="F305" s="23">
        <f>SUM(E305:E305)</f>
        <v>0</v>
      </c>
    </row>
    <row r="306" spans="1:6">
      <c r="A306" s="1"/>
      <c r="B306" s="1"/>
      <c r="C306" s="1"/>
      <c r="D306" s="1"/>
      <c r="E306" s="18"/>
      <c r="F306" s="18"/>
    </row>
    <row r="307" spans="1:6">
      <c r="A307" s="4" t="s">
        <v>407</v>
      </c>
      <c r="B307" s="4"/>
      <c r="C307" s="4"/>
      <c r="D307" s="4" t="s">
        <v>408</v>
      </c>
      <c r="E307" s="10">
        <f>SUM(E308:E310)</f>
        <v>0</v>
      </c>
      <c r="F307" s="10">
        <f>SUM(F308:F310)</f>
        <v>0</v>
      </c>
    </row>
    <row r="308" spans="1:6">
      <c r="A308" s="1" t="s">
        <v>409</v>
      </c>
      <c r="B308" s="1"/>
      <c r="C308" s="1"/>
      <c r="D308" s="1" t="s">
        <v>410</v>
      </c>
      <c r="E308" s="23">
        <f>SUM(D308:D308)</f>
        <v>0</v>
      </c>
      <c r="F308" s="23">
        <f>SUM(E308:E308)</f>
        <v>0</v>
      </c>
    </row>
    <row r="309" spans="1:6">
      <c r="A309" s="1"/>
      <c r="B309" s="1" t="s">
        <v>618</v>
      </c>
      <c r="C309" s="1"/>
      <c r="D309" s="38"/>
      <c r="E309" s="23"/>
      <c r="F309" s="23">
        <f>SUM(E309:E309)</f>
        <v>0</v>
      </c>
    </row>
    <row r="310" spans="1:6">
      <c r="A310" s="1" t="s">
        <v>411</v>
      </c>
      <c r="B310" s="1"/>
      <c r="C310" s="1"/>
      <c r="D310" s="1" t="s">
        <v>412</v>
      </c>
      <c r="E310" s="23">
        <f>SUM(D310:D310)</f>
        <v>0</v>
      </c>
      <c r="F310" s="23">
        <f>SUM(E310:E310)</f>
        <v>0</v>
      </c>
    </row>
    <row r="311" spans="1:6">
      <c r="F311" s="25"/>
    </row>
    <row r="312" spans="1:6">
      <c r="A312" s="4" t="s">
        <v>413</v>
      </c>
      <c r="B312" s="4"/>
      <c r="C312" s="4"/>
      <c r="D312" s="4" t="s">
        <v>414</v>
      </c>
      <c r="E312" s="10">
        <f t="shared" ref="E312:F312" si="53">SUM(E313:E314)</f>
        <v>0</v>
      </c>
      <c r="F312" s="10">
        <f t="shared" si="53"/>
        <v>0</v>
      </c>
    </row>
    <row r="313" spans="1:6">
      <c r="A313" s="1" t="s">
        <v>415</v>
      </c>
      <c r="B313" s="1"/>
      <c r="C313" s="1"/>
      <c r="D313" s="1" t="s">
        <v>416</v>
      </c>
      <c r="E313" s="23">
        <f>SUM(D313:D313)</f>
        <v>0</v>
      </c>
      <c r="F313" s="23">
        <f>SUM(E313:E313)</f>
        <v>0</v>
      </c>
    </row>
    <row r="315" spans="1:6" ht="15">
      <c r="A315" s="16" t="s">
        <v>417</v>
      </c>
      <c r="B315" s="16"/>
      <c r="C315" s="16"/>
      <c r="D315" s="16" t="s">
        <v>418</v>
      </c>
      <c r="E315" s="17">
        <f>(E316)</f>
        <v>1055750.49</v>
      </c>
      <c r="F315" s="17">
        <f>F316+F330+F338+F341+F345</f>
        <v>1055750.49</v>
      </c>
    </row>
    <row r="316" spans="1:6">
      <c r="A316" s="4" t="s">
        <v>419</v>
      </c>
      <c r="B316" s="4"/>
      <c r="C316" s="4"/>
      <c r="D316" s="4" t="s">
        <v>420</v>
      </c>
      <c r="E316" s="10">
        <f>SUM(E317:E322)</f>
        <v>1055750.49</v>
      </c>
      <c r="F316" s="10">
        <f>SUM(F317:F327)</f>
        <v>1055750.49</v>
      </c>
    </row>
    <row r="317" spans="1:6">
      <c r="A317" s="1" t="s">
        <v>421</v>
      </c>
      <c r="B317" s="1"/>
      <c r="C317" s="1"/>
      <c r="D317" s="1" t="s">
        <v>422</v>
      </c>
      <c r="E317" s="23"/>
      <c r="F317" s="23">
        <f>SUM(E317:E317)</f>
        <v>0</v>
      </c>
    </row>
    <row r="318" spans="1:6">
      <c r="A318" s="1"/>
      <c r="B318" s="1" t="s">
        <v>618</v>
      </c>
      <c r="C318" s="39" t="s">
        <v>949</v>
      </c>
      <c r="D318" s="38" t="s">
        <v>950</v>
      </c>
      <c r="E318" s="23">
        <v>717418.56</v>
      </c>
      <c r="F318" s="23">
        <f>SUM(E318:E318)</f>
        <v>717418.56</v>
      </c>
    </row>
    <row r="319" spans="1:6">
      <c r="A319" s="1"/>
      <c r="B319" s="1"/>
      <c r="C319" s="39" t="s">
        <v>951</v>
      </c>
      <c r="D319" s="38" t="s">
        <v>952</v>
      </c>
      <c r="E319" s="23">
        <v>338331.93</v>
      </c>
      <c r="F319" s="23">
        <v>338331.93</v>
      </c>
    </row>
    <row r="320" spans="1:6">
      <c r="A320" s="1" t="s">
        <v>423</v>
      </c>
      <c r="B320" s="1"/>
      <c r="C320" s="39"/>
      <c r="D320" s="1" t="s">
        <v>424</v>
      </c>
      <c r="E320" s="23">
        <v>0</v>
      </c>
      <c r="F320" s="23">
        <v>0</v>
      </c>
    </row>
    <row r="321" spans="2:6">
      <c r="B321" s="1" t="s">
        <v>618</v>
      </c>
      <c r="C321" s="39"/>
      <c r="D321" s="38"/>
      <c r="E321" s="23"/>
      <c r="F321" s="23">
        <f t="shared" ref="F321:F322" si="54">SUM(E321:E321)</f>
        <v>0</v>
      </c>
    </row>
    <row r="322" spans="2:6">
      <c r="B322" s="1" t="s">
        <v>618</v>
      </c>
      <c r="C322" s="39"/>
      <c r="D322" s="38"/>
      <c r="E322" s="23"/>
      <c r="F322" s="23">
        <f t="shared" si="54"/>
        <v>0</v>
      </c>
    </row>
    <row r="323" spans="2:6">
      <c r="B323" s="1"/>
      <c r="C323" s="39"/>
      <c r="E323" s="23"/>
      <c r="F323" s="23"/>
    </row>
    <row r="324" spans="2:6">
      <c r="B324" s="1"/>
      <c r="C324" s="39"/>
      <c r="E324" s="23"/>
      <c r="F324" s="23"/>
    </row>
    <row r="325" spans="2:6">
      <c r="D325" s="97" t="s">
        <v>850</v>
      </c>
      <c r="E325" s="23"/>
    </row>
    <row r="328" spans="2:6" ht="15.75">
      <c r="D328" s="26"/>
    </row>
  </sheetData>
  <mergeCells count="5">
    <mergeCell ref="A7:F7"/>
    <mergeCell ref="A8:F8"/>
    <mergeCell ref="A9:F9"/>
    <mergeCell ref="A1:F5"/>
    <mergeCell ref="A6:F6"/>
  </mergeCells>
  <phoneticPr fontId="17" type="noConversion"/>
  <printOptions horizontalCentered="1"/>
  <pageMargins left="0" right="0" top="0.55118110236220474" bottom="0.74803149606299213" header="0.31496062992125984" footer="0.31496062992125984"/>
  <pageSetup scale="90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5"/>
  <sheetViews>
    <sheetView topLeftCell="A80" workbookViewId="0">
      <selection sqref="A1:E6"/>
    </sheetView>
  </sheetViews>
  <sheetFormatPr baseColWidth="10" defaultColWidth="11.42578125" defaultRowHeight="12.75"/>
  <cols>
    <col min="1" max="1" width="6.42578125" customWidth="1"/>
    <col min="2" max="2" width="45.28515625" customWidth="1"/>
    <col min="3" max="3" width="18" customWidth="1"/>
    <col min="4" max="4" width="17.85546875" customWidth="1"/>
    <col min="5" max="5" width="17.140625" customWidth="1"/>
    <col min="6" max="6" width="16" customWidth="1"/>
    <col min="7" max="7" width="16.7109375" customWidth="1"/>
  </cols>
  <sheetData>
    <row r="1" spans="1:8">
      <c r="A1" s="704"/>
      <c r="B1" s="704"/>
      <c r="C1" s="704"/>
      <c r="D1" s="704"/>
      <c r="E1" s="704"/>
    </row>
    <row r="2" spans="1:8">
      <c r="A2" s="704"/>
      <c r="B2" s="704"/>
      <c r="C2" s="704"/>
      <c r="D2" s="704"/>
      <c r="E2" s="704"/>
    </row>
    <row r="3" spans="1:8" ht="11.25" customHeight="1">
      <c r="A3" s="704"/>
      <c r="B3" s="704"/>
      <c r="C3" s="704"/>
      <c r="D3" s="704"/>
      <c r="E3" s="704"/>
    </row>
    <row r="4" spans="1:8" ht="19.5" customHeight="1">
      <c r="A4" s="704"/>
      <c r="B4" s="704"/>
      <c r="C4" s="704"/>
      <c r="D4" s="704"/>
      <c r="E4" s="704"/>
    </row>
    <row r="5" spans="1:8">
      <c r="A5" s="704"/>
      <c r="B5" s="704"/>
      <c r="C5" s="704"/>
      <c r="D5" s="704"/>
      <c r="E5" s="704"/>
    </row>
    <row r="6" spans="1:8">
      <c r="A6" s="704"/>
      <c r="B6" s="704"/>
      <c r="C6" s="704"/>
      <c r="D6" s="704"/>
      <c r="E6" s="704"/>
    </row>
    <row r="7" spans="1:8" ht="15.75">
      <c r="A7" s="712" t="s">
        <v>0</v>
      </c>
      <c r="B7" s="712"/>
      <c r="C7" s="712"/>
      <c r="D7" s="712"/>
      <c r="E7" s="712"/>
    </row>
    <row r="8" spans="1:8" ht="15.75">
      <c r="A8" s="697" t="s">
        <v>953</v>
      </c>
      <c r="B8" s="697"/>
      <c r="C8" s="697"/>
      <c r="D8" s="697"/>
      <c r="E8" s="697"/>
    </row>
    <row r="9" spans="1:8" ht="15">
      <c r="A9" s="702" t="s">
        <v>1</v>
      </c>
      <c r="B9" s="702"/>
      <c r="C9" s="702"/>
      <c r="D9" s="702"/>
      <c r="E9" s="702"/>
      <c r="F9" s="145"/>
    </row>
    <row r="10" spans="1:8" ht="15">
      <c r="A10" s="702" t="s">
        <v>3</v>
      </c>
      <c r="B10" s="702"/>
      <c r="C10" s="702"/>
      <c r="D10" s="702"/>
      <c r="E10" s="702"/>
      <c r="F10" s="145"/>
    </row>
    <row r="11" spans="1:8" ht="14.2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849</v>
      </c>
      <c r="F11" s="145"/>
    </row>
    <row r="12" spans="1:8" ht="14.25">
      <c r="A12" s="83" t="s">
        <v>802</v>
      </c>
      <c r="B12" s="83" t="s">
        <v>444</v>
      </c>
      <c r="C12" s="84">
        <v>2977000000</v>
      </c>
      <c r="D12" s="83"/>
      <c r="E12" s="84">
        <f>D13+D66+D199+D255+D271+D273+D312</f>
        <v>2977000000</v>
      </c>
      <c r="F12" s="84">
        <f>E13+E66+E199+E255+E271+E273+E312</f>
        <v>28759495.039999999</v>
      </c>
      <c r="G12" s="145"/>
      <c r="H12" s="42"/>
    </row>
    <row r="13" spans="1:8" ht="14.25">
      <c r="A13" s="95" t="s">
        <v>16</v>
      </c>
      <c r="B13" s="95" t="s">
        <v>17</v>
      </c>
      <c r="C13" s="96">
        <f>SUM(C14+C32+C49+C55+C61)</f>
        <v>419740600</v>
      </c>
      <c r="D13" s="96">
        <v>419740600</v>
      </c>
      <c r="E13" s="96">
        <f>('Detalle Ejecucion Febrero 23'!E11)</f>
        <v>11555103.35</v>
      </c>
      <c r="F13" s="145"/>
      <c r="G13" s="42"/>
    </row>
    <row r="14" spans="1:8" ht="14.2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v>7897600</v>
      </c>
      <c r="F14" s="145"/>
    </row>
    <row r="15" spans="1:8" ht="14.25">
      <c r="A15" s="76" t="s">
        <v>20</v>
      </c>
      <c r="B15" s="76" t="s">
        <v>21</v>
      </c>
      <c r="C15" s="77"/>
      <c r="D15" s="77"/>
      <c r="E15" s="85">
        <v>7141530</v>
      </c>
      <c r="F15" s="145"/>
    </row>
    <row r="16" spans="1:8" ht="14.25">
      <c r="A16" s="76" t="s">
        <v>445</v>
      </c>
      <c r="B16" s="76" t="s">
        <v>446</v>
      </c>
      <c r="C16" s="77"/>
      <c r="D16" s="77"/>
      <c r="E16" s="85"/>
      <c r="F16" s="145"/>
    </row>
    <row r="17" spans="1:6" ht="14.25">
      <c r="A17" s="76" t="s">
        <v>22</v>
      </c>
      <c r="B17" s="76" t="s">
        <v>23</v>
      </c>
      <c r="C17" s="77"/>
      <c r="D17" s="77"/>
      <c r="E17" s="85"/>
      <c r="F17" s="145"/>
    </row>
    <row r="18" spans="1:6" ht="14.25">
      <c r="A18" s="76" t="s">
        <v>24</v>
      </c>
      <c r="B18" s="76" t="s">
        <v>25</v>
      </c>
      <c r="C18" s="77"/>
      <c r="D18" s="77"/>
      <c r="E18" s="85"/>
      <c r="F18" s="145"/>
    </row>
    <row r="19" spans="1:6" ht="14.25">
      <c r="A19" s="76" t="s">
        <v>26</v>
      </c>
      <c r="B19" s="76" t="s">
        <v>27</v>
      </c>
      <c r="C19" s="77"/>
      <c r="D19" s="77"/>
      <c r="E19" s="85"/>
      <c r="F19" s="145"/>
    </row>
    <row r="20" spans="1:6" ht="14.25">
      <c r="A20" s="76" t="s">
        <v>28</v>
      </c>
      <c r="B20" s="76" t="s">
        <v>29</v>
      </c>
      <c r="C20" s="77"/>
      <c r="D20" s="77"/>
      <c r="E20" s="85"/>
      <c r="F20" s="145"/>
    </row>
    <row r="21" spans="1:6" ht="14.25">
      <c r="A21" s="76" t="s">
        <v>32</v>
      </c>
      <c r="B21" s="76" t="s">
        <v>33</v>
      </c>
      <c r="C21" s="77"/>
      <c r="D21" s="77"/>
      <c r="E21" s="85"/>
      <c r="F21" s="145"/>
    </row>
    <row r="22" spans="1:6" ht="14.25">
      <c r="A22" s="76" t="s">
        <v>34</v>
      </c>
      <c r="B22" s="76" t="s">
        <v>447</v>
      </c>
      <c r="C22" s="77"/>
      <c r="D22" s="77"/>
      <c r="E22" s="29"/>
      <c r="F22" s="145"/>
    </row>
    <row r="23" spans="1:6" ht="15">
      <c r="A23" s="76"/>
      <c r="B23" s="86" t="s">
        <v>804</v>
      </c>
      <c r="C23" s="77"/>
      <c r="D23" s="77"/>
      <c r="E23" s="85">
        <v>55000</v>
      </c>
      <c r="F23" s="145"/>
    </row>
    <row r="24" spans="1:6" ht="14.25">
      <c r="A24" s="76" t="s">
        <v>36</v>
      </c>
      <c r="B24" s="76" t="s">
        <v>37</v>
      </c>
      <c r="C24" s="77"/>
      <c r="D24" s="77"/>
      <c r="E24" s="29"/>
      <c r="F24" s="145"/>
    </row>
    <row r="25" spans="1:6" ht="14.25">
      <c r="A25" s="76" t="s">
        <v>38</v>
      </c>
      <c r="B25" s="76" t="s">
        <v>448</v>
      </c>
      <c r="C25" s="77"/>
      <c r="D25" s="77"/>
      <c r="E25" s="85"/>
      <c r="F25" s="145"/>
    </row>
    <row r="26" spans="1:6" ht="14.25">
      <c r="A26" s="76" t="s">
        <v>40</v>
      </c>
      <c r="B26" s="76" t="s">
        <v>449</v>
      </c>
      <c r="C26" s="77"/>
      <c r="D26" s="77"/>
      <c r="E26" s="85"/>
      <c r="F26" s="145"/>
    </row>
    <row r="27" spans="1:6" ht="14.25">
      <c r="A27" s="76" t="s">
        <v>42</v>
      </c>
      <c r="B27" s="76" t="s">
        <v>450</v>
      </c>
      <c r="C27" s="77"/>
      <c r="D27" s="77"/>
      <c r="E27" s="29"/>
      <c r="F27" s="145"/>
    </row>
    <row r="28" spans="1:6" ht="15">
      <c r="A28" s="76"/>
      <c r="B28" s="86" t="s">
        <v>805</v>
      </c>
      <c r="C28" s="77"/>
      <c r="D28" s="77"/>
      <c r="E28" s="85">
        <v>20000</v>
      </c>
      <c r="F28" s="145"/>
    </row>
    <row r="29" spans="1:6" ht="14.25">
      <c r="A29" s="76" t="s">
        <v>44</v>
      </c>
      <c r="B29" s="76" t="s">
        <v>451</v>
      </c>
      <c r="C29" s="77"/>
      <c r="D29" s="77"/>
      <c r="E29" s="85"/>
      <c r="F29" s="145"/>
    </row>
    <row r="30" spans="1:6" ht="14.25">
      <c r="A30" s="76" t="s">
        <v>46</v>
      </c>
      <c r="B30" s="76" t="s">
        <v>47</v>
      </c>
      <c r="C30" s="77"/>
      <c r="D30" s="77"/>
      <c r="E30" s="85"/>
      <c r="F30" s="145"/>
    </row>
    <row r="31" spans="1:6" ht="14.25">
      <c r="A31" s="76"/>
      <c r="B31" s="76"/>
      <c r="C31" s="77"/>
      <c r="D31" s="77"/>
      <c r="E31" s="85"/>
      <c r="F31" s="145"/>
    </row>
    <row r="32" spans="1:6" ht="14.25">
      <c r="A32" s="76" t="s">
        <v>48</v>
      </c>
      <c r="B32" s="76" t="s">
        <v>49</v>
      </c>
      <c r="C32" s="77">
        <v>35565600</v>
      </c>
      <c r="D32" s="77">
        <v>35565600</v>
      </c>
      <c r="E32" s="77">
        <f>('Detalle Ejecucion Febrero 23'!E28)</f>
        <v>2354467.42</v>
      </c>
      <c r="F32" s="145"/>
    </row>
    <row r="33" spans="1:7" ht="14.25" hidden="1">
      <c r="A33" s="76" t="s">
        <v>806</v>
      </c>
      <c r="B33" s="76" t="s">
        <v>51</v>
      </c>
      <c r="C33" s="77"/>
      <c r="D33" s="77"/>
      <c r="E33" s="85"/>
      <c r="F33" s="145"/>
      <c r="G33" s="12"/>
    </row>
    <row r="34" spans="1:7" ht="15" hidden="1">
      <c r="A34" s="76"/>
      <c r="B34" s="86" t="s">
        <v>453</v>
      </c>
      <c r="C34" s="87"/>
      <c r="D34" s="87"/>
      <c r="E34" s="85">
        <v>461069.1</v>
      </c>
      <c r="F34" s="145"/>
      <c r="G34" s="12"/>
    </row>
    <row r="35" spans="1:7" ht="15" hidden="1">
      <c r="A35" s="76"/>
      <c r="B35" s="86" t="s">
        <v>807</v>
      </c>
      <c r="C35" s="87"/>
      <c r="D35" s="87"/>
      <c r="E35" s="85">
        <v>26410</v>
      </c>
      <c r="F35" s="145"/>
      <c r="G35" s="12"/>
    </row>
    <row r="36" spans="1:7" ht="14.25" hidden="1">
      <c r="A36" s="76" t="s">
        <v>52</v>
      </c>
      <c r="B36" s="76" t="s">
        <v>53</v>
      </c>
      <c r="C36" s="77"/>
      <c r="D36" s="77"/>
      <c r="E36" s="85"/>
      <c r="F36" s="145"/>
      <c r="G36" s="12"/>
    </row>
    <row r="37" spans="1:7" ht="14.25" hidden="1">
      <c r="A37" s="76" t="s">
        <v>54</v>
      </c>
      <c r="B37" s="76" t="s">
        <v>55</v>
      </c>
      <c r="C37" s="77"/>
      <c r="D37" s="77"/>
      <c r="E37" s="85">
        <v>16861.23</v>
      </c>
      <c r="F37" s="145"/>
      <c r="G37" s="12"/>
    </row>
    <row r="38" spans="1:7" ht="14.25" hidden="1">
      <c r="A38" s="76"/>
      <c r="B38" s="76"/>
      <c r="C38" s="77"/>
      <c r="D38" s="77"/>
      <c r="E38" s="85">
        <v>32439.43</v>
      </c>
      <c r="F38" s="145"/>
      <c r="G38" s="12"/>
    </row>
    <row r="39" spans="1:7" ht="14.25" hidden="1">
      <c r="A39" s="76" t="s">
        <v>56</v>
      </c>
      <c r="B39" s="76" t="s">
        <v>57</v>
      </c>
      <c r="C39" s="77"/>
      <c r="D39" s="77"/>
      <c r="E39" s="85">
        <v>854568.49</v>
      </c>
      <c r="F39" s="145"/>
      <c r="G39" s="12"/>
    </row>
    <row r="40" spans="1:7" ht="14.25" hidden="1">
      <c r="A40" s="76" t="s">
        <v>58</v>
      </c>
      <c r="B40" s="76" t="s">
        <v>59</v>
      </c>
      <c r="C40" s="77"/>
      <c r="D40" s="77"/>
      <c r="E40" s="85">
        <v>346404.13</v>
      </c>
      <c r="F40" s="145"/>
    </row>
    <row r="41" spans="1:7" ht="14.25" hidden="1">
      <c r="A41" s="76" t="s">
        <v>60</v>
      </c>
      <c r="B41" s="76" t="s">
        <v>61</v>
      </c>
      <c r="C41" s="77"/>
      <c r="D41" s="77"/>
      <c r="E41" s="85"/>
      <c r="F41" s="145"/>
    </row>
    <row r="42" spans="1:7" ht="14.25" hidden="1">
      <c r="A42" s="76" t="s">
        <v>62</v>
      </c>
      <c r="B42" s="76" t="s">
        <v>63</v>
      </c>
      <c r="C42" s="77"/>
      <c r="D42" s="77"/>
      <c r="E42" s="85"/>
      <c r="F42" s="145"/>
    </row>
    <row r="43" spans="1:7" ht="14.25" hidden="1">
      <c r="A43" s="76" t="s">
        <v>64</v>
      </c>
      <c r="B43" s="76" t="s">
        <v>65</v>
      </c>
      <c r="C43" s="77"/>
      <c r="D43" s="77"/>
      <c r="E43" s="85"/>
      <c r="F43" s="145"/>
    </row>
    <row r="44" spans="1:7" ht="14.25" hidden="1">
      <c r="A44" s="76" t="s">
        <v>66</v>
      </c>
      <c r="B44" s="76" t="s">
        <v>67</v>
      </c>
      <c r="C44" s="77"/>
      <c r="D44" s="77"/>
      <c r="E44" s="85"/>
      <c r="F44" s="145"/>
    </row>
    <row r="45" spans="1:7" ht="14.25" hidden="1">
      <c r="A45" s="76" t="s">
        <v>68</v>
      </c>
      <c r="B45" s="76" t="s">
        <v>456</v>
      </c>
      <c r="C45" s="77"/>
      <c r="D45" s="77"/>
      <c r="E45" s="85"/>
      <c r="F45" s="145"/>
    </row>
    <row r="46" spans="1:7" ht="14.25" hidden="1">
      <c r="A46" s="76" t="s">
        <v>70</v>
      </c>
      <c r="B46" s="76" t="s">
        <v>71</v>
      </c>
      <c r="C46" s="77"/>
      <c r="D46" s="77"/>
      <c r="E46" s="85"/>
      <c r="F46" s="145"/>
    </row>
    <row r="47" spans="1:7" ht="14.25" hidden="1">
      <c r="A47" s="76" t="s">
        <v>72</v>
      </c>
      <c r="B47" s="76" t="s">
        <v>73</v>
      </c>
      <c r="C47" s="77"/>
      <c r="D47" s="77"/>
      <c r="E47" s="85"/>
      <c r="F47" s="145"/>
    </row>
    <row r="48" spans="1:7" ht="14.25" hidden="1">
      <c r="A48" s="76"/>
      <c r="B48" s="76"/>
      <c r="C48" s="77"/>
      <c r="D48" s="77"/>
      <c r="E48" s="85"/>
      <c r="F48" s="145"/>
    </row>
    <row r="49" spans="1:6" ht="14.25">
      <c r="A49" s="76" t="s">
        <v>74</v>
      </c>
      <c r="B49" s="76" t="s">
        <v>457</v>
      </c>
      <c r="C49" s="77">
        <v>18400000</v>
      </c>
      <c r="D49" s="77">
        <v>18400000</v>
      </c>
      <c r="E49" s="77">
        <f>SUM(E50:E53)</f>
        <v>0</v>
      </c>
      <c r="F49" s="145"/>
    </row>
    <row r="50" spans="1:6" ht="14.25" hidden="1">
      <c r="A50" s="76" t="s">
        <v>76</v>
      </c>
      <c r="B50" s="76" t="s">
        <v>77</v>
      </c>
      <c r="C50" s="77"/>
      <c r="D50" s="77"/>
      <c r="E50" s="78"/>
      <c r="F50" s="145"/>
    </row>
    <row r="51" spans="1:6" ht="14.25" hidden="1">
      <c r="A51" s="76" t="s">
        <v>78</v>
      </c>
      <c r="B51" s="76" t="s">
        <v>79</v>
      </c>
      <c r="C51" s="77"/>
      <c r="D51" s="77"/>
      <c r="E51" s="78"/>
      <c r="F51" s="145"/>
    </row>
    <row r="52" spans="1:6" ht="14.25" hidden="1">
      <c r="A52" s="76" t="s">
        <v>80</v>
      </c>
      <c r="B52" s="76" t="s">
        <v>81</v>
      </c>
      <c r="C52" s="77"/>
      <c r="D52" s="77"/>
      <c r="E52" s="78"/>
      <c r="F52" s="145"/>
    </row>
    <row r="53" spans="1:6" ht="14.25" hidden="1">
      <c r="A53" s="76" t="s">
        <v>82</v>
      </c>
      <c r="B53" s="76" t="s">
        <v>83</v>
      </c>
      <c r="C53" s="77"/>
      <c r="D53" s="77"/>
      <c r="E53" s="78"/>
      <c r="F53" s="145"/>
    </row>
    <row r="54" spans="1:6" ht="14.25" hidden="1">
      <c r="A54" s="76"/>
      <c r="B54" s="76"/>
      <c r="C54" s="77"/>
      <c r="D54" s="77"/>
      <c r="E54" s="78"/>
      <c r="F54" s="145"/>
    </row>
    <row r="55" spans="1:6" ht="14.25">
      <c r="A55" s="76" t="s">
        <v>84</v>
      </c>
      <c r="B55" s="76" t="s">
        <v>85</v>
      </c>
      <c r="C55" s="77">
        <v>78991666</v>
      </c>
      <c r="D55" s="77">
        <v>78991666</v>
      </c>
      <c r="E55" s="77">
        <v>249792.34</v>
      </c>
      <c r="F55" s="145"/>
    </row>
    <row r="56" spans="1:6" ht="14.25" hidden="1">
      <c r="A56" s="76" t="s">
        <v>86</v>
      </c>
      <c r="B56" s="76" t="s">
        <v>87</v>
      </c>
      <c r="C56" s="77"/>
      <c r="D56" s="77"/>
      <c r="E56" s="78"/>
      <c r="F56" s="145"/>
    </row>
    <row r="57" spans="1:6" ht="14.25" hidden="1">
      <c r="A57" s="76" t="s">
        <v>88</v>
      </c>
      <c r="B57" s="76" t="s">
        <v>89</v>
      </c>
      <c r="C57" s="77"/>
      <c r="D57" s="77"/>
      <c r="E57" s="78"/>
      <c r="F57" s="145"/>
    </row>
    <row r="58" spans="1:6" ht="14.25" hidden="1">
      <c r="A58" s="76" t="s">
        <v>90</v>
      </c>
      <c r="B58" s="76" t="s">
        <v>91</v>
      </c>
      <c r="C58" s="77"/>
      <c r="D58" s="77"/>
      <c r="E58" s="78"/>
      <c r="F58" s="145"/>
    </row>
    <row r="59" spans="1:6" ht="14.25" hidden="1">
      <c r="A59" s="76" t="s">
        <v>92</v>
      </c>
      <c r="B59" s="76" t="s">
        <v>93</v>
      </c>
      <c r="C59" s="77"/>
      <c r="D59" s="77"/>
      <c r="E59" s="78"/>
      <c r="F59" s="145"/>
    </row>
    <row r="60" spans="1:6" ht="14.25" hidden="1">
      <c r="A60" s="76"/>
      <c r="B60" s="76"/>
      <c r="C60" s="77"/>
      <c r="D60" s="77"/>
      <c r="E60" s="78"/>
      <c r="F60" s="145"/>
    </row>
    <row r="61" spans="1:6" ht="14.25">
      <c r="A61" s="76" t="s">
        <v>94</v>
      </c>
      <c r="B61" s="76" t="s">
        <v>95</v>
      </c>
      <c r="C61" s="77">
        <v>33000000</v>
      </c>
      <c r="D61" s="77">
        <v>33000000</v>
      </c>
      <c r="E61" s="77">
        <f>('Detalle Ejecucion Febrero 23'!E64)</f>
        <v>1053243.5900000001</v>
      </c>
      <c r="F61" s="145"/>
    </row>
    <row r="62" spans="1:6" ht="14.25" hidden="1">
      <c r="A62" s="76" t="s">
        <v>96</v>
      </c>
      <c r="B62" s="76" t="s">
        <v>97</v>
      </c>
      <c r="C62" s="77"/>
      <c r="D62" s="77"/>
      <c r="E62" s="88"/>
      <c r="F62" s="145"/>
    </row>
    <row r="63" spans="1:6" ht="14.25" hidden="1">
      <c r="A63" s="76" t="s">
        <v>98</v>
      </c>
      <c r="B63" s="76" t="s">
        <v>99</v>
      </c>
      <c r="C63" s="77"/>
      <c r="D63" s="77"/>
      <c r="E63" s="88"/>
      <c r="F63" s="145"/>
    </row>
    <row r="64" spans="1:6" ht="14.25" hidden="1">
      <c r="A64" s="76" t="s">
        <v>100</v>
      </c>
      <c r="B64" s="76" t="s">
        <v>101</v>
      </c>
      <c r="C64" s="77"/>
      <c r="D64" s="77"/>
      <c r="E64" s="88"/>
      <c r="F64" s="145"/>
    </row>
    <row r="65" spans="1:6" ht="14.25" hidden="1">
      <c r="A65" s="76"/>
      <c r="B65" s="76"/>
      <c r="C65" s="77"/>
      <c r="D65" s="77"/>
      <c r="E65" s="78"/>
      <c r="F65" s="145"/>
    </row>
    <row r="66" spans="1:6" ht="14.25">
      <c r="A66" s="95" t="s">
        <v>102</v>
      </c>
      <c r="B66" s="95" t="s">
        <v>103</v>
      </c>
      <c r="C66" s="96">
        <v>773444000</v>
      </c>
      <c r="D66" s="96">
        <v>773444000</v>
      </c>
      <c r="E66" s="96">
        <f>(E67+E80+E84+E126+E132+E137+E146+E160+E195)</f>
        <v>6855689.5300000003</v>
      </c>
      <c r="F66" s="145"/>
    </row>
    <row r="67" spans="1:6" ht="14.25">
      <c r="A67" s="76" t="s">
        <v>104</v>
      </c>
      <c r="B67" s="76" t="s">
        <v>105</v>
      </c>
      <c r="C67" s="77">
        <v>16344000</v>
      </c>
      <c r="D67" s="77">
        <v>16344000</v>
      </c>
      <c r="E67" s="77">
        <v>277825.84999999998</v>
      </c>
      <c r="F67" s="145"/>
    </row>
    <row r="68" spans="1:6" ht="14.25" hidden="1">
      <c r="A68" s="76" t="s">
        <v>106</v>
      </c>
      <c r="B68" s="76" t="s">
        <v>107</v>
      </c>
      <c r="C68" s="77"/>
      <c r="D68" s="77"/>
      <c r="E68" s="88"/>
      <c r="F68" s="145"/>
    </row>
    <row r="69" spans="1:6" ht="14.25" hidden="1">
      <c r="A69" s="76" t="s">
        <v>108</v>
      </c>
      <c r="B69" s="76" t="s">
        <v>109</v>
      </c>
      <c r="C69" s="77"/>
      <c r="D69" s="77"/>
      <c r="E69" s="88">
        <v>50630.28</v>
      </c>
      <c r="F69" s="145"/>
    </row>
    <row r="70" spans="1:6" ht="15" hidden="1">
      <c r="A70" s="76"/>
      <c r="B70" s="86" t="s">
        <v>460</v>
      </c>
      <c r="C70" s="87"/>
      <c r="D70" s="87"/>
      <c r="E70" s="88"/>
      <c r="F70" s="145"/>
    </row>
    <row r="71" spans="1:6" ht="15" hidden="1">
      <c r="A71" s="76"/>
      <c r="B71" s="86"/>
      <c r="C71" s="77"/>
      <c r="D71" s="77"/>
      <c r="F71" s="145"/>
    </row>
    <row r="72" spans="1:6" ht="14.25" hidden="1">
      <c r="A72" s="76" t="s">
        <v>110</v>
      </c>
      <c r="B72" s="76" t="s">
        <v>111</v>
      </c>
      <c r="C72" s="77"/>
      <c r="D72" s="77"/>
      <c r="E72" s="88"/>
      <c r="F72" s="145"/>
    </row>
    <row r="73" spans="1:6" ht="15" hidden="1">
      <c r="A73" s="76" t="s">
        <v>112</v>
      </c>
      <c r="B73" s="76" t="s">
        <v>113</v>
      </c>
      <c r="C73" s="87"/>
      <c r="D73" s="87"/>
      <c r="E73" s="88">
        <v>207582.48</v>
      </c>
      <c r="F73" s="145"/>
    </row>
    <row r="74" spans="1:6" ht="15" hidden="1">
      <c r="A74" s="76"/>
      <c r="B74" s="86" t="s">
        <v>460</v>
      </c>
      <c r="C74" s="77"/>
      <c r="D74" s="77"/>
      <c r="E74" s="88"/>
      <c r="F74" s="145"/>
    </row>
    <row r="75" spans="1:6" ht="14.25" hidden="1">
      <c r="A75" s="76" t="s">
        <v>114</v>
      </c>
      <c r="B75" s="76" t="s">
        <v>115</v>
      </c>
      <c r="C75" s="77"/>
      <c r="D75" s="77"/>
      <c r="E75" s="88">
        <v>451386.57</v>
      </c>
      <c r="F75" s="145"/>
    </row>
    <row r="76" spans="1:6" ht="15" hidden="1">
      <c r="A76" s="76" t="s">
        <v>116</v>
      </c>
      <c r="B76" s="76" t="s">
        <v>117</v>
      </c>
      <c r="C76" s="87"/>
      <c r="D76" s="87"/>
      <c r="E76" s="88"/>
      <c r="F76" s="145"/>
    </row>
    <row r="77" spans="1:6" ht="15" hidden="1">
      <c r="A77" s="76"/>
      <c r="B77" s="86" t="s">
        <v>810</v>
      </c>
      <c r="C77" s="77"/>
      <c r="D77" s="77"/>
      <c r="E77" s="88">
        <v>11936</v>
      </c>
      <c r="F77" s="145"/>
    </row>
    <row r="78" spans="1:6" ht="14.25" hidden="1">
      <c r="A78" s="76" t="s">
        <v>118</v>
      </c>
      <c r="B78" s="76" t="s">
        <v>119</v>
      </c>
      <c r="C78" s="77"/>
      <c r="D78" s="77"/>
      <c r="E78" s="88">
        <v>8250</v>
      </c>
      <c r="F78" s="145"/>
    </row>
    <row r="79" spans="1:6" ht="14.25" hidden="1">
      <c r="A79" s="76"/>
      <c r="B79" s="76"/>
      <c r="C79" s="77">
        <v>71000000</v>
      </c>
      <c r="D79" s="77">
        <v>71000000</v>
      </c>
      <c r="E79" s="88">
        <v>1000</v>
      </c>
      <c r="F79" s="145"/>
    </row>
    <row r="80" spans="1:6" ht="14.25">
      <c r="A80" s="76" t="s">
        <v>120</v>
      </c>
      <c r="B80" s="76" t="s">
        <v>121</v>
      </c>
      <c r="C80" s="77">
        <v>71000000</v>
      </c>
      <c r="D80" s="77">
        <v>71000000</v>
      </c>
      <c r="E80" s="77">
        <v>11328</v>
      </c>
      <c r="F80" s="145"/>
    </row>
    <row r="81" spans="1:6" ht="14.25" hidden="1">
      <c r="A81" s="76" t="s">
        <v>122</v>
      </c>
      <c r="B81" s="76" t="s">
        <v>123</v>
      </c>
      <c r="C81" s="76"/>
      <c r="D81" s="76"/>
      <c r="E81" s="88"/>
      <c r="F81" s="145"/>
    </row>
    <row r="82" spans="1:6" ht="14.25" hidden="1">
      <c r="A82" s="76" t="s">
        <v>124</v>
      </c>
      <c r="B82" s="76" t="s">
        <v>125</v>
      </c>
      <c r="C82" s="76"/>
      <c r="D82" s="76"/>
      <c r="E82" s="88">
        <v>885</v>
      </c>
      <c r="F82" s="145"/>
    </row>
    <row r="83" spans="1:6" ht="14.25" hidden="1">
      <c r="A83" s="76"/>
      <c r="B83" s="76"/>
      <c r="C83" s="77">
        <v>3500000</v>
      </c>
      <c r="D83" s="77">
        <v>3500000</v>
      </c>
      <c r="E83" s="78"/>
      <c r="F83" s="145"/>
    </row>
    <row r="84" spans="1:6" ht="14.25">
      <c r="A84" s="76" t="s">
        <v>126</v>
      </c>
      <c r="B84" s="76" t="s">
        <v>841</v>
      </c>
      <c r="C84" s="77">
        <v>3500000</v>
      </c>
      <c r="D84" s="77">
        <v>3500000</v>
      </c>
      <c r="E84" s="77">
        <v>1638670</v>
      </c>
      <c r="F84" s="145"/>
    </row>
    <row r="85" spans="1:6" ht="14.25" hidden="1">
      <c r="A85" s="76" t="s">
        <v>128</v>
      </c>
      <c r="B85" s="76" t="s">
        <v>129</v>
      </c>
      <c r="C85" s="77"/>
      <c r="D85" s="77"/>
      <c r="E85" s="85"/>
      <c r="F85" s="145"/>
    </row>
    <row r="86" spans="1:6" ht="14.25" hidden="1">
      <c r="A86" s="39"/>
      <c r="B86" s="64" t="s">
        <v>670</v>
      </c>
      <c r="C86" s="77"/>
      <c r="D86" s="77"/>
      <c r="E86" s="12">
        <v>2700</v>
      </c>
      <c r="F86" s="322"/>
    </row>
    <row r="87" spans="1:6" ht="14.25" hidden="1">
      <c r="A87" s="39"/>
      <c r="B87" s="38" t="s">
        <v>666</v>
      </c>
      <c r="C87" s="77"/>
      <c r="D87" s="77"/>
      <c r="E87" s="12">
        <v>2800</v>
      </c>
      <c r="F87" s="322"/>
    </row>
    <row r="88" spans="1:6" ht="14.25" hidden="1">
      <c r="A88" s="39"/>
      <c r="B88" s="38" t="s">
        <v>954</v>
      </c>
      <c r="C88" s="77"/>
      <c r="D88" s="77"/>
      <c r="E88" s="12">
        <v>1900</v>
      </c>
      <c r="F88" s="322"/>
    </row>
    <row r="89" spans="1:6" ht="14.25" hidden="1">
      <c r="A89" s="39"/>
      <c r="B89" s="38" t="s">
        <v>476</v>
      </c>
      <c r="C89" s="77"/>
      <c r="D89" s="77"/>
      <c r="E89" s="12">
        <v>1350</v>
      </c>
      <c r="F89" s="322"/>
    </row>
    <row r="90" spans="1:6" ht="14.25" hidden="1">
      <c r="A90" s="39"/>
      <c r="B90" s="38" t="s">
        <v>955</v>
      </c>
      <c r="C90" s="77"/>
      <c r="D90" s="77"/>
      <c r="E90" s="12">
        <v>1350</v>
      </c>
      <c r="F90" s="322"/>
    </row>
    <row r="91" spans="1:6" ht="14.25" hidden="1">
      <c r="A91" s="39"/>
      <c r="B91" s="38" t="s">
        <v>471</v>
      </c>
      <c r="C91" s="77"/>
      <c r="D91" s="77"/>
      <c r="E91" s="12">
        <v>1100</v>
      </c>
      <c r="F91" s="322"/>
    </row>
    <row r="92" spans="1:6" ht="14.25" hidden="1">
      <c r="A92" s="39"/>
      <c r="B92" s="38" t="s">
        <v>956</v>
      </c>
      <c r="C92" s="77"/>
      <c r="D92" s="77"/>
      <c r="E92" s="12">
        <v>1470</v>
      </c>
      <c r="F92" s="322"/>
    </row>
    <row r="93" spans="1:6" ht="14.25" hidden="1">
      <c r="A93" s="39"/>
      <c r="B93" s="38" t="s">
        <v>476</v>
      </c>
      <c r="C93" s="77"/>
      <c r="D93" s="77"/>
      <c r="E93" s="12">
        <v>2150</v>
      </c>
      <c r="F93" s="322"/>
    </row>
    <row r="94" spans="1:6" ht="14.25" hidden="1">
      <c r="A94" s="39"/>
      <c r="B94" s="38" t="s">
        <v>475</v>
      </c>
      <c r="C94" s="77"/>
      <c r="D94" s="77"/>
      <c r="E94" s="12">
        <v>1700</v>
      </c>
      <c r="F94" s="322"/>
    </row>
    <row r="95" spans="1:6" ht="14.25" hidden="1">
      <c r="A95" s="39"/>
      <c r="B95" s="38" t="s">
        <v>957</v>
      </c>
      <c r="C95" s="77"/>
      <c r="D95" s="77"/>
      <c r="E95" s="12">
        <v>2150</v>
      </c>
      <c r="F95" s="322"/>
    </row>
    <row r="96" spans="1:6" ht="14.25" hidden="1">
      <c r="A96" s="39"/>
      <c r="B96" s="38" t="s">
        <v>666</v>
      </c>
      <c r="C96" s="77"/>
      <c r="D96" s="77"/>
      <c r="E96" s="12">
        <v>1700</v>
      </c>
      <c r="F96" s="322"/>
    </row>
    <row r="97" spans="1:6" ht="14.25" hidden="1">
      <c r="A97" s="39"/>
      <c r="B97" s="38" t="s">
        <v>958</v>
      </c>
      <c r="C97" s="77"/>
      <c r="D97" s="77"/>
      <c r="E97" s="12">
        <v>1700</v>
      </c>
      <c r="F97" s="322"/>
    </row>
    <row r="98" spans="1:6" ht="14.25" hidden="1">
      <c r="A98" s="39"/>
      <c r="B98" s="38" t="s">
        <v>471</v>
      </c>
      <c r="C98" s="77"/>
      <c r="D98" s="77"/>
      <c r="E98" s="12">
        <v>1700</v>
      </c>
      <c r="F98" s="322"/>
    </row>
    <row r="99" spans="1:6" ht="14.25" hidden="1">
      <c r="A99" s="39"/>
      <c r="B99" s="38" t="s">
        <v>473</v>
      </c>
      <c r="C99" s="77"/>
      <c r="D99" s="77"/>
      <c r="E99" s="12">
        <v>2150</v>
      </c>
      <c r="F99" s="322"/>
    </row>
    <row r="100" spans="1:6" ht="14.25" hidden="1">
      <c r="A100" s="39"/>
      <c r="B100" s="38" t="s">
        <v>474</v>
      </c>
      <c r="C100" s="77"/>
      <c r="D100" s="77"/>
      <c r="E100" s="12">
        <v>2150</v>
      </c>
      <c r="F100" s="322"/>
    </row>
    <row r="101" spans="1:6" ht="14.25" hidden="1">
      <c r="A101" s="39"/>
      <c r="B101" s="38" t="s">
        <v>479</v>
      </c>
      <c r="C101" s="77"/>
      <c r="D101" s="77"/>
      <c r="E101" s="12">
        <v>2450</v>
      </c>
      <c r="F101" s="322"/>
    </row>
    <row r="102" spans="1:6" ht="14.25" hidden="1">
      <c r="A102" s="39"/>
      <c r="B102" s="38" t="s">
        <v>476</v>
      </c>
      <c r="C102" s="77"/>
      <c r="D102" s="77"/>
      <c r="E102" s="12">
        <v>1350</v>
      </c>
      <c r="F102" s="322"/>
    </row>
    <row r="103" spans="1:6" ht="14.25" hidden="1">
      <c r="A103" s="39"/>
      <c r="B103" s="38" t="s">
        <v>644</v>
      </c>
      <c r="C103" s="77"/>
      <c r="D103" s="77"/>
      <c r="E103" s="12">
        <v>1350</v>
      </c>
      <c r="F103" s="322"/>
    </row>
    <row r="104" spans="1:6" ht="14.25" hidden="1">
      <c r="A104" s="39"/>
      <c r="B104" s="38" t="s">
        <v>475</v>
      </c>
      <c r="C104" s="77"/>
      <c r="D104" s="77"/>
      <c r="E104" s="12">
        <v>1100</v>
      </c>
      <c r="F104" s="322"/>
    </row>
    <row r="105" spans="1:6" ht="14.25" hidden="1">
      <c r="A105" s="39"/>
      <c r="B105" s="38" t="s">
        <v>474</v>
      </c>
      <c r="C105" s="77">
        <v>1500000</v>
      </c>
      <c r="D105" s="77">
        <v>1500000</v>
      </c>
      <c r="E105" s="12">
        <v>2150</v>
      </c>
      <c r="F105" s="322"/>
    </row>
    <row r="106" spans="1:6" ht="14.25" hidden="1">
      <c r="A106" s="39"/>
      <c r="B106" s="38" t="s">
        <v>475</v>
      </c>
      <c r="C106" s="139"/>
      <c r="D106" s="139"/>
      <c r="E106" s="12">
        <v>1700</v>
      </c>
      <c r="F106" s="322"/>
    </row>
    <row r="107" spans="1:6" ht="14.25" hidden="1">
      <c r="A107" s="39"/>
      <c r="B107" s="38" t="s">
        <v>473</v>
      </c>
      <c r="C107" s="77"/>
      <c r="D107" s="77"/>
      <c r="E107" s="12">
        <v>2150</v>
      </c>
      <c r="F107" s="322"/>
    </row>
    <row r="108" spans="1:6" ht="14.25" hidden="1">
      <c r="A108" s="39"/>
      <c r="B108" s="38" t="s">
        <v>474</v>
      </c>
      <c r="C108" s="77"/>
      <c r="D108" s="77"/>
      <c r="E108" s="12">
        <v>1350</v>
      </c>
      <c r="F108" s="322"/>
    </row>
    <row r="109" spans="1:6" ht="14.25" hidden="1">
      <c r="A109" s="39"/>
      <c r="B109" s="38" t="s">
        <v>473</v>
      </c>
      <c r="C109" s="77"/>
      <c r="D109" s="77"/>
      <c r="E109" s="12">
        <v>1350</v>
      </c>
      <c r="F109" s="322"/>
    </row>
    <row r="110" spans="1:6" ht="14.25" hidden="1">
      <c r="A110" s="39"/>
      <c r="B110" s="38" t="s">
        <v>471</v>
      </c>
      <c r="C110" s="77"/>
      <c r="D110" s="77"/>
      <c r="E110" s="12">
        <v>1100</v>
      </c>
      <c r="F110" s="322"/>
    </row>
    <row r="111" spans="1:6" ht="14.25" hidden="1">
      <c r="A111" s="39"/>
      <c r="B111" s="38" t="s">
        <v>666</v>
      </c>
      <c r="C111" s="77">
        <v>11100000</v>
      </c>
      <c r="D111" s="77">
        <v>11100000</v>
      </c>
      <c r="E111" s="12">
        <v>1100</v>
      </c>
      <c r="F111" s="322"/>
    </row>
    <row r="112" spans="1:6" ht="14.25" hidden="1">
      <c r="A112" s="39"/>
      <c r="B112" s="38" t="s">
        <v>668</v>
      </c>
      <c r="C112" s="77"/>
      <c r="D112" s="77"/>
      <c r="E112" s="12">
        <v>4800</v>
      </c>
      <c r="F112" s="322"/>
    </row>
    <row r="113" spans="1:6" ht="14.25" hidden="1">
      <c r="A113" s="39"/>
      <c r="B113" s="38" t="s">
        <v>670</v>
      </c>
      <c r="C113" s="77"/>
      <c r="D113" s="77"/>
      <c r="E113" s="12">
        <v>1400</v>
      </c>
      <c r="F113" s="322"/>
    </row>
    <row r="114" spans="1:6" ht="14.25" hidden="1">
      <c r="A114" s="39"/>
      <c r="B114" s="38" t="s">
        <v>466</v>
      </c>
      <c r="C114" s="77"/>
      <c r="D114" s="77"/>
      <c r="E114" s="12">
        <v>1350</v>
      </c>
      <c r="F114" s="322"/>
    </row>
    <row r="115" spans="1:6" ht="14.25" hidden="1">
      <c r="A115" s="39"/>
      <c r="B115" s="38" t="s">
        <v>673</v>
      </c>
      <c r="C115" s="77"/>
      <c r="D115" s="77"/>
      <c r="E115" s="12">
        <v>2200</v>
      </c>
      <c r="F115" s="322"/>
    </row>
    <row r="116" spans="1:6" ht="14.25" hidden="1">
      <c r="A116" s="39"/>
      <c r="B116" s="38" t="s">
        <v>473</v>
      </c>
      <c r="C116" s="77">
        <v>12000000</v>
      </c>
      <c r="D116" s="77">
        <v>12000000</v>
      </c>
      <c r="E116" s="12">
        <v>1350</v>
      </c>
      <c r="F116" s="322"/>
    </row>
    <row r="117" spans="1:6" ht="14.25" hidden="1">
      <c r="A117" s="39"/>
      <c r="B117" s="38" t="s">
        <v>474</v>
      </c>
      <c r="C117" s="77"/>
      <c r="D117" s="77"/>
      <c r="E117" s="12">
        <v>1350</v>
      </c>
      <c r="F117" s="322"/>
    </row>
    <row r="118" spans="1:6" ht="14.25" hidden="1">
      <c r="A118" s="39"/>
      <c r="B118" s="38" t="s">
        <v>471</v>
      </c>
      <c r="C118" s="77"/>
      <c r="D118" s="77"/>
      <c r="E118" s="12">
        <v>1100</v>
      </c>
      <c r="F118" s="322"/>
    </row>
    <row r="119" spans="1:6" ht="14.25" hidden="1">
      <c r="A119" s="39"/>
      <c r="B119" s="38" t="s">
        <v>475</v>
      </c>
      <c r="C119" s="77"/>
      <c r="D119" s="77"/>
      <c r="E119" s="12">
        <v>1100</v>
      </c>
      <c r="F119" s="322"/>
    </row>
    <row r="120" spans="1:6" ht="14.25" hidden="1">
      <c r="A120" s="39"/>
      <c r="B120" s="38" t="s">
        <v>474</v>
      </c>
      <c r="C120" s="77"/>
      <c r="D120" s="77"/>
      <c r="E120" s="12">
        <v>1350</v>
      </c>
      <c r="F120" s="322"/>
    </row>
    <row r="121" spans="1:6" ht="14.25" hidden="1">
      <c r="A121" s="39"/>
      <c r="B121" s="38" t="s">
        <v>474</v>
      </c>
      <c r="C121" s="77"/>
      <c r="D121" s="77"/>
      <c r="E121" s="12">
        <v>1350</v>
      </c>
      <c r="F121" s="322"/>
    </row>
    <row r="122" spans="1:6" ht="14.25" hidden="1">
      <c r="A122" s="39"/>
      <c r="B122" s="64" t="s">
        <v>680</v>
      </c>
      <c r="C122" s="77"/>
      <c r="D122" s="77"/>
      <c r="E122" s="12">
        <v>25000</v>
      </c>
      <c r="F122" s="322"/>
    </row>
    <row r="123" spans="1:6" ht="14.25" hidden="1">
      <c r="A123" s="76"/>
      <c r="B123" s="64" t="s">
        <v>482</v>
      </c>
      <c r="C123" s="77"/>
      <c r="D123" s="77"/>
      <c r="E123" s="12">
        <v>870000</v>
      </c>
      <c r="F123" s="322"/>
    </row>
    <row r="124" spans="1:6" ht="14.25" hidden="1">
      <c r="A124" s="76" t="s">
        <v>130</v>
      </c>
      <c r="B124" s="76" t="s">
        <v>483</v>
      </c>
      <c r="C124" s="77"/>
      <c r="D124" s="77"/>
      <c r="E124" s="85"/>
      <c r="F124" s="145"/>
    </row>
    <row r="125" spans="1:6" ht="14.25" hidden="1">
      <c r="A125" s="76"/>
      <c r="B125" s="76"/>
      <c r="C125" s="77">
        <v>111700000</v>
      </c>
      <c r="D125" s="77">
        <v>111700000</v>
      </c>
      <c r="E125" s="78"/>
      <c r="F125" s="145"/>
    </row>
    <row r="126" spans="1:6" ht="14.25">
      <c r="A126" s="76" t="s">
        <v>131</v>
      </c>
      <c r="B126" s="76" t="s">
        <v>132</v>
      </c>
      <c r="C126" s="77">
        <v>1500000</v>
      </c>
      <c r="D126" s="77">
        <v>1500000</v>
      </c>
      <c r="E126" s="77">
        <v>4200</v>
      </c>
      <c r="F126" s="145"/>
    </row>
    <row r="127" spans="1:6" ht="14.25" hidden="1">
      <c r="A127" s="76" t="s">
        <v>133</v>
      </c>
      <c r="B127" s="76" t="s">
        <v>134</v>
      </c>
      <c r="C127" s="77"/>
      <c r="D127" s="77"/>
      <c r="E127" s="85"/>
      <c r="F127" s="145"/>
    </row>
    <row r="128" spans="1:6" ht="14.25" hidden="1">
      <c r="A128" s="76" t="s">
        <v>135</v>
      </c>
      <c r="B128" s="76" t="s">
        <v>136</v>
      </c>
      <c r="C128" s="77"/>
      <c r="D128" s="77"/>
      <c r="E128" s="85"/>
      <c r="F128" s="145"/>
    </row>
    <row r="129" spans="1:6" ht="14.25" hidden="1">
      <c r="A129" s="76" t="s">
        <v>137</v>
      </c>
      <c r="B129" s="76" t="s">
        <v>138</v>
      </c>
      <c r="C129" s="77"/>
      <c r="D129" s="77"/>
      <c r="E129" s="85"/>
      <c r="F129" s="145"/>
    </row>
    <row r="130" spans="1:6" ht="14.25" hidden="1">
      <c r="A130" s="76" t="s">
        <v>139</v>
      </c>
      <c r="B130" s="76" t="s">
        <v>140</v>
      </c>
      <c r="C130" s="77"/>
      <c r="D130" s="77"/>
      <c r="E130" s="85"/>
      <c r="F130" s="145"/>
    </row>
    <row r="131" spans="1:6" ht="14.25" hidden="1">
      <c r="A131" s="76"/>
      <c r="B131" s="76"/>
      <c r="C131" s="77"/>
      <c r="D131" s="77"/>
      <c r="E131" s="78"/>
      <c r="F131" s="145"/>
    </row>
    <row r="132" spans="1:6" ht="14.25">
      <c r="A132" s="76" t="s">
        <v>141</v>
      </c>
      <c r="B132" s="76" t="s">
        <v>142</v>
      </c>
      <c r="C132" s="77">
        <v>11100000</v>
      </c>
      <c r="D132" s="77">
        <v>11100000</v>
      </c>
      <c r="E132" s="77">
        <f>('Detalle Ejecucion Febrero 23'!E112)</f>
        <v>235313.24</v>
      </c>
      <c r="F132" s="145"/>
    </row>
    <row r="133" spans="1:6" ht="14.25" hidden="1">
      <c r="A133" s="76" t="s">
        <v>143</v>
      </c>
      <c r="B133" s="76" t="s">
        <v>144</v>
      </c>
      <c r="C133" s="77"/>
      <c r="D133" s="77"/>
      <c r="E133" s="88"/>
      <c r="F133" s="145"/>
    </row>
    <row r="134" spans="1:6" ht="14.25" hidden="1">
      <c r="A134" s="76" t="s">
        <v>153</v>
      </c>
      <c r="B134" s="76" t="s">
        <v>485</v>
      </c>
      <c r="C134" s="77"/>
      <c r="D134" s="77"/>
      <c r="E134" s="88"/>
      <c r="F134" s="145"/>
    </row>
    <row r="135" spans="1:6" ht="14.25" hidden="1">
      <c r="A135" s="76" t="s">
        <v>155</v>
      </c>
      <c r="B135" s="76" t="s">
        <v>682</v>
      </c>
      <c r="C135" s="77"/>
      <c r="D135" s="77"/>
      <c r="E135" s="88"/>
      <c r="F135" s="145"/>
    </row>
    <row r="136" spans="1:6" ht="14.25" hidden="1">
      <c r="A136" s="76"/>
      <c r="B136" s="76"/>
      <c r="C136" s="77"/>
      <c r="D136" s="77"/>
      <c r="E136" s="78"/>
      <c r="F136" s="145"/>
    </row>
    <row r="137" spans="1:6" ht="14.25">
      <c r="A137" s="76" t="s">
        <v>157</v>
      </c>
      <c r="B137" s="76" t="s">
        <v>158</v>
      </c>
      <c r="C137" s="77">
        <v>12000000</v>
      </c>
      <c r="D137" s="77">
        <v>12000000</v>
      </c>
      <c r="E137" s="77">
        <f>('Detalle Ejecucion Febrero 23'!E120)</f>
        <v>682952.39</v>
      </c>
      <c r="F137" s="145"/>
    </row>
    <row r="138" spans="1:6" ht="14.25" hidden="1">
      <c r="A138" s="76" t="s">
        <v>161</v>
      </c>
      <c r="B138" s="76" t="s">
        <v>162</v>
      </c>
      <c r="C138" s="77"/>
      <c r="D138" s="77"/>
      <c r="E138" s="78"/>
      <c r="F138" s="322">
        <v>1100</v>
      </c>
    </row>
    <row r="139" spans="1:6" ht="14.25" hidden="1">
      <c r="A139" s="76" t="s">
        <v>163</v>
      </c>
      <c r="B139" s="76" t="s">
        <v>164</v>
      </c>
      <c r="C139" s="77">
        <v>546300000</v>
      </c>
      <c r="D139" s="77">
        <v>546300000</v>
      </c>
      <c r="E139" s="78"/>
      <c r="F139" s="322">
        <v>1100</v>
      </c>
    </row>
    <row r="140" spans="1:6" ht="15" hidden="1">
      <c r="A140" s="76" t="s">
        <v>163</v>
      </c>
      <c r="B140" s="86" t="s">
        <v>488</v>
      </c>
      <c r="C140" s="77"/>
      <c r="D140" s="77"/>
      <c r="E140" s="78">
        <v>134035.1</v>
      </c>
      <c r="F140" s="322">
        <v>1350</v>
      </c>
    </row>
    <row r="141" spans="1:6" ht="15" hidden="1">
      <c r="A141" s="76" t="s">
        <v>163</v>
      </c>
      <c r="B141" s="86" t="s">
        <v>686</v>
      </c>
      <c r="C141" s="77"/>
      <c r="D141" s="77"/>
      <c r="E141" s="78">
        <v>125349.24</v>
      </c>
      <c r="F141" s="322">
        <v>1350</v>
      </c>
    </row>
    <row r="142" spans="1:6" ht="15" hidden="1">
      <c r="A142" s="76" t="s">
        <v>163</v>
      </c>
      <c r="B142" s="86" t="s">
        <v>488</v>
      </c>
      <c r="C142" s="77"/>
      <c r="D142" s="77"/>
      <c r="E142" s="78">
        <v>187088.81</v>
      </c>
      <c r="F142" s="322">
        <v>25000</v>
      </c>
    </row>
    <row r="143" spans="1:6" ht="14.25" hidden="1">
      <c r="A143" s="76" t="s">
        <v>165</v>
      </c>
      <c r="B143" s="76" t="s">
        <v>166</v>
      </c>
      <c r="C143" s="77"/>
      <c r="D143" s="77"/>
      <c r="E143" s="78"/>
      <c r="F143" s="322">
        <v>870000</v>
      </c>
    </row>
    <row r="144" spans="1:6" ht="14.25" hidden="1">
      <c r="A144" s="76" t="s">
        <v>167</v>
      </c>
      <c r="B144" s="76" t="s">
        <v>168</v>
      </c>
      <c r="C144" s="77"/>
      <c r="D144" s="77"/>
      <c r="E144" s="78" t="s">
        <v>489</v>
      </c>
      <c r="F144" s="145"/>
    </row>
    <row r="145" spans="1:6" ht="14.25" hidden="1">
      <c r="A145" s="76"/>
      <c r="B145" s="76"/>
      <c r="C145" s="77"/>
      <c r="D145" s="77"/>
      <c r="E145" s="78"/>
      <c r="F145" s="145"/>
    </row>
    <row r="146" spans="1:6" ht="14.25">
      <c r="A146" s="76" t="s">
        <v>169</v>
      </c>
      <c r="B146" s="76" t="s">
        <v>170</v>
      </c>
      <c r="C146" s="77">
        <v>111700000</v>
      </c>
      <c r="D146" s="77">
        <v>111700000</v>
      </c>
      <c r="E146" s="77">
        <f>('Detalle Ejecucion Febrero 23'!F130)</f>
        <v>228229.7</v>
      </c>
      <c r="F146" s="145"/>
    </row>
    <row r="147" spans="1:6" ht="14.25" hidden="1">
      <c r="A147" s="76" t="s">
        <v>171</v>
      </c>
      <c r="B147" s="76" t="s">
        <v>172</v>
      </c>
      <c r="C147" s="77"/>
      <c r="D147" s="77"/>
      <c r="E147" s="85"/>
      <c r="F147" s="145"/>
    </row>
    <row r="148" spans="1:6" ht="14.25" hidden="1">
      <c r="A148" s="76" t="s">
        <v>173</v>
      </c>
      <c r="B148" s="76" t="s">
        <v>490</v>
      </c>
      <c r="C148" s="77"/>
      <c r="D148" s="77"/>
      <c r="E148" s="85"/>
      <c r="F148" s="145"/>
    </row>
    <row r="149" spans="1:6" ht="14.25" hidden="1">
      <c r="A149" s="76" t="s">
        <v>175</v>
      </c>
      <c r="B149" s="76" t="s">
        <v>176</v>
      </c>
      <c r="C149" s="77"/>
      <c r="D149" s="77"/>
      <c r="E149" s="85"/>
      <c r="F149" s="145"/>
    </row>
    <row r="150" spans="1:6" ht="14.25" hidden="1">
      <c r="A150" s="76" t="s">
        <v>177</v>
      </c>
      <c r="B150" s="76" t="s">
        <v>491</v>
      </c>
      <c r="C150" s="77"/>
      <c r="D150" s="77"/>
      <c r="E150" s="85"/>
      <c r="F150" s="145"/>
    </row>
    <row r="151" spans="1:6" ht="14.25" hidden="1">
      <c r="A151" s="76" t="s">
        <v>179</v>
      </c>
      <c r="B151" s="76" t="s">
        <v>180</v>
      </c>
      <c r="C151" s="77"/>
      <c r="D151" s="77"/>
      <c r="E151" s="85"/>
      <c r="F151" s="145"/>
    </row>
    <row r="152" spans="1:6" ht="14.25" hidden="1">
      <c r="A152" s="76" t="s">
        <v>181</v>
      </c>
      <c r="B152" s="76" t="s">
        <v>182</v>
      </c>
      <c r="C152" s="77"/>
      <c r="D152" s="77"/>
      <c r="E152" s="85"/>
      <c r="F152" s="145"/>
    </row>
    <row r="153" spans="1:6" ht="14.25" hidden="1">
      <c r="A153" s="76" t="s">
        <v>183</v>
      </c>
      <c r="B153" s="76" t="s">
        <v>493</v>
      </c>
      <c r="C153" s="77"/>
      <c r="D153" s="77"/>
      <c r="E153" s="85"/>
      <c r="F153" s="145"/>
    </row>
    <row r="154" spans="1:6" ht="14.25" hidden="1">
      <c r="A154" s="76" t="s">
        <v>185</v>
      </c>
      <c r="B154" s="76" t="s">
        <v>186</v>
      </c>
      <c r="C154" s="77"/>
      <c r="D154" s="77"/>
      <c r="E154" s="85"/>
      <c r="F154" s="145"/>
    </row>
    <row r="155" spans="1:6" ht="14.25" hidden="1">
      <c r="A155" s="76" t="s">
        <v>187</v>
      </c>
      <c r="B155" s="76" t="s">
        <v>188</v>
      </c>
      <c r="C155" s="77"/>
      <c r="D155" s="77"/>
      <c r="E155" s="85"/>
      <c r="F155" s="145"/>
    </row>
    <row r="156" spans="1:6" ht="14.25" hidden="1">
      <c r="A156" s="76" t="s">
        <v>189</v>
      </c>
      <c r="B156" s="76" t="s">
        <v>190</v>
      </c>
      <c r="C156" s="77"/>
      <c r="D156" s="77"/>
      <c r="E156" s="85"/>
      <c r="F156" s="145"/>
    </row>
    <row r="157" spans="1:6" ht="14.25" hidden="1">
      <c r="A157" s="76" t="s">
        <v>191</v>
      </c>
      <c r="B157" s="76" t="s">
        <v>192</v>
      </c>
      <c r="C157" s="77"/>
      <c r="D157" s="77"/>
      <c r="E157" s="29"/>
      <c r="F157" s="145"/>
    </row>
    <row r="158" spans="1:6" ht="14.25" hidden="1">
      <c r="A158" s="76" t="s">
        <v>193</v>
      </c>
      <c r="B158" s="76" t="s">
        <v>496</v>
      </c>
      <c r="C158" s="77"/>
      <c r="D158" s="77"/>
      <c r="E158" s="85"/>
      <c r="F158" s="145"/>
    </row>
    <row r="159" spans="1:6" ht="14.25" hidden="1">
      <c r="A159" s="76" t="s">
        <v>195</v>
      </c>
      <c r="B159" s="76"/>
      <c r="C159" s="77"/>
      <c r="D159" s="77"/>
      <c r="E159" s="78"/>
      <c r="F159" s="145"/>
    </row>
    <row r="160" spans="1:6" ht="14.25">
      <c r="A160" s="76" t="s">
        <v>197</v>
      </c>
      <c r="B160" s="76" t="s">
        <v>198</v>
      </c>
      <c r="C160" s="77">
        <v>546300000</v>
      </c>
      <c r="D160" s="77">
        <v>546300000</v>
      </c>
      <c r="E160" s="77">
        <f>('Detalle Ejecucion Febrero 23'!E145)</f>
        <v>3442327.65</v>
      </c>
      <c r="F160" s="145"/>
    </row>
    <row r="161" spans="1:6" ht="14.25" hidden="1">
      <c r="A161" s="76" t="s">
        <v>199</v>
      </c>
      <c r="B161" s="76" t="s">
        <v>200</v>
      </c>
      <c r="C161" s="77"/>
      <c r="D161" s="77"/>
      <c r="E161" s="88"/>
      <c r="F161" s="145"/>
    </row>
    <row r="162" spans="1:6" ht="15" hidden="1">
      <c r="A162" s="76"/>
      <c r="B162" s="86" t="s">
        <v>821</v>
      </c>
      <c r="C162" s="77"/>
      <c r="D162" s="77"/>
      <c r="E162" s="88"/>
      <c r="F162" s="145"/>
    </row>
    <row r="163" spans="1:6" ht="15" hidden="1">
      <c r="A163" s="76"/>
      <c r="B163" s="86" t="s">
        <v>822</v>
      </c>
      <c r="C163" s="77"/>
      <c r="D163" s="77"/>
      <c r="E163" s="88"/>
      <c r="F163" s="145"/>
    </row>
    <row r="164" spans="1:6" ht="14.25" hidden="1">
      <c r="A164" s="76" t="s">
        <v>201</v>
      </c>
      <c r="B164" s="76" t="s">
        <v>202</v>
      </c>
      <c r="C164" s="77"/>
      <c r="D164" s="77"/>
      <c r="E164" s="88">
        <v>175</v>
      </c>
      <c r="F164" s="145"/>
    </row>
    <row r="165" spans="1:6" ht="14.25" hidden="1">
      <c r="A165" s="76" t="s">
        <v>203</v>
      </c>
      <c r="B165" s="76" t="s">
        <v>204</v>
      </c>
      <c r="C165" s="77"/>
      <c r="D165" s="77"/>
      <c r="E165" s="88"/>
      <c r="F165" s="145"/>
    </row>
    <row r="166" spans="1:6" ht="14.25" hidden="1">
      <c r="A166" s="76" t="s">
        <v>205</v>
      </c>
      <c r="B166" s="76" t="s">
        <v>206</v>
      </c>
      <c r="C166" s="77"/>
      <c r="D166" s="77"/>
      <c r="E166" s="88"/>
      <c r="F166" s="145"/>
    </row>
    <row r="167" spans="1:6" ht="15" hidden="1">
      <c r="A167" s="76"/>
      <c r="B167" s="86" t="s">
        <v>691</v>
      </c>
      <c r="C167" s="77"/>
      <c r="D167" s="77"/>
      <c r="E167" s="88">
        <v>14160</v>
      </c>
      <c r="F167" s="145"/>
    </row>
    <row r="168" spans="1:6" ht="14.25" hidden="1">
      <c r="A168" s="76" t="s">
        <v>207</v>
      </c>
      <c r="B168" s="76" t="s">
        <v>497</v>
      </c>
      <c r="C168" s="77"/>
      <c r="D168" s="77"/>
      <c r="E168" s="88"/>
      <c r="F168" s="145"/>
    </row>
    <row r="169" spans="1:6" ht="14.25" hidden="1">
      <c r="A169" s="76" t="s">
        <v>209</v>
      </c>
      <c r="B169" s="76" t="s">
        <v>210</v>
      </c>
      <c r="C169" s="77"/>
      <c r="D169" s="77"/>
      <c r="E169" s="88"/>
      <c r="F169" s="145"/>
    </row>
    <row r="170" spans="1:6" ht="14.25" hidden="1">
      <c r="A170" s="76"/>
      <c r="B170" s="76"/>
      <c r="C170" s="77"/>
      <c r="D170" s="77"/>
      <c r="E170" s="88">
        <v>900</v>
      </c>
      <c r="F170" s="145"/>
    </row>
    <row r="171" spans="1:6" ht="14.25" hidden="1">
      <c r="A171" s="76"/>
      <c r="B171" s="76"/>
      <c r="C171" s="77"/>
      <c r="D171" s="77"/>
      <c r="E171" s="88">
        <v>875</v>
      </c>
      <c r="F171" s="145"/>
    </row>
    <row r="172" spans="1:6" ht="14.25" hidden="1">
      <c r="A172" s="76" t="s">
        <v>211</v>
      </c>
      <c r="B172" s="76" t="s">
        <v>212</v>
      </c>
      <c r="C172" s="77"/>
      <c r="D172" s="77"/>
      <c r="E172" s="88"/>
      <c r="F172" s="145"/>
    </row>
    <row r="173" spans="1:6" ht="14.25" hidden="1">
      <c r="A173" s="76" t="s">
        <v>213</v>
      </c>
      <c r="B173" s="76" t="s">
        <v>214</v>
      </c>
      <c r="C173" s="77"/>
      <c r="D173" s="77"/>
      <c r="E173" s="88"/>
      <c r="F173" s="145"/>
    </row>
    <row r="174" spans="1:6" ht="14.25" hidden="1">
      <c r="A174" s="76" t="s">
        <v>215</v>
      </c>
      <c r="B174" s="76" t="s">
        <v>692</v>
      </c>
      <c r="C174" s="77"/>
      <c r="D174" s="77"/>
      <c r="E174" s="88"/>
      <c r="F174" s="145"/>
    </row>
    <row r="175" spans="1:6" ht="14.25" hidden="1">
      <c r="A175" s="76" t="s">
        <v>217</v>
      </c>
      <c r="B175" s="76" t="s">
        <v>218</v>
      </c>
      <c r="C175" s="77"/>
      <c r="D175" s="77"/>
      <c r="E175" s="88">
        <v>18290</v>
      </c>
      <c r="F175" s="145"/>
    </row>
    <row r="176" spans="1:6" ht="14.25" hidden="1">
      <c r="A176" s="76" t="s">
        <v>219</v>
      </c>
      <c r="B176" s="76" t="s">
        <v>220</v>
      </c>
      <c r="C176" s="77"/>
      <c r="D176" s="77"/>
      <c r="E176" s="29"/>
      <c r="F176" s="145"/>
    </row>
    <row r="177" spans="1:6" ht="15" hidden="1">
      <c r="A177" s="76"/>
      <c r="B177" s="86" t="s">
        <v>823</v>
      </c>
      <c r="C177" s="77"/>
      <c r="D177" s="77"/>
      <c r="E177" s="88"/>
      <c r="F177" s="145"/>
    </row>
    <row r="178" spans="1:6" ht="15" hidden="1">
      <c r="A178" s="76"/>
      <c r="B178" s="86" t="s">
        <v>824</v>
      </c>
      <c r="C178" s="77"/>
      <c r="D178" s="77"/>
      <c r="E178" s="88">
        <v>476130</v>
      </c>
      <c r="F178" s="145"/>
    </row>
    <row r="179" spans="1:6" ht="15" hidden="1">
      <c r="A179" s="76"/>
      <c r="B179" s="86"/>
      <c r="C179" s="77"/>
      <c r="D179" s="77"/>
      <c r="E179" s="88">
        <v>138900.01</v>
      </c>
      <c r="F179" s="145"/>
    </row>
    <row r="180" spans="1:6" ht="14.25" hidden="1">
      <c r="A180" s="76" t="s">
        <v>221</v>
      </c>
      <c r="B180" s="76" t="s">
        <v>222</v>
      </c>
      <c r="C180" s="77"/>
      <c r="D180" s="77"/>
      <c r="E180" s="88"/>
      <c r="F180" s="145"/>
    </row>
    <row r="181" spans="1:6" ht="14.25" hidden="1">
      <c r="A181" s="76" t="s">
        <v>223</v>
      </c>
      <c r="B181" s="76" t="s">
        <v>505</v>
      </c>
      <c r="C181" s="77"/>
      <c r="D181" s="77"/>
      <c r="E181" s="88"/>
      <c r="F181" s="145"/>
    </row>
    <row r="182" spans="1:6" ht="15" hidden="1">
      <c r="A182" s="76"/>
      <c r="B182" s="86" t="s">
        <v>825</v>
      </c>
      <c r="C182" s="77"/>
      <c r="D182" s="77"/>
      <c r="E182" s="88">
        <v>22420</v>
      </c>
      <c r="F182" s="145"/>
    </row>
    <row r="183" spans="1:6" ht="14.25" hidden="1">
      <c r="A183" s="76" t="s">
        <v>225</v>
      </c>
      <c r="B183" s="76" t="s">
        <v>226</v>
      </c>
      <c r="C183" s="77"/>
      <c r="D183" s="77"/>
      <c r="E183" s="88"/>
      <c r="F183" s="145"/>
    </row>
    <row r="184" spans="1:6" ht="15" hidden="1">
      <c r="A184" s="76"/>
      <c r="B184" s="86" t="s">
        <v>826</v>
      </c>
      <c r="C184" s="77"/>
      <c r="D184" s="77"/>
      <c r="E184" s="88">
        <v>51027.28</v>
      </c>
      <c r="F184" s="145"/>
    </row>
    <row r="185" spans="1:6" ht="15" hidden="1">
      <c r="A185" s="76"/>
      <c r="B185" s="86"/>
      <c r="C185" s="77"/>
      <c r="D185" s="77"/>
      <c r="E185" s="88"/>
      <c r="F185" s="145"/>
    </row>
    <row r="186" spans="1:6" ht="15" hidden="1">
      <c r="A186" s="76"/>
      <c r="B186" s="86" t="s">
        <v>510</v>
      </c>
      <c r="C186" s="77"/>
      <c r="D186" s="77"/>
      <c r="E186" s="88">
        <v>162500</v>
      </c>
      <c r="F186" s="145"/>
    </row>
    <row r="187" spans="1:6" ht="15" hidden="1">
      <c r="A187" s="76"/>
      <c r="B187" s="86" t="s">
        <v>827</v>
      </c>
      <c r="C187" s="77"/>
      <c r="D187" s="77"/>
      <c r="E187" s="88">
        <v>70800</v>
      </c>
      <c r="F187" s="145"/>
    </row>
    <row r="188" spans="1:6" ht="15" hidden="1">
      <c r="A188" s="76"/>
      <c r="B188" s="86"/>
      <c r="C188" s="77"/>
      <c r="D188" s="77"/>
      <c r="E188" s="88">
        <v>70800</v>
      </c>
      <c r="F188" s="145"/>
    </row>
    <row r="189" spans="1:6" ht="15" hidden="1">
      <c r="A189" s="76"/>
      <c r="B189" s="86" t="s">
        <v>710</v>
      </c>
      <c r="C189" s="77"/>
      <c r="D189" s="77"/>
      <c r="E189" s="88">
        <v>230100</v>
      </c>
      <c r="F189" s="145"/>
    </row>
    <row r="190" spans="1:6" ht="15" hidden="1">
      <c r="A190" s="76"/>
      <c r="B190" s="86"/>
      <c r="C190" s="77"/>
      <c r="D190" s="77"/>
      <c r="E190" s="88"/>
      <c r="F190" s="145"/>
    </row>
    <row r="191" spans="1:6" ht="14.25" hidden="1">
      <c r="A191" s="76" t="s">
        <v>227</v>
      </c>
      <c r="B191" s="76" t="s">
        <v>228</v>
      </c>
      <c r="C191" s="77"/>
      <c r="D191" s="77"/>
      <c r="E191" s="88"/>
      <c r="F191" s="145"/>
    </row>
    <row r="192" spans="1:6" ht="14.25" hidden="1">
      <c r="A192" s="76" t="s">
        <v>229</v>
      </c>
      <c r="B192" s="76" t="s">
        <v>230</v>
      </c>
      <c r="C192" s="77"/>
      <c r="D192" s="77"/>
      <c r="E192" s="88"/>
      <c r="F192" s="145"/>
    </row>
    <row r="193" spans="1:6" ht="14.25" hidden="1">
      <c r="A193" s="76" t="s">
        <v>231</v>
      </c>
      <c r="B193" s="76" t="s">
        <v>232</v>
      </c>
      <c r="C193" s="77"/>
      <c r="D193" s="77"/>
      <c r="E193" s="88"/>
      <c r="F193" s="145"/>
    </row>
    <row r="194" spans="1:6" ht="14.25" hidden="1">
      <c r="A194" s="76"/>
      <c r="B194" s="76"/>
      <c r="C194" s="77"/>
      <c r="D194" s="77"/>
      <c r="E194" s="88"/>
      <c r="F194" s="145"/>
    </row>
    <row r="195" spans="1:6" ht="14.25">
      <c r="A195" s="76" t="s">
        <v>233</v>
      </c>
      <c r="B195" s="76" t="s">
        <v>234</v>
      </c>
      <c r="C195" s="77">
        <v>0</v>
      </c>
      <c r="D195" s="77">
        <v>0</v>
      </c>
      <c r="E195" s="77">
        <f>('Detalle Ejecucion Febrero 23'!E188)</f>
        <v>334842.7</v>
      </c>
      <c r="F195" s="145"/>
    </row>
    <row r="196" spans="1:6" ht="14.25" hidden="1">
      <c r="A196" s="76" t="s">
        <v>235</v>
      </c>
      <c r="B196" s="76" t="s">
        <v>511</v>
      </c>
      <c r="C196" s="77"/>
      <c r="D196" s="77"/>
      <c r="E196" s="88"/>
      <c r="F196" s="145"/>
    </row>
    <row r="197" spans="1:6" ht="14.25" hidden="1">
      <c r="A197" s="76" t="s">
        <v>237</v>
      </c>
      <c r="B197" s="76" t="s">
        <v>236</v>
      </c>
      <c r="C197" s="77"/>
      <c r="D197" s="77"/>
      <c r="E197" s="88"/>
      <c r="F197" s="145"/>
    </row>
    <row r="198" spans="1:6" ht="14.25" hidden="1">
      <c r="A198" s="76"/>
      <c r="B198" s="76"/>
      <c r="C198" s="77"/>
      <c r="D198" s="77"/>
      <c r="E198" s="88"/>
      <c r="F198" s="145"/>
    </row>
    <row r="199" spans="1:6" ht="14.25">
      <c r="A199" s="95" t="s">
        <v>238</v>
      </c>
      <c r="B199" s="95" t="s">
        <v>239</v>
      </c>
      <c r="C199" s="96">
        <v>38024600</v>
      </c>
      <c r="D199" s="96">
        <v>38024600</v>
      </c>
      <c r="E199" s="96">
        <f>SUM(E200+E204+E209+E216+E219+E224+E233+E243)</f>
        <v>1239265.48</v>
      </c>
      <c r="F199" s="145"/>
    </row>
    <row r="200" spans="1:6" ht="14.25">
      <c r="A200" s="76" t="s">
        <v>240</v>
      </c>
      <c r="B200" s="76" t="s">
        <v>241</v>
      </c>
      <c r="C200" s="77">
        <v>2550000</v>
      </c>
      <c r="D200" s="77">
        <v>2550000</v>
      </c>
      <c r="E200" s="77">
        <f>('Detalle Ejecucion Febrero 23'!E194)</f>
        <v>60472.460000000014</v>
      </c>
      <c r="F200" s="145"/>
    </row>
    <row r="201" spans="1:6" ht="14.25" hidden="1">
      <c r="A201" s="76" t="s">
        <v>242</v>
      </c>
      <c r="B201" s="76" t="s">
        <v>241</v>
      </c>
      <c r="C201" s="77"/>
      <c r="D201" s="77"/>
      <c r="E201" s="88"/>
      <c r="F201" s="145"/>
    </row>
    <row r="202" spans="1:6" ht="14.25" hidden="1">
      <c r="A202" s="76" t="s">
        <v>243</v>
      </c>
      <c r="B202" s="76" t="s">
        <v>244</v>
      </c>
      <c r="C202" s="77"/>
      <c r="D202" s="77"/>
      <c r="E202" s="88"/>
      <c r="F202" s="145"/>
    </row>
    <row r="203" spans="1:6" ht="14.25" hidden="1">
      <c r="A203" s="76"/>
      <c r="B203" s="76"/>
      <c r="C203" s="77"/>
      <c r="D203" s="77"/>
      <c r="E203" s="78"/>
      <c r="F203" s="145"/>
    </row>
    <row r="204" spans="1:6" ht="14.25">
      <c r="A204" s="76" t="s">
        <v>245</v>
      </c>
      <c r="B204" s="76" t="s">
        <v>246</v>
      </c>
      <c r="C204" s="77">
        <v>4700000</v>
      </c>
      <c r="D204" s="77">
        <v>4700000</v>
      </c>
      <c r="E204" s="77">
        <f>('Detalle Ejecucion Febrero 23'!E249)</f>
        <v>0</v>
      </c>
      <c r="F204" s="145"/>
    </row>
    <row r="205" spans="1:6" ht="14.25" hidden="1">
      <c r="A205" s="76" t="s">
        <v>247</v>
      </c>
      <c r="B205" s="76" t="s">
        <v>248</v>
      </c>
      <c r="C205" s="77"/>
      <c r="D205" s="77"/>
      <c r="E205" s="78"/>
      <c r="F205" s="145"/>
    </row>
    <row r="206" spans="1:6" ht="14.25" hidden="1">
      <c r="A206" s="76" t="s">
        <v>249</v>
      </c>
      <c r="B206" s="76" t="s">
        <v>250</v>
      </c>
      <c r="C206" s="77"/>
      <c r="D206" s="77"/>
      <c r="E206" s="78"/>
      <c r="F206" s="145"/>
    </row>
    <row r="207" spans="1:6" ht="14.25" hidden="1">
      <c r="A207" s="76" t="s">
        <v>251</v>
      </c>
      <c r="B207" s="76" t="s">
        <v>252</v>
      </c>
      <c r="C207" s="77"/>
      <c r="D207" s="77"/>
      <c r="E207" s="78"/>
      <c r="F207" s="145"/>
    </row>
    <row r="208" spans="1:6" ht="14.25" hidden="1">
      <c r="A208" s="76"/>
      <c r="B208" s="76"/>
      <c r="C208" s="77"/>
      <c r="D208" s="77"/>
      <c r="E208" s="78"/>
      <c r="F208" s="145"/>
    </row>
    <row r="209" spans="1:6" ht="14.25">
      <c r="A209" s="76" t="s">
        <v>253</v>
      </c>
      <c r="B209" s="76" t="s">
        <v>254</v>
      </c>
      <c r="C209" s="77">
        <v>1800000</v>
      </c>
      <c r="D209" s="77">
        <v>1800000</v>
      </c>
      <c r="E209" s="77">
        <f>(' Detalle Ejecucion Enero 23'!E194)</f>
        <v>0</v>
      </c>
      <c r="F209" s="145"/>
    </row>
    <row r="210" spans="1:6" ht="14.25" hidden="1">
      <c r="A210" s="76" t="s">
        <v>257</v>
      </c>
      <c r="B210" s="76" t="s">
        <v>258</v>
      </c>
      <c r="C210" s="77"/>
      <c r="D210" s="77"/>
      <c r="E210" s="78"/>
      <c r="F210" s="145"/>
    </row>
    <row r="211" spans="1:6" ht="14.25" hidden="1">
      <c r="A211" s="76" t="s">
        <v>259</v>
      </c>
      <c r="B211" s="76" t="s">
        <v>260</v>
      </c>
      <c r="C211" s="77"/>
      <c r="D211" s="77"/>
      <c r="E211" s="78"/>
      <c r="F211" s="145"/>
    </row>
    <row r="212" spans="1:6" ht="14.25" hidden="1">
      <c r="A212" s="76" t="s">
        <v>261</v>
      </c>
      <c r="B212" s="76" t="s">
        <v>262</v>
      </c>
      <c r="C212" s="77"/>
      <c r="D212" s="77"/>
      <c r="E212" s="78"/>
      <c r="F212" s="145"/>
    </row>
    <row r="213" spans="1:6" ht="14.25" hidden="1">
      <c r="A213" s="76" t="s">
        <v>263</v>
      </c>
      <c r="B213" s="76" t="s">
        <v>264</v>
      </c>
      <c r="C213" s="77"/>
      <c r="D213" s="77"/>
      <c r="E213" s="78"/>
      <c r="F213" s="145"/>
    </row>
    <row r="214" spans="1:6" ht="14.25" hidden="1">
      <c r="A214" s="76" t="s">
        <v>265</v>
      </c>
      <c r="B214" s="76" t="s">
        <v>266</v>
      </c>
      <c r="C214" s="77"/>
      <c r="D214" s="77"/>
      <c r="E214" s="78"/>
      <c r="F214" s="145"/>
    </row>
    <row r="215" spans="1:6" ht="14.25" hidden="1">
      <c r="A215" s="76"/>
      <c r="B215" s="76"/>
      <c r="C215" s="77"/>
      <c r="D215" s="77"/>
      <c r="E215" s="78"/>
      <c r="F215" s="145"/>
    </row>
    <row r="216" spans="1:6" ht="14.25">
      <c r="A216" s="76" t="s">
        <v>267</v>
      </c>
      <c r="B216" s="76" t="s">
        <v>843</v>
      </c>
      <c r="C216" s="77">
        <v>800000</v>
      </c>
      <c r="D216" s="77">
        <v>800000</v>
      </c>
      <c r="E216" s="77">
        <f>('Detalle Ejecucion Febrero 23'!E261)</f>
        <v>0</v>
      </c>
      <c r="F216" s="145"/>
    </row>
    <row r="217" spans="1:6" ht="14.25" hidden="1">
      <c r="A217" s="76" t="s">
        <v>269</v>
      </c>
      <c r="B217" s="76" t="s">
        <v>270</v>
      </c>
      <c r="C217" s="77"/>
      <c r="D217" s="77"/>
      <c r="E217" s="78"/>
      <c r="F217" s="145"/>
    </row>
    <row r="218" spans="1:6" ht="14.25" hidden="1">
      <c r="A218" s="76"/>
      <c r="B218" s="76"/>
      <c r="C218" s="77"/>
      <c r="D218" s="77"/>
      <c r="E218" s="78"/>
      <c r="F218" s="145"/>
    </row>
    <row r="219" spans="1:6" ht="14.25">
      <c r="A219" s="76" t="s">
        <v>271</v>
      </c>
      <c r="B219" s="76" t="s">
        <v>272</v>
      </c>
      <c r="C219" s="77">
        <v>1000000</v>
      </c>
      <c r="D219" s="77">
        <v>1000000</v>
      </c>
      <c r="E219" s="77">
        <f>('Detalle Ejecucion Febrero 23'!E264)</f>
        <v>106495</v>
      </c>
      <c r="F219" s="145"/>
    </row>
    <row r="220" spans="1:6" ht="14.25" hidden="1">
      <c r="A220" s="76" t="s">
        <v>273</v>
      </c>
      <c r="B220" s="76" t="s">
        <v>274</v>
      </c>
      <c r="C220" s="77"/>
      <c r="D220" s="77"/>
      <c r="E220" s="78"/>
      <c r="F220" s="145"/>
    </row>
    <row r="221" spans="1:6" ht="14.25" hidden="1">
      <c r="A221" s="76" t="s">
        <v>275</v>
      </c>
      <c r="B221" s="76" t="s">
        <v>276</v>
      </c>
      <c r="C221" s="77"/>
      <c r="D221" s="77"/>
      <c r="E221" s="78"/>
      <c r="F221" s="145"/>
    </row>
    <row r="222" spans="1:6" ht="14.25" hidden="1">
      <c r="A222" s="76" t="s">
        <v>277</v>
      </c>
      <c r="B222" s="76" t="s">
        <v>561</v>
      </c>
      <c r="C222" s="77"/>
      <c r="D222" s="77"/>
      <c r="E222" s="78"/>
      <c r="F222" s="145"/>
    </row>
    <row r="223" spans="1:6" ht="14.25" hidden="1">
      <c r="A223" s="76"/>
      <c r="B223" s="76"/>
      <c r="C223" s="77"/>
      <c r="D223" s="77"/>
      <c r="E223" s="78"/>
      <c r="F223" s="145"/>
    </row>
    <row r="224" spans="1:6" ht="14.25">
      <c r="A224" s="76" t="s">
        <v>279</v>
      </c>
      <c r="B224" s="76" t="s">
        <v>280</v>
      </c>
      <c r="C224" s="77">
        <v>50000</v>
      </c>
      <c r="D224" s="77">
        <v>50000</v>
      </c>
      <c r="E224" s="77">
        <f>('Detalle Ejecucion Febrero 23'!E270)</f>
        <v>0</v>
      </c>
      <c r="F224" s="145"/>
    </row>
    <row r="225" spans="1:6" ht="14.25" hidden="1">
      <c r="A225" s="76" t="s">
        <v>281</v>
      </c>
      <c r="B225" s="76" t="s">
        <v>282</v>
      </c>
      <c r="C225" s="77"/>
      <c r="D225" s="77"/>
      <c r="E225" s="78"/>
      <c r="F225" s="145"/>
    </row>
    <row r="226" spans="1:6" ht="14.25" hidden="1">
      <c r="A226" s="76" t="s">
        <v>283</v>
      </c>
      <c r="B226" s="76" t="s">
        <v>284</v>
      </c>
      <c r="C226" s="77"/>
      <c r="D226" s="77"/>
      <c r="E226" s="78"/>
      <c r="F226" s="145"/>
    </row>
    <row r="227" spans="1:6" ht="14.25" hidden="1">
      <c r="A227" s="76" t="s">
        <v>285</v>
      </c>
      <c r="B227" s="76" t="s">
        <v>286</v>
      </c>
      <c r="C227" s="77"/>
      <c r="D227" s="77"/>
      <c r="E227" s="78"/>
      <c r="F227" s="145"/>
    </row>
    <row r="228" spans="1:6" ht="14.25" hidden="1">
      <c r="A228" s="76" t="s">
        <v>287</v>
      </c>
      <c r="B228" s="76" t="s">
        <v>288</v>
      </c>
      <c r="C228" s="77"/>
      <c r="D228" s="77"/>
      <c r="E228" s="78"/>
      <c r="F228" s="145"/>
    </row>
    <row r="229" spans="1:6" ht="14.25" hidden="1">
      <c r="A229" s="76" t="s">
        <v>289</v>
      </c>
      <c r="B229" s="76" t="s">
        <v>715</v>
      </c>
      <c r="C229" s="77"/>
      <c r="D229" s="77"/>
      <c r="E229" s="78"/>
      <c r="F229" s="145"/>
    </row>
    <row r="230" spans="1:6" ht="14.25" hidden="1">
      <c r="A230" s="76" t="s">
        <v>291</v>
      </c>
      <c r="B230" s="76" t="s">
        <v>292</v>
      </c>
      <c r="C230" s="77"/>
      <c r="D230" s="77"/>
      <c r="E230" s="78"/>
      <c r="F230" s="145"/>
    </row>
    <row r="231" spans="1:6" ht="14.25" hidden="1">
      <c r="A231" s="76" t="s">
        <v>293</v>
      </c>
      <c r="B231" s="76" t="s">
        <v>294</v>
      </c>
      <c r="C231" s="77"/>
      <c r="D231" s="77"/>
      <c r="E231" s="78"/>
      <c r="F231" s="145"/>
    </row>
    <row r="232" spans="1:6" ht="14.25" hidden="1">
      <c r="A232" s="76"/>
      <c r="B232" s="76"/>
      <c r="C232" s="77"/>
      <c r="D232" s="77"/>
      <c r="E232" s="78"/>
      <c r="F232" s="145"/>
    </row>
    <row r="233" spans="1:6" ht="14.25">
      <c r="A233" s="76" t="s">
        <v>295</v>
      </c>
      <c r="B233" s="76" t="s">
        <v>296</v>
      </c>
      <c r="C233" s="77">
        <v>15970000</v>
      </c>
      <c r="D233" s="77">
        <v>15970000</v>
      </c>
      <c r="E233" s="77">
        <f>('Detalle Ejecucion Febrero 23'!E279)</f>
        <v>686490</v>
      </c>
      <c r="F233" s="145"/>
    </row>
    <row r="234" spans="1:6" ht="14.25" hidden="1">
      <c r="A234" s="76" t="s">
        <v>297</v>
      </c>
      <c r="B234" s="76" t="s">
        <v>298</v>
      </c>
      <c r="C234" s="77"/>
      <c r="D234" s="77"/>
      <c r="E234" s="88">
        <v>390304</v>
      </c>
      <c r="F234" s="145"/>
    </row>
    <row r="235" spans="1:6" ht="14.25" hidden="1">
      <c r="A235" s="76" t="s">
        <v>299</v>
      </c>
      <c r="B235" s="76" t="s">
        <v>300</v>
      </c>
      <c r="C235" s="77"/>
      <c r="D235" s="77"/>
      <c r="E235" s="78"/>
      <c r="F235" s="145"/>
    </row>
    <row r="236" spans="1:6" ht="14.25" hidden="1">
      <c r="A236" s="76" t="s">
        <v>563</v>
      </c>
      <c r="B236" s="76" t="s">
        <v>302</v>
      </c>
      <c r="C236" s="77"/>
      <c r="D236" s="77"/>
      <c r="E236" s="78"/>
      <c r="F236" s="145"/>
    </row>
    <row r="237" spans="1:6" ht="14.25" hidden="1">
      <c r="A237" s="76" t="s">
        <v>303</v>
      </c>
      <c r="B237" s="76" t="s">
        <v>304</v>
      </c>
      <c r="C237" s="77"/>
      <c r="D237" s="77"/>
      <c r="E237" s="78"/>
      <c r="F237" s="145"/>
    </row>
    <row r="238" spans="1:6" ht="14.25" hidden="1">
      <c r="A238" s="76" t="s">
        <v>305</v>
      </c>
      <c r="B238" s="76" t="s">
        <v>306</v>
      </c>
      <c r="C238" s="77"/>
      <c r="D238" s="77"/>
      <c r="E238" s="78"/>
      <c r="F238" s="145"/>
    </row>
    <row r="239" spans="1:6" ht="14.25" hidden="1">
      <c r="A239" s="76" t="s">
        <v>307</v>
      </c>
      <c r="B239" s="76" t="s">
        <v>308</v>
      </c>
      <c r="C239" s="77"/>
      <c r="D239" s="77"/>
      <c r="E239" s="78"/>
      <c r="F239" s="145"/>
    </row>
    <row r="240" spans="1:6" ht="14.25" hidden="1">
      <c r="A240" s="76" t="s">
        <v>309</v>
      </c>
      <c r="B240" s="76" t="s">
        <v>310</v>
      </c>
      <c r="C240" s="77"/>
      <c r="D240" s="77"/>
      <c r="E240" s="78"/>
      <c r="F240" s="145"/>
    </row>
    <row r="241" spans="1:6" ht="14.25" hidden="1">
      <c r="A241" s="76" t="s">
        <v>311</v>
      </c>
      <c r="B241" s="76" t="s">
        <v>564</v>
      </c>
      <c r="C241" s="77"/>
      <c r="D241" s="77"/>
      <c r="E241" s="78"/>
      <c r="F241" s="145"/>
    </row>
    <row r="242" spans="1:6" ht="14.25" hidden="1">
      <c r="A242" s="76"/>
      <c r="B242" s="76"/>
      <c r="C242" s="77"/>
      <c r="D242" s="77"/>
      <c r="E242" s="78"/>
      <c r="F242" s="145"/>
    </row>
    <row r="243" spans="1:6" ht="14.25">
      <c r="A243" s="76" t="s">
        <v>313</v>
      </c>
      <c r="B243" s="76" t="s">
        <v>770</v>
      </c>
      <c r="C243" s="77">
        <v>11154600</v>
      </c>
      <c r="D243" s="77">
        <v>11154600</v>
      </c>
      <c r="E243" s="77">
        <f>('Detalle Ejecucion Febrero 23'!E290)</f>
        <v>385808.02000000008</v>
      </c>
      <c r="F243" s="145"/>
    </row>
    <row r="244" spans="1:6" ht="14.25" hidden="1">
      <c r="A244" s="76" t="s">
        <v>315</v>
      </c>
      <c r="B244" s="76" t="s">
        <v>565</v>
      </c>
      <c r="C244" s="77"/>
      <c r="D244" s="77"/>
      <c r="E244" s="88"/>
      <c r="F244" s="145"/>
    </row>
    <row r="245" spans="1:6" ht="14.25" hidden="1">
      <c r="A245" s="76" t="s">
        <v>317</v>
      </c>
      <c r="B245" s="76" t="s">
        <v>318</v>
      </c>
      <c r="C245" s="77"/>
      <c r="D245" s="77"/>
      <c r="E245" s="88"/>
      <c r="F245" s="145"/>
    </row>
    <row r="246" spans="1:6" ht="14.25" hidden="1">
      <c r="A246" s="76" t="s">
        <v>319</v>
      </c>
      <c r="B246" s="76" t="s">
        <v>568</v>
      </c>
      <c r="C246" s="77"/>
      <c r="D246" s="77"/>
      <c r="E246" s="88"/>
      <c r="F246" s="145"/>
    </row>
    <row r="247" spans="1:6" ht="14.25" hidden="1">
      <c r="A247" s="76" t="s">
        <v>321</v>
      </c>
      <c r="B247" s="76" t="s">
        <v>322</v>
      </c>
      <c r="C247" s="77"/>
      <c r="D247" s="77"/>
      <c r="E247" s="88"/>
      <c r="F247" s="145"/>
    </row>
    <row r="248" spans="1:6" ht="14.25" hidden="1">
      <c r="A248" s="76" t="s">
        <v>323</v>
      </c>
      <c r="B248" s="76" t="s">
        <v>324</v>
      </c>
      <c r="C248" s="77"/>
      <c r="D248" s="77"/>
      <c r="E248" s="88"/>
      <c r="F248" s="145"/>
    </row>
    <row r="249" spans="1:6" ht="14.25" hidden="1">
      <c r="A249" s="76" t="s">
        <v>325</v>
      </c>
      <c r="B249" s="76" t="s">
        <v>326</v>
      </c>
      <c r="C249" s="77"/>
      <c r="D249" s="77"/>
      <c r="E249" s="88"/>
      <c r="F249" s="145"/>
    </row>
    <row r="250" spans="1:6" ht="14.25" hidden="1">
      <c r="A250" s="76" t="s">
        <v>327</v>
      </c>
      <c r="B250" s="76" t="s">
        <v>328</v>
      </c>
      <c r="C250" s="77"/>
      <c r="D250" s="77"/>
      <c r="E250" s="88"/>
      <c r="F250" s="145"/>
    </row>
    <row r="251" spans="1:6" ht="14.25" hidden="1">
      <c r="A251" s="76" t="s">
        <v>329</v>
      </c>
      <c r="B251" s="76" t="s">
        <v>330</v>
      </c>
      <c r="C251" s="77"/>
      <c r="D251" s="77"/>
      <c r="E251" s="88"/>
      <c r="F251" s="145"/>
    </row>
    <row r="252" spans="1:6" ht="14.25" hidden="1">
      <c r="A252" s="76" t="s">
        <v>331</v>
      </c>
      <c r="B252" s="76" t="s">
        <v>720</v>
      </c>
      <c r="C252" s="77"/>
      <c r="D252" s="77"/>
      <c r="E252" s="88"/>
      <c r="F252" s="145"/>
    </row>
    <row r="253" spans="1:6" ht="14.25" hidden="1">
      <c r="A253" s="76" t="s">
        <v>333</v>
      </c>
      <c r="B253" s="76" t="s">
        <v>578</v>
      </c>
      <c r="C253" s="77"/>
      <c r="D253" s="77"/>
      <c r="E253" s="88"/>
      <c r="F253" s="145"/>
    </row>
    <row r="254" spans="1:6" ht="14.25" hidden="1">
      <c r="A254" s="76"/>
      <c r="B254" s="76"/>
      <c r="C254" s="77"/>
      <c r="D254" s="77"/>
      <c r="E254" s="88"/>
      <c r="F254" s="145"/>
    </row>
    <row r="255" spans="1:6">
      <c r="A255" s="95" t="s">
        <v>335</v>
      </c>
      <c r="B255" s="95" t="s">
        <v>336</v>
      </c>
      <c r="C255" s="96">
        <v>25000000</v>
      </c>
      <c r="D255" s="96">
        <v>25000000</v>
      </c>
      <c r="E255" s="96">
        <f>('Detalle Ejecucion Febrero 23'!E321)</f>
        <v>0</v>
      </c>
    </row>
    <row r="256" spans="1:6" ht="14.25">
      <c r="A256" s="76" t="s">
        <v>337</v>
      </c>
      <c r="B256" s="76" t="s">
        <v>338</v>
      </c>
      <c r="C256" s="77">
        <v>25000000</v>
      </c>
      <c r="D256" s="77">
        <v>25000000</v>
      </c>
      <c r="E256" s="77">
        <f>('Detalle Ejecucion Febrero 23'!E322)</f>
        <v>0</v>
      </c>
      <c r="F256" s="145"/>
    </row>
    <row r="257" spans="1:6" ht="14.25" hidden="1">
      <c r="A257" s="76" t="s">
        <v>339</v>
      </c>
      <c r="B257" s="76" t="s">
        <v>581</v>
      </c>
      <c r="C257" s="77"/>
      <c r="D257" s="77"/>
      <c r="E257" s="88"/>
      <c r="F257" s="145"/>
    </row>
    <row r="258" spans="1:6" ht="14.25" hidden="1">
      <c r="A258" s="76" t="s">
        <v>341</v>
      </c>
      <c r="B258" s="76" t="s">
        <v>342</v>
      </c>
      <c r="C258" s="77"/>
      <c r="D258" s="77"/>
      <c r="E258" s="88"/>
      <c r="F258" s="145"/>
    </row>
    <row r="259" spans="1:6" ht="14.25" hidden="1">
      <c r="A259" s="76" t="s">
        <v>343</v>
      </c>
      <c r="B259" s="76" t="s">
        <v>344</v>
      </c>
      <c r="C259" s="77"/>
      <c r="D259" s="77"/>
      <c r="E259" s="88"/>
      <c r="F259" s="145"/>
    </row>
    <row r="260" spans="1:6" ht="14.25" hidden="1">
      <c r="A260" s="76" t="s">
        <v>345</v>
      </c>
      <c r="B260" s="76" t="s">
        <v>346</v>
      </c>
      <c r="C260" s="77"/>
      <c r="D260" s="77"/>
      <c r="E260" s="88"/>
      <c r="F260" s="145"/>
    </row>
    <row r="261" spans="1:6" ht="14.25" hidden="1">
      <c r="A261" s="76" t="s">
        <v>347</v>
      </c>
      <c r="B261" s="76" t="s">
        <v>348</v>
      </c>
      <c r="C261" s="77"/>
      <c r="D261" s="77"/>
      <c r="E261" s="88"/>
      <c r="F261" s="145"/>
    </row>
    <row r="262" spans="1:6" ht="14.25" hidden="1">
      <c r="A262" s="76" t="s">
        <v>349</v>
      </c>
      <c r="B262" s="76" t="s">
        <v>350</v>
      </c>
      <c r="C262" s="77"/>
      <c r="D262" s="77"/>
      <c r="E262" s="88"/>
      <c r="F262" s="145"/>
    </row>
    <row r="263" spans="1:6" ht="14.25" hidden="1">
      <c r="A263" s="76"/>
      <c r="B263" s="76"/>
      <c r="C263" s="77"/>
      <c r="D263" s="77"/>
      <c r="E263" s="88"/>
      <c r="F263" s="145"/>
    </row>
    <row r="264" spans="1:6" ht="14.25" hidden="1">
      <c r="A264" s="76" t="s">
        <v>582</v>
      </c>
      <c r="B264" s="76" t="s">
        <v>585</v>
      </c>
      <c r="C264" s="77"/>
      <c r="D264" s="77"/>
      <c r="E264" s="29"/>
      <c r="F264" s="145"/>
    </row>
    <row r="265" spans="1:6" ht="14.25" hidden="1">
      <c r="A265" s="76"/>
      <c r="B265" s="76"/>
      <c r="C265" s="77"/>
      <c r="D265" s="77"/>
      <c r="E265" s="78"/>
      <c r="F265" s="145"/>
    </row>
    <row r="266" spans="1:6" ht="14.25" hidden="1">
      <c r="A266" s="76"/>
      <c r="B266" s="76"/>
      <c r="C266" s="77"/>
      <c r="D266" s="77"/>
      <c r="E266" s="88"/>
      <c r="F266" s="145"/>
    </row>
    <row r="267" spans="1:6" ht="14.25" hidden="1">
      <c r="A267" s="76" t="s">
        <v>584</v>
      </c>
      <c r="B267" s="76" t="s">
        <v>585</v>
      </c>
      <c r="C267" s="77"/>
      <c r="D267" s="77"/>
      <c r="E267" s="77">
        <f t="shared" ref="E267" si="0">SUM(E268:E269)</f>
        <v>0</v>
      </c>
      <c r="F267" s="145"/>
    </row>
    <row r="268" spans="1:6" ht="14.25" hidden="1">
      <c r="A268" s="76" t="s">
        <v>586</v>
      </c>
      <c r="B268" s="76" t="s">
        <v>587</v>
      </c>
      <c r="C268" s="77"/>
      <c r="D268" s="77"/>
      <c r="E268" s="88"/>
      <c r="F268" s="145"/>
    </row>
    <row r="269" spans="1:6" ht="14.25" hidden="1">
      <c r="A269" s="76" t="s">
        <v>588</v>
      </c>
      <c r="B269" s="76" t="s">
        <v>589</v>
      </c>
      <c r="C269" s="77"/>
      <c r="D269" s="77"/>
      <c r="E269" s="29"/>
      <c r="F269" s="145"/>
    </row>
    <row r="270" spans="1:6" ht="14.25" hidden="1">
      <c r="A270" s="76"/>
      <c r="B270" s="76"/>
      <c r="C270" s="77"/>
      <c r="D270" s="77"/>
      <c r="E270" s="78"/>
      <c r="F270" s="145"/>
    </row>
    <row r="271" spans="1:6" ht="14.25">
      <c r="A271" s="95" t="s">
        <v>351</v>
      </c>
      <c r="B271" s="95" t="s">
        <v>829</v>
      </c>
      <c r="C271" s="96">
        <v>1500000000</v>
      </c>
      <c r="D271" s="96">
        <v>1500000000</v>
      </c>
      <c r="E271" s="96">
        <f>('Detalle Ejecucion Febrero 23'!E334)</f>
        <v>1627945.67</v>
      </c>
      <c r="F271" s="145"/>
    </row>
    <row r="272" spans="1:6" ht="14.25">
      <c r="A272" s="76" t="s">
        <v>743</v>
      </c>
      <c r="B272" s="76" t="s">
        <v>830</v>
      </c>
      <c r="C272" s="77">
        <v>1500000000</v>
      </c>
      <c r="D272" s="77">
        <v>1500000000</v>
      </c>
      <c r="E272" s="77">
        <f>('Detalle Ejecucion Febrero 23'!E338)</f>
        <v>0</v>
      </c>
      <c r="F272" s="145"/>
    </row>
    <row r="273" spans="1:6" ht="14.25">
      <c r="A273" s="95" t="s">
        <v>355</v>
      </c>
      <c r="B273" s="95" t="s">
        <v>356</v>
      </c>
      <c r="C273" s="96">
        <v>115790800</v>
      </c>
      <c r="D273" s="96">
        <v>115790800</v>
      </c>
      <c r="E273" s="96">
        <f>SUM(E274+E282+E290+E293+E304)</f>
        <v>414650.02</v>
      </c>
      <c r="F273" s="145"/>
    </row>
    <row r="274" spans="1:6" ht="14.25">
      <c r="A274" s="76" t="s">
        <v>357</v>
      </c>
      <c r="B274" s="76" t="s">
        <v>358</v>
      </c>
      <c r="C274" s="77">
        <v>39000000</v>
      </c>
      <c r="D274" s="77">
        <v>39000000</v>
      </c>
      <c r="E274" s="77">
        <f>('Detalle Ejecucion Febrero 23'!E340)</f>
        <v>0</v>
      </c>
      <c r="F274" s="145"/>
    </row>
    <row r="275" spans="1:6" ht="14.25" hidden="1">
      <c r="A275" s="76" t="s">
        <v>359</v>
      </c>
      <c r="B275" s="76" t="s">
        <v>360</v>
      </c>
      <c r="C275" s="77"/>
      <c r="D275" s="77"/>
      <c r="E275" s="78"/>
      <c r="F275" s="145"/>
    </row>
    <row r="276" spans="1:6" ht="14.25" hidden="1">
      <c r="A276" s="76" t="s">
        <v>361</v>
      </c>
      <c r="B276" s="76" t="s">
        <v>362</v>
      </c>
      <c r="C276" s="77"/>
      <c r="D276" s="77"/>
      <c r="E276" s="78"/>
      <c r="F276" s="145"/>
    </row>
    <row r="277" spans="1:6" ht="14.25" hidden="1">
      <c r="A277" s="76" t="s">
        <v>363</v>
      </c>
      <c r="B277" s="76" t="s">
        <v>590</v>
      </c>
      <c r="C277" s="77"/>
      <c r="D277" s="77"/>
      <c r="E277" s="78">
        <v>1973180.16</v>
      </c>
      <c r="F277" s="145"/>
    </row>
    <row r="278" spans="1:6" ht="14.25" hidden="1">
      <c r="A278" s="76"/>
      <c r="B278" s="76"/>
      <c r="C278" s="77"/>
      <c r="D278" s="77"/>
      <c r="E278" s="78"/>
      <c r="F278" s="145"/>
    </row>
    <row r="279" spans="1:6" ht="14.25" hidden="1">
      <c r="A279" s="76" t="s">
        <v>365</v>
      </c>
      <c r="B279" s="76" t="s">
        <v>366</v>
      </c>
      <c r="C279" s="77"/>
      <c r="D279" s="77"/>
      <c r="E279" s="78"/>
      <c r="F279" s="145"/>
    </row>
    <row r="280" spans="1:6" ht="14.25" hidden="1">
      <c r="A280" s="76" t="s">
        <v>367</v>
      </c>
      <c r="B280" s="76" t="s">
        <v>368</v>
      </c>
      <c r="C280" s="77"/>
      <c r="D280" s="77"/>
      <c r="E280" s="78"/>
      <c r="F280" s="145"/>
    </row>
    <row r="281" spans="1:6" ht="14.25" hidden="1">
      <c r="A281" s="76"/>
      <c r="B281" s="76"/>
      <c r="C281" s="77"/>
      <c r="D281" s="77"/>
      <c r="E281" s="78"/>
      <c r="F281" s="145"/>
    </row>
    <row r="282" spans="1:6" ht="14.25">
      <c r="A282" s="76" t="s">
        <v>369</v>
      </c>
      <c r="B282" s="76" t="s">
        <v>370</v>
      </c>
      <c r="C282" s="77">
        <v>3300000</v>
      </c>
      <c r="D282" s="77">
        <v>3300000</v>
      </c>
      <c r="E282" s="77">
        <f t="shared" ref="E282" si="1">SUM(E283:E285)</f>
        <v>0</v>
      </c>
      <c r="F282" s="145"/>
    </row>
    <row r="283" spans="1:6" ht="14.25" hidden="1">
      <c r="A283" s="76" t="s">
        <v>371</v>
      </c>
      <c r="B283" s="76" t="s">
        <v>372</v>
      </c>
      <c r="C283" s="77"/>
      <c r="D283" s="77"/>
      <c r="E283" s="78"/>
      <c r="F283" s="145"/>
    </row>
    <row r="284" spans="1:6" ht="14.25" hidden="1">
      <c r="A284" s="76" t="s">
        <v>373</v>
      </c>
      <c r="B284" s="76" t="s">
        <v>591</v>
      </c>
      <c r="C284" s="77"/>
      <c r="D284" s="77"/>
      <c r="E284" s="78"/>
      <c r="F284" s="145"/>
    </row>
    <row r="285" spans="1:6" ht="14.25" hidden="1">
      <c r="A285" s="76" t="s">
        <v>375</v>
      </c>
      <c r="B285" s="76" t="s">
        <v>376</v>
      </c>
      <c r="C285" s="77"/>
      <c r="D285" s="77"/>
      <c r="E285" s="78"/>
      <c r="F285" s="145"/>
    </row>
    <row r="286" spans="1:6" ht="14.25" hidden="1">
      <c r="A286" s="76"/>
      <c r="B286" s="76"/>
      <c r="C286" s="77"/>
      <c r="D286" s="77"/>
      <c r="E286" s="78"/>
      <c r="F286" s="145"/>
    </row>
    <row r="287" spans="1:6" ht="14.25" hidden="1">
      <c r="A287" s="76" t="s">
        <v>377</v>
      </c>
      <c r="B287" s="76" t="s">
        <v>592</v>
      </c>
      <c r="C287" s="77">
        <v>0</v>
      </c>
      <c r="D287" s="77">
        <v>0</v>
      </c>
      <c r="E287" s="77">
        <f t="shared" ref="E287" si="2">SUM(E288)</f>
        <v>0</v>
      </c>
      <c r="F287" s="145"/>
    </row>
    <row r="288" spans="1:6" ht="14.25" hidden="1">
      <c r="A288" s="76" t="s">
        <v>379</v>
      </c>
      <c r="B288" s="76" t="s">
        <v>380</v>
      </c>
      <c r="C288" s="77"/>
      <c r="D288" s="77"/>
      <c r="E288" s="78"/>
      <c r="F288" s="145"/>
    </row>
    <row r="289" spans="1:6" ht="14.25" hidden="1">
      <c r="A289" s="76"/>
      <c r="B289" s="76"/>
      <c r="C289" s="77"/>
      <c r="D289" s="77"/>
      <c r="E289" s="78"/>
      <c r="F289" s="145"/>
    </row>
    <row r="290" spans="1:6" ht="14.25">
      <c r="A290" s="76" t="s">
        <v>381</v>
      </c>
      <c r="B290" s="76" t="s">
        <v>959</v>
      </c>
      <c r="C290" s="77">
        <v>41000000</v>
      </c>
      <c r="D290" s="77">
        <v>41000000</v>
      </c>
      <c r="E290" s="77">
        <f>SUM(E291)</f>
        <v>0</v>
      </c>
      <c r="F290" s="145"/>
    </row>
    <row r="291" spans="1:6" ht="14.25" hidden="1">
      <c r="A291" s="76" t="s">
        <v>383</v>
      </c>
      <c r="B291" s="76" t="s">
        <v>594</v>
      </c>
      <c r="C291" s="77"/>
      <c r="D291" s="77"/>
      <c r="E291" s="78"/>
      <c r="F291" s="145"/>
    </row>
    <row r="292" spans="1:6" ht="14.25" hidden="1">
      <c r="A292" s="76"/>
      <c r="B292" s="76"/>
      <c r="C292" s="77"/>
      <c r="D292" s="77"/>
      <c r="E292" s="78"/>
      <c r="F292" s="145"/>
    </row>
    <row r="293" spans="1:6" ht="14.25">
      <c r="A293" s="76" t="s">
        <v>387</v>
      </c>
      <c r="B293" s="76" t="s">
        <v>388</v>
      </c>
      <c r="C293" s="77">
        <v>20490800</v>
      </c>
      <c r="D293" s="77">
        <v>20490800</v>
      </c>
      <c r="E293" s="77">
        <f>('Detalle Ejecucion Febrero 23'!E358)</f>
        <v>414650.02</v>
      </c>
      <c r="F293" s="145"/>
    </row>
    <row r="294" spans="1:6" ht="14.25" hidden="1">
      <c r="A294" s="76" t="s">
        <v>389</v>
      </c>
      <c r="B294" s="76" t="s">
        <v>595</v>
      </c>
      <c r="C294" s="77"/>
      <c r="D294" s="77"/>
      <c r="E294" s="78"/>
      <c r="F294" s="145"/>
    </row>
    <row r="295" spans="1:6" ht="14.25" hidden="1">
      <c r="A295" s="76" t="s">
        <v>391</v>
      </c>
      <c r="B295" s="76" t="s">
        <v>596</v>
      </c>
      <c r="C295" s="77"/>
      <c r="D295" s="77"/>
      <c r="E295" s="78"/>
      <c r="F295" s="145"/>
    </row>
    <row r="296" spans="1:6" ht="14.25" hidden="1">
      <c r="A296" s="76" t="s">
        <v>395</v>
      </c>
      <c r="B296" s="76" t="s">
        <v>597</v>
      </c>
      <c r="C296" s="77"/>
      <c r="D296" s="77"/>
      <c r="E296" s="78"/>
      <c r="F296" s="145"/>
    </row>
    <row r="297" spans="1:6" ht="14.25" hidden="1">
      <c r="A297" s="76" t="s">
        <v>393</v>
      </c>
      <c r="B297" s="76" t="s">
        <v>598</v>
      </c>
      <c r="C297" s="77"/>
      <c r="D297" s="77"/>
      <c r="E297" s="78"/>
      <c r="F297" s="145"/>
    </row>
    <row r="298" spans="1:6" ht="14.25" hidden="1">
      <c r="A298" s="76" t="s">
        <v>397</v>
      </c>
      <c r="B298" s="76" t="s">
        <v>398</v>
      </c>
      <c r="C298" s="77"/>
      <c r="D298" s="77"/>
      <c r="E298" s="78"/>
      <c r="F298" s="145"/>
    </row>
    <row r="299" spans="1:6" ht="14.25" hidden="1">
      <c r="A299" s="76" t="s">
        <v>399</v>
      </c>
      <c r="B299" s="76" t="s">
        <v>599</v>
      </c>
      <c r="C299" s="77"/>
      <c r="D299" s="77"/>
      <c r="E299" s="78"/>
      <c r="F299" s="145"/>
    </row>
    <row r="300" spans="1:6" ht="14.25" hidden="1">
      <c r="A300" s="76"/>
      <c r="B300" s="76"/>
      <c r="C300" s="77"/>
      <c r="D300" s="77"/>
      <c r="E300" s="78"/>
      <c r="F300" s="145"/>
    </row>
    <row r="301" spans="1:6" ht="14.25" hidden="1">
      <c r="A301" s="76" t="s">
        <v>403</v>
      </c>
      <c r="B301" s="76" t="s">
        <v>404</v>
      </c>
      <c r="C301" s="77">
        <v>0</v>
      </c>
      <c r="D301" s="77">
        <v>0</v>
      </c>
      <c r="E301" s="77">
        <f t="shared" ref="E301" si="3">SUM(E302)</f>
        <v>0</v>
      </c>
      <c r="F301" s="145"/>
    </row>
    <row r="302" spans="1:6" ht="14.25" hidden="1">
      <c r="A302" s="76" t="s">
        <v>600</v>
      </c>
      <c r="B302" s="76" t="s">
        <v>601</v>
      </c>
      <c r="C302" s="77"/>
      <c r="D302" s="77"/>
      <c r="E302" s="78"/>
      <c r="F302" s="145"/>
    </row>
    <row r="303" spans="1:6" ht="14.25" hidden="1">
      <c r="A303" s="76"/>
      <c r="B303" s="76"/>
      <c r="C303" s="77"/>
      <c r="D303" s="77"/>
      <c r="E303" s="78"/>
      <c r="F303" s="145"/>
    </row>
    <row r="304" spans="1:6" ht="14.25">
      <c r="A304" s="76" t="s">
        <v>407</v>
      </c>
      <c r="B304" s="76" t="s">
        <v>408</v>
      </c>
      <c r="C304" s="77">
        <v>10000000</v>
      </c>
      <c r="D304" s="77">
        <v>10000000</v>
      </c>
      <c r="E304" s="77">
        <f>('Detalle Ejecucion Febrero 23'!E371)</f>
        <v>0</v>
      </c>
      <c r="F304" s="145"/>
    </row>
    <row r="305" spans="1:6" ht="14.25" hidden="1">
      <c r="A305" s="76" t="s">
        <v>409</v>
      </c>
      <c r="B305" s="76" t="s">
        <v>410</v>
      </c>
      <c r="C305" s="77"/>
      <c r="D305" s="77"/>
      <c r="E305" s="78"/>
      <c r="F305" s="145"/>
    </row>
    <row r="306" spans="1:6" ht="15" hidden="1">
      <c r="A306" s="76"/>
      <c r="B306" s="86" t="s">
        <v>832</v>
      </c>
      <c r="C306" s="77"/>
      <c r="D306" s="77"/>
      <c r="E306" s="78">
        <v>470187.31</v>
      </c>
      <c r="F306" s="145"/>
    </row>
    <row r="307" spans="1:6" ht="14.25" hidden="1">
      <c r="A307" s="76" t="s">
        <v>411</v>
      </c>
      <c r="B307" s="76" t="s">
        <v>412</v>
      </c>
      <c r="C307" s="77"/>
      <c r="D307" s="77"/>
      <c r="E307" s="78"/>
      <c r="F307" s="145"/>
    </row>
    <row r="308" spans="1:6" ht="14.25" hidden="1">
      <c r="A308" s="29"/>
      <c r="B308" s="29"/>
      <c r="C308" s="77"/>
      <c r="D308" s="77"/>
      <c r="E308" s="29"/>
      <c r="F308" s="145"/>
    </row>
    <row r="309" spans="1:6" ht="14.25" hidden="1">
      <c r="A309" s="76" t="s">
        <v>413</v>
      </c>
      <c r="B309" s="76" t="s">
        <v>414</v>
      </c>
      <c r="C309" s="77">
        <v>0</v>
      </c>
      <c r="D309" s="77">
        <v>0</v>
      </c>
      <c r="E309" s="77">
        <f t="shared" ref="E309" si="4">SUM(E310:E311)</f>
        <v>0</v>
      </c>
      <c r="F309" s="145"/>
    </row>
    <row r="310" spans="1:6" ht="14.25" hidden="1">
      <c r="A310" s="76" t="s">
        <v>415</v>
      </c>
      <c r="B310" s="76" t="s">
        <v>416</v>
      </c>
      <c r="C310" s="77"/>
      <c r="D310" s="77"/>
      <c r="E310" s="78"/>
      <c r="F310" s="145"/>
    </row>
    <row r="311" spans="1:6" ht="14.25" hidden="1">
      <c r="A311" s="29"/>
      <c r="B311" s="29"/>
      <c r="C311" s="77"/>
      <c r="D311" s="77"/>
      <c r="E311" s="29"/>
      <c r="F311" s="145"/>
    </row>
    <row r="312" spans="1:6" ht="14.25">
      <c r="A312" s="95" t="s">
        <v>417</v>
      </c>
      <c r="B312" s="95" t="s">
        <v>418</v>
      </c>
      <c r="C312" s="96">
        <v>105000000</v>
      </c>
      <c r="D312" s="96">
        <v>105000000</v>
      </c>
      <c r="E312" s="96">
        <f>('Detalle Ejecucion Febrero 23'!E378)</f>
        <v>7066840.9900000002</v>
      </c>
      <c r="F312" s="145"/>
    </row>
    <row r="313" spans="1:6" ht="14.25" hidden="1">
      <c r="A313" s="1" t="s">
        <v>421</v>
      </c>
      <c r="B313" s="1" t="s">
        <v>602</v>
      </c>
      <c r="C313" s="1"/>
      <c r="D313" s="1"/>
      <c r="E313" s="23"/>
      <c r="F313" s="145"/>
    </row>
    <row r="314" spans="1:6" ht="14.25" hidden="1">
      <c r="A314" s="1"/>
      <c r="B314" s="81" t="s">
        <v>835</v>
      </c>
      <c r="C314" s="81"/>
      <c r="D314" s="81"/>
      <c r="E314" s="23">
        <v>621028.79</v>
      </c>
      <c r="F314" s="145"/>
    </row>
    <row r="315" spans="1:6" ht="14.25" hidden="1">
      <c r="A315" s="76" t="s">
        <v>960</v>
      </c>
      <c r="B315" s="76" t="s">
        <v>424</v>
      </c>
      <c r="C315" s="77">
        <v>5000000</v>
      </c>
      <c r="D315" s="77">
        <v>5000000</v>
      </c>
      <c r="E315" s="23"/>
      <c r="F315" s="145"/>
    </row>
    <row r="316" spans="1:6" ht="14.25" hidden="1">
      <c r="A316" s="25"/>
      <c r="B316" s="81" t="s">
        <v>836</v>
      </c>
      <c r="C316" s="81"/>
      <c r="D316" s="81"/>
      <c r="E316" s="23">
        <v>1796753.96</v>
      </c>
      <c r="F316" s="145"/>
    </row>
    <row r="317" spans="1:6" ht="14.25" hidden="1">
      <c r="A317" s="25"/>
      <c r="B317" s="81" t="s">
        <v>837</v>
      </c>
      <c r="C317" s="81"/>
      <c r="D317" s="81"/>
      <c r="E317" s="23">
        <v>1735520.21</v>
      </c>
      <c r="F317" s="145"/>
    </row>
    <row r="318" spans="1:6" ht="14.25">
      <c r="A318" s="25"/>
      <c r="C318" s="89"/>
      <c r="D318" s="25"/>
      <c r="E318" s="23"/>
      <c r="F318" s="145"/>
    </row>
    <row r="319" spans="1:6">
      <c r="A319" s="25"/>
      <c r="B319" s="106"/>
      <c r="C319" s="106"/>
      <c r="D319" s="107"/>
      <c r="E319" s="107"/>
      <c r="F319" s="107"/>
    </row>
    <row r="320" spans="1:6">
      <c r="A320" s="25"/>
      <c r="B320" s="112" t="s">
        <v>751</v>
      </c>
      <c r="C320" s="108"/>
      <c r="D320" s="112" t="s">
        <v>606</v>
      </c>
      <c r="E320" s="711"/>
      <c r="F320" s="711"/>
    </row>
    <row r="321" spans="2:6">
      <c r="B321" s="113" t="s">
        <v>838</v>
      </c>
      <c r="C321" s="109"/>
      <c r="D321" s="110" t="s">
        <v>434</v>
      </c>
      <c r="E321" s="111"/>
    </row>
    <row r="322" spans="2:6">
      <c r="B322" s="106"/>
      <c r="C322" s="106"/>
      <c r="D322" s="18"/>
      <c r="E322" s="18"/>
      <c r="F322" s="18"/>
    </row>
    <row r="323" spans="2:6">
      <c r="D323" s="18"/>
      <c r="E323" s="18"/>
      <c r="F323" s="18"/>
    </row>
    <row r="324" spans="2:6">
      <c r="B324" s="704" t="s">
        <v>755</v>
      </c>
      <c r="C324" s="704"/>
      <c r="D324" s="704"/>
      <c r="E324" s="704"/>
    </row>
    <row r="325" spans="2:6">
      <c r="B325" s="704" t="s">
        <v>756</v>
      </c>
      <c r="C325" s="704"/>
      <c r="D325" s="704"/>
      <c r="E325" s="704"/>
    </row>
  </sheetData>
  <mergeCells count="8">
    <mergeCell ref="B325:E325"/>
    <mergeCell ref="E320:F320"/>
    <mergeCell ref="A1:E6"/>
    <mergeCell ref="A7:E7"/>
    <mergeCell ref="A8:E8"/>
    <mergeCell ref="A9:E9"/>
    <mergeCell ref="A10:E10"/>
    <mergeCell ref="B324:E324"/>
  </mergeCells>
  <printOptions horizontalCentered="1"/>
  <pageMargins left="0.23622047244094491" right="0.23622047244094491" top="0.35433070866141736" bottom="0.55118110236220474" header="0.11811023622047245" footer="0.31496062992125984"/>
  <pageSetup scale="95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7"/>
  <sheetViews>
    <sheetView topLeftCell="A311" workbookViewId="0">
      <selection sqref="A1:E6"/>
    </sheetView>
  </sheetViews>
  <sheetFormatPr baseColWidth="10" defaultColWidth="11.42578125" defaultRowHeight="12.75"/>
  <cols>
    <col min="1" max="1" width="8.7109375" customWidth="1"/>
    <col min="2" max="2" width="9.28515625" customWidth="1"/>
    <col min="3" max="3" width="9.140625" customWidth="1"/>
    <col min="4" max="4" width="50.28515625" customWidth="1"/>
    <col min="5" max="6" width="15.42578125" customWidth="1"/>
    <col min="7" max="7" width="14.42578125" customWidth="1"/>
    <col min="8" max="8" width="11.42578125" customWidth="1"/>
    <col min="9" max="9" width="13" customWidth="1"/>
    <col min="12" max="12" width="22.140625" customWidth="1"/>
    <col min="13" max="13" width="18.42578125" customWidth="1"/>
    <col min="14" max="14" width="16" customWidth="1"/>
  </cols>
  <sheetData>
    <row r="1" spans="1:21">
      <c r="A1" s="704"/>
      <c r="B1" s="704"/>
      <c r="C1" s="704"/>
      <c r="D1" s="704"/>
      <c r="E1" s="704"/>
    </row>
    <row r="2" spans="1:21">
      <c r="A2" s="704"/>
      <c r="B2" s="704"/>
      <c r="C2" s="704"/>
      <c r="D2" s="704"/>
      <c r="E2" s="704"/>
    </row>
    <row r="3" spans="1:21" ht="22.5" customHeight="1">
      <c r="A3" s="704"/>
      <c r="B3" s="704"/>
      <c r="C3" s="704"/>
      <c r="D3" s="704"/>
      <c r="E3" s="704"/>
    </row>
    <row r="4" spans="1:21">
      <c r="A4" s="704"/>
      <c r="B4" s="704"/>
      <c r="C4" s="704"/>
      <c r="D4" s="704"/>
      <c r="E4" s="704"/>
    </row>
    <row r="5" spans="1:21" ht="18">
      <c r="A5" s="710" t="s">
        <v>0</v>
      </c>
      <c r="B5" s="710"/>
      <c r="C5" s="710"/>
      <c r="D5" s="710"/>
      <c r="E5" s="710"/>
    </row>
    <row r="6" spans="1:21" ht="15.75">
      <c r="A6" s="697" t="s">
        <v>961</v>
      </c>
      <c r="B6" s="697"/>
      <c r="C6" s="697"/>
      <c r="D6" s="697"/>
      <c r="E6" s="697"/>
    </row>
    <row r="7" spans="1:21" ht="15.75">
      <c r="A7" s="697" t="s">
        <v>1</v>
      </c>
      <c r="B7" s="697"/>
      <c r="C7" s="697"/>
      <c r="D7" s="697"/>
      <c r="E7" s="697"/>
    </row>
    <row r="8" spans="1:21" ht="16.5" thickBot="1">
      <c r="A8" s="697" t="s">
        <v>3</v>
      </c>
      <c r="B8" s="697"/>
      <c r="C8" s="697"/>
      <c r="D8" s="697"/>
      <c r="E8" s="697"/>
      <c r="F8" s="22"/>
      <c r="G8" s="22"/>
    </row>
    <row r="9" spans="1:21" ht="16.5" thickBot="1">
      <c r="A9" s="3" t="s">
        <v>4</v>
      </c>
      <c r="B9" s="3" t="s">
        <v>613</v>
      </c>
      <c r="C9" s="3" t="s">
        <v>614</v>
      </c>
      <c r="D9" s="3" t="s">
        <v>5</v>
      </c>
      <c r="E9" s="6" t="s">
        <v>849</v>
      </c>
      <c r="F9" s="6" t="s">
        <v>616</v>
      </c>
      <c r="H9" s="49"/>
      <c r="I9" s="50"/>
      <c r="J9" s="51"/>
      <c r="K9" s="52"/>
      <c r="L9" s="53"/>
      <c r="M9" s="54"/>
      <c r="N9" s="54"/>
      <c r="Q9" s="43"/>
      <c r="R9" s="44"/>
      <c r="S9" s="44"/>
      <c r="T9" s="44"/>
      <c r="U9" s="45"/>
    </row>
    <row r="10" spans="1:21" ht="15.75">
      <c r="A10" s="5" t="s">
        <v>444</v>
      </c>
      <c r="B10" s="5"/>
      <c r="C10" s="5"/>
      <c r="D10" s="5"/>
      <c r="F10" s="7">
        <f>E11+E71+E193+E321+E339+E378+E334</f>
        <v>28759495.039999999</v>
      </c>
      <c r="H10" s="49"/>
      <c r="I10" s="50"/>
      <c r="J10" s="51"/>
      <c r="K10" s="52"/>
      <c r="L10" s="53"/>
      <c r="M10" s="54"/>
      <c r="N10" s="54"/>
      <c r="Q10" s="40"/>
      <c r="S10" s="36"/>
      <c r="T10" s="46"/>
      <c r="U10" s="36"/>
    </row>
    <row r="11" spans="1:21" ht="15.75">
      <c r="A11" s="16" t="s">
        <v>16</v>
      </c>
      <c r="B11" s="16"/>
      <c r="C11" s="16"/>
      <c r="D11" s="16" t="s">
        <v>17</v>
      </c>
      <c r="E11" s="17">
        <f>E12+E28+E52+E58+E64</f>
        <v>11555103.35</v>
      </c>
      <c r="F11" s="17">
        <f>F12+F28+F52+F58+F64</f>
        <v>11555103.35</v>
      </c>
      <c r="H11" s="49"/>
      <c r="I11" s="50"/>
      <c r="J11" s="51"/>
      <c r="K11" s="52"/>
      <c r="L11" s="53"/>
      <c r="M11" s="54"/>
      <c r="N11" s="54"/>
      <c r="Q11" s="40"/>
      <c r="S11" s="36"/>
      <c r="T11" s="46"/>
      <c r="U11" s="36"/>
    </row>
    <row r="12" spans="1:21" ht="15.75">
      <c r="A12" s="4" t="s">
        <v>18</v>
      </c>
      <c r="B12" s="4"/>
      <c r="C12" s="4"/>
      <c r="D12" s="4" t="s">
        <v>19</v>
      </c>
      <c r="E12" s="10">
        <f>SUM(E13:E26)</f>
        <v>7897600</v>
      </c>
      <c r="F12" s="10">
        <f>SUM(F13:F26)</f>
        <v>7897600</v>
      </c>
      <c r="H12" s="49"/>
      <c r="I12" s="50"/>
      <c r="J12" s="51"/>
      <c r="K12" s="52"/>
      <c r="L12" s="53"/>
      <c r="M12" s="54"/>
      <c r="N12" s="54"/>
      <c r="Q12" s="40"/>
      <c r="S12" s="36"/>
      <c r="T12" s="46"/>
      <c r="U12" s="36"/>
    </row>
    <row r="13" spans="1:21" ht="15.75">
      <c r="A13" s="1" t="s">
        <v>20</v>
      </c>
      <c r="B13" s="1"/>
      <c r="C13" s="1"/>
      <c r="D13" s="1" t="s">
        <v>21</v>
      </c>
      <c r="E13" s="12">
        <v>7842600</v>
      </c>
      <c r="F13" s="12">
        <v>7842600</v>
      </c>
      <c r="H13" s="49"/>
      <c r="I13" s="50"/>
      <c r="J13" s="51"/>
      <c r="K13" s="52"/>
      <c r="L13" s="53"/>
      <c r="M13" s="54"/>
      <c r="N13" s="54"/>
      <c r="Q13" s="40"/>
      <c r="T13" s="46"/>
      <c r="U13" s="36"/>
    </row>
    <row r="14" spans="1:21" ht="15.75">
      <c r="A14" s="1" t="s">
        <v>445</v>
      </c>
      <c r="B14" s="1"/>
      <c r="C14" s="1"/>
      <c r="D14" s="1" t="s">
        <v>446</v>
      </c>
      <c r="E14" s="13"/>
      <c r="F14" s="13">
        <v>0</v>
      </c>
      <c r="H14" s="49"/>
      <c r="I14" s="50"/>
      <c r="J14" s="51"/>
      <c r="K14" s="52"/>
      <c r="L14" s="53"/>
      <c r="M14" s="54"/>
      <c r="N14" s="54"/>
      <c r="O14" s="55"/>
      <c r="Q14" s="40"/>
      <c r="T14" s="46"/>
      <c r="U14" s="36"/>
    </row>
    <row r="15" spans="1:21" ht="15.75">
      <c r="A15" s="1" t="s">
        <v>22</v>
      </c>
      <c r="B15" s="1"/>
      <c r="C15" s="1"/>
      <c r="D15" s="1" t="s">
        <v>23</v>
      </c>
      <c r="E15" s="13">
        <v>0</v>
      </c>
      <c r="F15" s="13">
        <v>0</v>
      </c>
      <c r="H15" s="49"/>
      <c r="I15" s="50"/>
      <c r="J15" s="51"/>
      <c r="K15" s="52"/>
      <c r="L15" s="53"/>
      <c r="M15" s="54"/>
      <c r="N15" s="54"/>
      <c r="O15" s="46"/>
      <c r="Q15" s="40"/>
      <c r="S15" s="36"/>
      <c r="T15" s="46"/>
      <c r="U15" s="47"/>
    </row>
    <row r="16" spans="1:21" ht="15.75">
      <c r="A16" s="1" t="s">
        <v>24</v>
      </c>
      <c r="B16" s="1"/>
      <c r="C16" s="1"/>
      <c r="D16" s="1" t="s">
        <v>25</v>
      </c>
      <c r="E16" s="13">
        <v>0</v>
      </c>
      <c r="F16" s="13">
        <v>0</v>
      </c>
      <c r="H16" s="49"/>
      <c r="I16" s="50"/>
      <c r="J16" s="51"/>
      <c r="K16" s="52"/>
      <c r="L16" s="53"/>
      <c r="M16" s="54"/>
      <c r="N16" s="54"/>
      <c r="O16" s="46"/>
      <c r="Q16" s="40"/>
      <c r="S16" s="36"/>
      <c r="T16" s="46"/>
      <c r="U16" s="47"/>
    </row>
    <row r="17" spans="1:21" ht="15.75">
      <c r="A17" s="1" t="s">
        <v>26</v>
      </c>
      <c r="B17" s="1"/>
      <c r="C17" s="1"/>
      <c r="D17" s="1" t="s">
        <v>27</v>
      </c>
      <c r="E17" s="13">
        <v>0</v>
      </c>
      <c r="F17" s="13">
        <v>0</v>
      </c>
      <c r="H17" s="49"/>
      <c r="I17" s="50"/>
      <c r="J17" s="51"/>
      <c r="K17" s="52"/>
      <c r="L17" s="53"/>
      <c r="M17" s="54"/>
      <c r="N17" s="54"/>
      <c r="O17" s="46"/>
      <c r="Q17" s="40"/>
      <c r="S17" s="36"/>
      <c r="T17" s="46"/>
      <c r="U17" s="47"/>
    </row>
    <row r="18" spans="1:21" ht="15.75">
      <c r="A18" s="1" t="s">
        <v>28</v>
      </c>
      <c r="B18" s="1"/>
      <c r="C18" s="1"/>
      <c r="D18" s="1" t="s">
        <v>29</v>
      </c>
      <c r="E18" s="13">
        <v>0</v>
      </c>
      <c r="F18" s="13">
        <v>0</v>
      </c>
      <c r="H18" s="49"/>
      <c r="I18" s="50"/>
      <c r="J18" s="51"/>
      <c r="K18" s="52"/>
      <c r="L18" s="53"/>
      <c r="M18" s="54"/>
      <c r="N18" s="54"/>
      <c r="O18" s="46"/>
      <c r="Q18" s="40"/>
      <c r="S18" s="36"/>
      <c r="T18" s="46"/>
      <c r="U18" s="47"/>
    </row>
    <row r="19" spans="1:21" ht="15.75">
      <c r="A19" s="1" t="s">
        <v>32</v>
      </c>
      <c r="B19" s="1"/>
      <c r="C19" s="1"/>
      <c r="D19" s="1" t="s">
        <v>33</v>
      </c>
      <c r="E19" s="12">
        <v>0</v>
      </c>
      <c r="F19" s="12">
        <v>0</v>
      </c>
      <c r="H19" s="49"/>
      <c r="I19" s="50"/>
      <c r="J19" s="51"/>
      <c r="K19" s="52"/>
      <c r="L19" s="53"/>
      <c r="M19" s="54"/>
      <c r="N19" s="54"/>
      <c r="O19" s="46"/>
      <c r="Q19" s="40"/>
      <c r="S19" s="36"/>
      <c r="T19" s="46"/>
      <c r="U19" s="47"/>
    </row>
    <row r="20" spans="1:21" ht="15.75">
      <c r="A20" s="1" t="s">
        <v>34</v>
      </c>
      <c r="B20" s="1"/>
      <c r="C20" s="1"/>
      <c r="D20" s="1" t="s">
        <v>35</v>
      </c>
      <c r="E20" s="12">
        <v>55000</v>
      </c>
      <c r="F20" s="12">
        <v>55000</v>
      </c>
      <c r="H20" s="49"/>
      <c r="I20" s="50"/>
      <c r="J20" s="51"/>
      <c r="K20" s="52"/>
      <c r="L20" s="53"/>
      <c r="M20" s="54"/>
      <c r="N20" s="54"/>
      <c r="O20" s="46"/>
      <c r="Q20" s="40"/>
      <c r="S20" s="36"/>
      <c r="T20" s="46"/>
      <c r="U20" s="36"/>
    </row>
    <row r="21" spans="1:21" ht="15.75">
      <c r="A21" s="1" t="s">
        <v>36</v>
      </c>
      <c r="B21" s="1"/>
      <c r="C21" s="1"/>
      <c r="D21" s="1" t="s">
        <v>37</v>
      </c>
      <c r="E21" s="13">
        <v>0</v>
      </c>
      <c r="F21" s="13">
        <v>0</v>
      </c>
      <c r="H21" s="49"/>
      <c r="I21" s="50"/>
      <c r="J21" s="51"/>
      <c r="K21" s="52"/>
      <c r="L21" s="53"/>
      <c r="M21" s="54"/>
      <c r="N21" s="54"/>
      <c r="O21" s="46"/>
      <c r="Q21" s="40"/>
      <c r="S21" s="36"/>
      <c r="T21" s="46"/>
      <c r="U21" s="36"/>
    </row>
    <row r="22" spans="1:21" ht="15.75">
      <c r="A22" s="1" t="s">
        <v>38</v>
      </c>
      <c r="B22" s="1"/>
      <c r="C22" s="1"/>
      <c r="D22" s="1" t="s">
        <v>39</v>
      </c>
      <c r="E22" s="13">
        <v>0</v>
      </c>
      <c r="F22" s="13">
        <v>0</v>
      </c>
      <c r="H22" s="49"/>
      <c r="I22" s="50"/>
      <c r="J22" s="51"/>
      <c r="K22" s="52"/>
      <c r="L22" s="53"/>
      <c r="M22" s="54"/>
      <c r="N22" s="54"/>
      <c r="O22" s="46"/>
      <c r="Q22" s="40"/>
      <c r="S22" s="36"/>
      <c r="T22" s="46"/>
      <c r="U22" s="36"/>
    </row>
    <row r="23" spans="1:21" ht="15.75">
      <c r="A23" s="1" t="s">
        <v>40</v>
      </c>
      <c r="B23" s="1"/>
      <c r="C23" s="1"/>
      <c r="D23" s="1" t="s">
        <v>41</v>
      </c>
      <c r="E23" s="13">
        <v>0</v>
      </c>
      <c r="F23" s="13">
        <v>0</v>
      </c>
      <c r="H23" s="49"/>
      <c r="I23" s="50"/>
      <c r="J23" s="51"/>
      <c r="K23" s="52"/>
      <c r="L23" s="141"/>
      <c r="M23" s="54"/>
      <c r="N23" s="54"/>
      <c r="O23" s="46"/>
      <c r="Q23" s="40"/>
      <c r="S23" s="36"/>
      <c r="T23" s="46"/>
      <c r="U23" s="36"/>
    </row>
    <row r="24" spans="1:21" ht="15.75">
      <c r="A24" s="1" t="s">
        <v>42</v>
      </c>
      <c r="D24" s="1" t="s">
        <v>962</v>
      </c>
      <c r="E24" s="13">
        <v>0</v>
      </c>
      <c r="F24" s="13">
        <v>0</v>
      </c>
      <c r="H24" s="49"/>
      <c r="I24" s="50"/>
      <c r="J24" s="51"/>
      <c r="K24" s="52"/>
      <c r="L24" s="53"/>
      <c r="M24" s="54"/>
      <c r="N24" s="54"/>
      <c r="O24" s="46"/>
      <c r="Q24" s="40"/>
      <c r="S24" s="36"/>
      <c r="T24" s="46"/>
      <c r="U24" s="36"/>
    </row>
    <row r="25" spans="1:21" ht="15.75">
      <c r="A25" s="1" t="s">
        <v>44</v>
      </c>
      <c r="B25" s="1"/>
      <c r="C25" s="1"/>
      <c r="D25" s="1" t="s">
        <v>451</v>
      </c>
      <c r="E25" s="13">
        <v>0</v>
      </c>
      <c r="F25" s="13">
        <v>0</v>
      </c>
      <c r="H25" s="49"/>
      <c r="I25" s="50"/>
      <c r="J25" s="51"/>
      <c r="K25" s="52"/>
      <c r="L25" s="53"/>
      <c r="M25" s="54"/>
      <c r="N25" s="54"/>
      <c r="O25" s="46"/>
      <c r="Q25" s="40"/>
      <c r="S25" s="36"/>
      <c r="T25" s="46"/>
      <c r="U25" s="36"/>
    </row>
    <row r="26" spans="1:21" ht="15.75">
      <c r="A26" s="1" t="s">
        <v>46</v>
      </c>
      <c r="B26" s="1"/>
      <c r="C26" s="1"/>
      <c r="D26" s="1" t="s">
        <v>47</v>
      </c>
      <c r="E26" s="12"/>
      <c r="F26" s="12"/>
      <c r="H26" s="49"/>
      <c r="I26" s="50"/>
      <c r="J26" s="51"/>
      <c r="K26" s="52"/>
      <c r="L26" s="141"/>
      <c r="M26" s="54"/>
      <c r="N26" s="54"/>
      <c r="O26" s="46"/>
      <c r="Q26" s="40"/>
      <c r="S26" s="36"/>
      <c r="T26" s="40"/>
      <c r="U26" s="36"/>
    </row>
    <row r="27" spans="1:21" ht="15.75">
      <c r="A27" s="2"/>
      <c r="B27" s="2"/>
      <c r="C27" s="2"/>
      <c r="D27" s="2"/>
      <c r="E27" s="12"/>
      <c r="F27" s="12"/>
      <c r="H27" s="49"/>
      <c r="I27" s="50"/>
      <c r="J27" s="51"/>
      <c r="K27" s="52"/>
      <c r="L27" s="53"/>
      <c r="M27" s="54"/>
      <c r="N27" s="54"/>
      <c r="Q27" s="40"/>
      <c r="S27" s="36"/>
      <c r="T27" s="46"/>
      <c r="U27" s="36"/>
    </row>
    <row r="28" spans="1:21" ht="15.75">
      <c r="A28" s="4" t="s">
        <v>48</v>
      </c>
      <c r="B28" s="4"/>
      <c r="C28" s="4"/>
      <c r="D28" s="4" t="s">
        <v>49</v>
      </c>
      <c r="E28" s="10">
        <f>SUM(E29:E50)</f>
        <v>2354467.42</v>
      </c>
      <c r="F28" s="10">
        <f>SUM(F29:F50)</f>
        <v>2354467.42</v>
      </c>
      <c r="H28" s="49"/>
      <c r="I28" s="50"/>
      <c r="J28" s="51"/>
      <c r="K28" s="52"/>
      <c r="L28" s="53"/>
      <c r="M28" s="54"/>
      <c r="N28" s="54"/>
      <c r="O28" s="46"/>
      <c r="Q28" s="40"/>
      <c r="S28" s="36"/>
      <c r="T28" s="46"/>
      <c r="U28" s="36"/>
    </row>
    <row r="29" spans="1:21" ht="15.75">
      <c r="A29" s="1" t="s">
        <v>50</v>
      </c>
      <c r="B29" s="1"/>
      <c r="C29" s="1"/>
      <c r="D29" s="1" t="s">
        <v>51</v>
      </c>
      <c r="E29" s="12">
        <v>0</v>
      </c>
      <c r="F29" s="12">
        <v>0</v>
      </c>
      <c r="H29" s="49"/>
      <c r="I29" s="50"/>
      <c r="J29" s="51"/>
      <c r="K29" s="52"/>
      <c r="L29" s="53"/>
      <c r="M29" s="54"/>
      <c r="N29" s="54"/>
      <c r="Q29" s="40"/>
      <c r="S29" s="36"/>
      <c r="T29" s="46"/>
      <c r="U29" s="36"/>
    </row>
    <row r="30" spans="1:21" ht="15.75">
      <c r="A30" s="1"/>
      <c r="B30" s="1" t="s">
        <v>621</v>
      </c>
      <c r="C30" s="1"/>
      <c r="D30" s="38" t="s">
        <v>963</v>
      </c>
      <c r="E30" s="15">
        <v>445800</v>
      </c>
      <c r="F30" s="15">
        <v>445800</v>
      </c>
      <c r="H30" s="49"/>
      <c r="I30" s="50"/>
      <c r="J30" s="51"/>
      <c r="K30" s="52"/>
      <c r="L30" s="141"/>
      <c r="M30" s="54"/>
      <c r="N30" s="54"/>
      <c r="Q30" s="40"/>
      <c r="S30" s="36"/>
      <c r="T30" s="46"/>
      <c r="U30" s="36"/>
    </row>
    <row r="31" spans="1:21" ht="15.75">
      <c r="A31" s="1"/>
      <c r="B31" s="1"/>
      <c r="C31" s="1"/>
      <c r="D31" s="38" t="s">
        <v>859</v>
      </c>
      <c r="E31" s="15">
        <v>91780</v>
      </c>
      <c r="F31" s="15">
        <v>91780</v>
      </c>
      <c r="H31" s="49"/>
      <c r="I31" s="50"/>
      <c r="J31" s="51"/>
      <c r="K31" s="52"/>
      <c r="L31" s="141"/>
      <c r="M31" s="54"/>
      <c r="N31" s="54"/>
      <c r="Q31" s="40"/>
      <c r="S31" s="36"/>
      <c r="T31" s="46"/>
      <c r="U31" s="36"/>
    </row>
    <row r="32" spans="1:21" ht="15.75">
      <c r="A32" s="1"/>
      <c r="B32" s="1" t="s">
        <v>621</v>
      </c>
      <c r="C32" s="1"/>
      <c r="D32" s="38"/>
      <c r="E32" s="15"/>
      <c r="F32" s="15"/>
      <c r="H32" s="49"/>
      <c r="I32" s="50"/>
      <c r="J32" s="51"/>
      <c r="K32" s="52"/>
      <c r="L32" s="53"/>
      <c r="M32" s="54"/>
      <c r="N32" s="54"/>
      <c r="Q32" s="40"/>
      <c r="S32" s="36"/>
      <c r="T32" s="46"/>
      <c r="U32" s="36"/>
    </row>
    <row r="33" spans="1:22" ht="15.75">
      <c r="A33" s="1"/>
      <c r="B33" s="1" t="s">
        <v>621</v>
      </c>
      <c r="C33" s="1"/>
      <c r="D33" s="38"/>
      <c r="E33" s="15"/>
      <c r="F33" s="15"/>
      <c r="H33" s="49"/>
      <c r="I33" s="50"/>
      <c r="J33" s="51"/>
      <c r="K33" s="52"/>
      <c r="L33" s="141"/>
      <c r="M33" s="54"/>
      <c r="N33" s="54"/>
      <c r="Q33" s="40"/>
      <c r="S33" s="36"/>
      <c r="T33" s="46"/>
      <c r="U33" s="36"/>
    </row>
    <row r="34" spans="1:22" ht="15.75">
      <c r="A34" s="1" t="s">
        <v>52</v>
      </c>
      <c r="B34" s="1"/>
      <c r="C34" s="1"/>
      <c r="D34" s="1" t="s">
        <v>53</v>
      </c>
      <c r="E34" s="12">
        <v>0</v>
      </c>
      <c r="F34" s="12"/>
      <c r="H34" s="49"/>
      <c r="I34" s="50"/>
      <c r="J34" s="51"/>
      <c r="K34" s="52"/>
      <c r="L34" s="53"/>
      <c r="M34" s="54"/>
      <c r="N34" s="54"/>
      <c r="O34" s="46"/>
      <c r="Q34" s="40"/>
      <c r="S34" s="36"/>
      <c r="T34" s="46"/>
      <c r="U34" s="36"/>
    </row>
    <row r="35" spans="1:22" ht="15.75">
      <c r="A35" s="1" t="s">
        <v>54</v>
      </c>
      <c r="B35" s="1" t="s">
        <v>621</v>
      </c>
      <c r="C35" s="1"/>
      <c r="D35" s="1" t="s">
        <v>861</v>
      </c>
      <c r="H35" s="49"/>
      <c r="I35" s="50"/>
      <c r="J35" s="51"/>
      <c r="K35" s="52"/>
      <c r="L35" s="53"/>
      <c r="M35" s="54"/>
      <c r="N35" s="54"/>
      <c r="O35" s="46"/>
      <c r="Q35" s="40"/>
      <c r="S35" s="36"/>
      <c r="T35" s="46"/>
      <c r="U35" s="36"/>
    </row>
    <row r="36" spans="1:22" ht="15.75">
      <c r="A36" s="1"/>
      <c r="B36" s="1"/>
      <c r="C36" s="1"/>
      <c r="D36" s="38" t="s">
        <v>964</v>
      </c>
      <c r="E36" s="15">
        <v>19562.98</v>
      </c>
      <c r="F36" s="15">
        <v>19562.98</v>
      </c>
      <c r="H36" s="49"/>
      <c r="I36" s="50"/>
      <c r="J36" s="51"/>
      <c r="K36" s="52"/>
      <c r="L36" s="53"/>
      <c r="M36" s="54"/>
      <c r="N36" s="54"/>
      <c r="O36" s="46"/>
      <c r="Q36" s="40"/>
      <c r="S36" s="36"/>
      <c r="T36" s="46"/>
      <c r="U36" s="36"/>
    </row>
    <row r="37" spans="1:22" ht="15.75">
      <c r="A37" s="1" t="s">
        <v>56</v>
      </c>
      <c r="B37" s="1" t="s">
        <v>621</v>
      </c>
      <c r="C37" s="1"/>
      <c r="D37" s="1" t="s">
        <v>57</v>
      </c>
      <c r="E37" s="15">
        <v>905931.7</v>
      </c>
      <c r="F37" s="15">
        <v>905931.7</v>
      </c>
      <c r="H37" s="49"/>
      <c r="I37" s="50"/>
      <c r="J37" s="51"/>
      <c r="K37" s="52"/>
      <c r="L37" s="141"/>
      <c r="M37" s="54"/>
      <c r="N37" s="54"/>
      <c r="O37" s="46"/>
      <c r="Q37" s="40"/>
      <c r="S37" s="36"/>
      <c r="T37" s="46"/>
      <c r="V37" t="s">
        <v>455</v>
      </c>
    </row>
    <row r="38" spans="1:22" ht="15.75">
      <c r="A38" s="1" t="s">
        <v>58</v>
      </c>
      <c r="B38" s="1" t="s">
        <v>626</v>
      </c>
      <c r="C38" s="1"/>
      <c r="D38" s="1" t="s">
        <v>59</v>
      </c>
      <c r="E38" s="15"/>
      <c r="F38" s="15"/>
      <c r="H38" s="49"/>
      <c r="I38" s="50"/>
      <c r="J38" s="51"/>
      <c r="K38" s="52"/>
      <c r="L38" s="141"/>
      <c r="M38" s="54"/>
      <c r="N38" s="54"/>
      <c r="O38" s="46"/>
      <c r="Q38" s="40"/>
      <c r="S38" s="36"/>
      <c r="T38" s="46"/>
      <c r="U38" s="36"/>
    </row>
    <row r="39" spans="1:22" ht="15.75">
      <c r="A39" s="1"/>
      <c r="B39" s="1"/>
      <c r="C39" s="1" t="s">
        <v>965</v>
      </c>
      <c r="D39" s="38" t="s">
        <v>966</v>
      </c>
      <c r="E39" s="15">
        <v>9125</v>
      </c>
      <c r="F39" s="15">
        <v>9125</v>
      </c>
      <c r="H39" s="49"/>
      <c r="I39" s="50"/>
      <c r="J39" s="51"/>
      <c r="K39" s="52"/>
      <c r="L39" s="141"/>
      <c r="M39" s="54"/>
      <c r="N39" s="54"/>
      <c r="O39" s="46"/>
      <c r="Q39" s="40"/>
      <c r="S39" s="36"/>
      <c r="T39" s="46"/>
      <c r="U39" s="36"/>
    </row>
    <row r="40" spans="1:22" ht="15.75">
      <c r="A40" s="1"/>
      <c r="B40" s="1"/>
      <c r="C40" s="1"/>
      <c r="D40" s="38"/>
      <c r="E40" s="15">
        <v>453100</v>
      </c>
      <c r="F40" s="15">
        <v>453100</v>
      </c>
      <c r="H40" s="49"/>
      <c r="I40" s="50"/>
      <c r="J40" s="51"/>
      <c r="K40" s="52"/>
      <c r="L40" s="141"/>
      <c r="M40" s="54"/>
      <c r="N40" s="54"/>
      <c r="O40" s="46"/>
      <c r="Q40" s="40"/>
      <c r="S40" s="36"/>
      <c r="T40" s="46"/>
      <c r="U40" s="36"/>
    </row>
    <row r="41" spans="1:22" ht="15.75">
      <c r="A41" s="1"/>
      <c r="B41" s="1" t="s">
        <v>621</v>
      </c>
      <c r="C41" s="1" t="s">
        <v>967</v>
      </c>
      <c r="D41" s="38" t="s">
        <v>968</v>
      </c>
      <c r="E41" s="15">
        <v>7774.19</v>
      </c>
      <c r="F41" s="15">
        <v>7774.19</v>
      </c>
      <c r="H41" s="49"/>
      <c r="I41" s="50"/>
      <c r="J41" s="51"/>
      <c r="K41" s="52"/>
      <c r="L41" s="141"/>
      <c r="M41" s="54"/>
      <c r="N41" s="54"/>
      <c r="O41" s="46"/>
      <c r="Q41" s="40"/>
      <c r="S41" s="36"/>
      <c r="T41" s="46"/>
      <c r="U41" s="36"/>
    </row>
    <row r="42" spans="1:22" ht="15.75">
      <c r="A42" s="1"/>
      <c r="B42" s="1"/>
      <c r="C42" s="1"/>
      <c r="D42" s="38" t="s">
        <v>968</v>
      </c>
      <c r="E42" s="15">
        <v>5693.55</v>
      </c>
      <c r="F42" s="15">
        <v>5693.55</v>
      </c>
      <c r="H42" s="49"/>
      <c r="I42" s="50"/>
      <c r="J42" s="51"/>
      <c r="K42" s="52"/>
      <c r="L42" s="141"/>
      <c r="M42" s="54"/>
      <c r="N42" s="54"/>
      <c r="O42" s="46"/>
      <c r="Q42" s="40"/>
      <c r="S42" s="36"/>
      <c r="T42" s="46"/>
      <c r="U42" s="36"/>
    </row>
    <row r="43" spans="1:22" ht="15.75">
      <c r="A43" s="1" t="s">
        <v>60</v>
      </c>
      <c r="B43" s="1"/>
      <c r="C43" s="1"/>
      <c r="D43" s="1" t="s">
        <v>61</v>
      </c>
      <c r="E43" s="12">
        <v>0</v>
      </c>
      <c r="F43" s="12">
        <v>0</v>
      </c>
      <c r="H43" s="49"/>
      <c r="I43" s="50"/>
      <c r="J43" s="51"/>
      <c r="K43" s="52"/>
      <c r="L43" s="141"/>
      <c r="M43" s="54"/>
      <c r="N43" s="54"/>
      <c r="O43" s="46"/>
      <c r="Q43" s="40"/>
      <c r="S43" s="36"/>
      <c r="T43" s="46"/>
      <c r="U43" s="36"/>
    </row>
    <row r="44" spans="1:22" ht="15.75">
      <c r="A44" s="1" t="s">
        <v>62</v>
      </c>
      <c r="B44" s="1"/>
      <c r="C44" s="39"/>
      <c r="D44" s="1" t="s">
        <v>63</v>
      </c>
      <c r="E44" s="15"/>
      <c r="F44" s="15"/>
      <c r="H44" s="49"/>
      <c r="I44" s="50"/>
      <c r="J44" s="51"/>
      <c r="K44" s="52"/>
      <c r="L44" s="141"/>
      <c r="M44" s="54"/>
      <c r="N44" s="54"/>
      <c r="O44" s="46"/>
      <c r="Q44" s="40"/>
      <c r="S44" s="36"/>
      <c r="T44" s="46"/>
      <c r="U44" s="36"/>
    </row>
    <row r="45" spans="1:22" ht="15.75" hidden="1">
      <c r="A45" s="1"/>
      <c r="B45" s="1"/>
      <c r="C45" s="39"/>
      <c r="E45" s="15">
        <v>415700</v>
      </c>
      <c r="F45" s="15">
        <v>415700</v>
      </c>
      <c r="H45" s="49"/>
      <c r="I45" s="50" t="s">
        <v>969</v>
      </c>
      <c r="J45" s="51"/>
      <c r="K45" s="52"/>
      <c r="L45" s="141">
        <v>28952.87</v>
      </c>
      <c r="M45" s="54"/>
      <c r="N45" s="54"/>
      <c r="O45" s="46"/>
      <c r="Q45" s="40"/>
      <c r="S45" s="36"/>
      <c r="T45" s="46"/>
      <c r="U45" s="36"/>
    </row>
    <row r="46" spans="1:22" ht="15.75">
      <c r="A46" s="1" t="s">
        <v>64</v>
      </c>
      <c r="B46" s="1"/>
      <c r="C46" s="1"/>
      <c r="D46" s="1" t="s">
        <v>65</v>
      </c>
      <c r="E46" s="13">
        <v>0</v>
      </c>
      <c r="F46" s="13">
        <v>0</v>
      </c>
      <c r="H46" s="49"/>
      <c r="I46" s="50"/>
      <c r="J46" s="51"/>
      <c r="K46" s="52"/>
      <c r="L46" s="141"/>
      <c r="M46" s="54"/>
      <c r="N46" s="54"/>
      <c r="O46" s="46"/>
      <c r="Q46" s="40"/>
      <c r="S46" s="36"/>
      <c r="T46" s="46"/>
      <c r="U46" s="36"/>
    </row>
    <row r="47" spans="1:22" ht="15.75">
      <c r="A47" s="1" t="s">
        <v>66</v>
      </c>
      <c r="B47" s="1"/>
      <c r="C47" s="1"/>
      <c r="D47" s="1" t="s">
        <v>67</v>
      </c>
      <c r="E47" s="13">
        <v>0</v>
      </c>
      <c r="F47" s="13">
        <v>0</v>
      </c>
      <c r="H47" s="49"/>
      <c r="I47" s="50"/>
      <c r="J47" s="51"/>
      <c r="K47" s="52"/>
      <c r="L47" s="141"/>
      <c r="M47" s="54"/>
      <c r="N47" s="54"/>
      <c r="O47" s="46"/>
      <c r="Q47" s="40"/>
      <c r="S47" s="36"/>
      <c r="T47" s="40"/>
      <c r="U47" s="36"/>
    </row>
    <row r="48" spans="1:22" ht="15.75">
      <c r="A48" s="1" t="s">
        <v>68</v>
      </c>
      <c r="B48" s="1"/>
      <c r="C48" s="1"/>
      <c r="D48" s="1" t="s">
        <v>69</v>
      </c>
      <c r="E48" s="13">
        <v>0</v>
      </c>
      <c r="F48" s="13">
        <v>0</v>
      </c>
      <c r="H48" s="49"/>
      <c r="I48" s="50"/>
      <c r="J48" s="51"/>
      <c r="K48" s="52"/>
      <c r="L48" s="141"/>
      <c r="M48" s="54"/>
      <c r="N48" s="54"/>
      <c r="O48" s="46"/>
      <c r="Q48" s="40"/>
      <c r="S48" s="36"/>
      <c r="T48" s="46"/>
      <c r="U48" s="36"/>
    </row>
    <row r="49" spans="1:21" ht="15.75">
      <c r="A49" s="1" t="s">
        <v>70</v>
      </c>
      <c r="B49" s="1"/>
      <c r="C49" s="1"/>
      <c r="D49" s="1" t="s">
        <v>71</v>
      </c>
      <c r="E49" s="13">
        <v>0</v>
      </c>
      <c r="F49" s="13">
        <v>0</v>
      </c>
      <c r="H49" s="49"/>
      <c r="I49" s="50"/>
      <c r="J49" s="51"/>
      <c r="K49" s="52"/>
      <c r="L49" s="141"/>
      <c r="M49" s="54"/>
      <c r="N49" s="54"/>
      <c r="O49" s="46"/>
      <c r="Q49" s="40"/>
      <c r="S49" s="36"/>
      <c r="T49" s="46"/>
      <c r="U49" s="36"/>
    </row>
    <row r="50" spans="1:21" ht="15.75">
      <c r="A50" s="1" t="s">
        <v>72</v>
      </c>
      <c r="B50" s="1"/>
      <c r="C50" s="1"/>
      <c r="D50" s="1" t="s">
        <v>73</v>
      </c>
      <c r="E50" s="13">
        <v>0</v>
      </c>
      <c r="F50" s="13">
        <v>0</v>
      </c>
      <c r="H50" s="49"/>
      <c r="I50" s="50"/>
      <c r="J50" s="51"/>
      <c r="K50" s="52"/>
      <c r="L50" s="141"/>
      <c r="M50" s="54"/>
      <c r="N50" s="54"/>
      <c r="O50" s="46"/>
      <c r="Q50" s="40"/>
      <c r="S50" s="36"/>
      <c r="T50" s="46"/>
      <c r="U50" s="36"/>
    </row>
    <row r="51" spans="1:21" ht="15.75">
      <c r="A51" s="1"/>
      <c r="B51" s="1"/>
      <c r="C51" s="1"/>
      <c r="D51" s="1"/>
      <c r="E51" s="12"/>
      <c r="F51" s="12"/>
      <c r="H51" s="49"/>
      <c r="I51" s="50"/>
      <c r="J51" s="51"/>
      <c r="K51" s="52"/>
      <c r="L51" s="141"/>
      <c r="M51" s="54"/>
      <c r="N51" s="54"/>
      <c r="O51" s="46"/>
      <c r="Q51" s="40"/>
      <c r="S51" s="36"/>
      <c r="T51" s="46"/>
      <c r="U51" s="36"/>
    </row>
    <row r="52" spans="1:21" ht="15.75">
      <c r="A52" s="4" t="s">
        <v>74</v>
      </c>
      <c r="B52" s="4"/>
      <c r="C52" s="4"/>
      <c r="D52" s="4" t="s">
        <v>75</v>
      </c>
      <c r="E52" s="10">
        <f>SUM(E53:E56)</f>
        <v>0</v>
      </c>
      <c r="F52" s="10">
        <f>SUM(F53:F56)</f>
        <v>0</v>
      </c>
      <c r="H52" s="49"/>
      <c r="I52" s="50"/>
      <c r="J52" s="51"/>
      <c r="K52" s="52"/>
      <c r="L52" s="53"/>
      <c r="M52" s="54"/>
      <c r="N52" s="54"/>
      <c r="Q52" s="40"/>
      <c r="S52" s="36"/>
      <c r="T52" s="46"/>
      <c r="U52" s="36"/>
    </row>
    <row r="53" spans="1:21" ht="15.75">
      <c r="A53" s="1" t="s">
        <v>76</v>
      </c>
      <c r="B53" s="1"/>
      <c r="C53" s="1"/>
      <c r="D53" s="1" t="s">
        <v>767</v>
      </c>
      <c r="E53" s="13">
        <v>0</v>
      </c>
      <c r="F53" s="13">
        <v>0</v>
      </c>
      <c r="H53" s="49"/>
      <c r="I53" s="50"/>
      <c r="J53" s="51"/>
      <c r="K53" s="52"/>
      <c r="L53" s="141"/>
      <c r="M53" s="54"/>
      <c r="N53" s="54"/>
      <c r="Q53" s="40"/>
      <c r="S53" s="36"/>
      <c r="T53" s="46"/>
      <c r="U53" s="36"/>
    </row>
    <row r="54" spans="1:21" ht="15.75">
      <c r="A54" s="1" t="s">
        <v>78</v>
      </c>
      <c r="B54" s="1"/>
      <c r="C54" s="1"/>
      <c r="D54" s="1" t="s">
        <v>79</v>
      </c>
      <c r="E54" s="13">
        <v>0</v>
      </c>
      <c r="F54" s="13">
        <v>0</v>
      </c>
      <c r="H54" s="49"/>
      <c r="I54" s="50"/>
      <c r="J54" s="51"/>
      <c r="K54" s="52"/>
      <c r="L54" s="141"/>
      <c r="M54" s="54"/>
      <c r="N54" s="54"/>
      <c r="O54" s="46"/>
      <c r="Q54" s="40"/>
      <c r="S54" s="36"/>
      <c r="T54" s="46"/>
      <c r="U54" s="36"/>
    </row>
    <row r="55" spans="1:21" ht="15.75">
      <c r="A55" s="1" t="s">
        <v>80</v>
      </c>
      <c r="B55" s="1"/>
      <c r="C55" s="1"/>
      <c r="D55" s="1" t="s">
        <v>81</v>
      </c>
      <c r="E55" s="13">
        <v>0</v>
      </c>
      <c r="F55" s="13">
        <v>0</v>
      </c>
      <c r="H55" s="49"/>
      <c r="I55" s="50"/>
      <c r="J55" s="51"/>
      <c r="K55" s="52"/>
      <c r="L55" s="141"/>
      <c r="M55" s="54"/>
      <c r="N55" s="54"/>
      <c r="O55" s="46"/>
      <c r="Q55" s="40"/>
      <c r="S55" s="36"/>
      <c r="T55" s="46"/>
      <c r="U55" s="36"/>
    </row>
    <row r="56" spans="1:21" ht="15.75">
      <c r="A56" s="1" t="s">
        <v>82</v>
      </c>
      <c r="B56" s="1"/>
      <c r="C56" s="1"/>
      <c r="D56" s="1" t="s">
        <v>83</v>
      </c>
      <c r="E56" s="13">
        <v>0</v>
      </c>
      <c r="F56" s="13">
        <v>0</v>
      </c>
      <c r="H56" s="49"/>
      <c r="I56" s="50"/>
      <c r="J56" s="51"/>
      <c r="K56" s="52"/>
      <c r="L56" s="141"/>
      <c r="M56" s="54"/>
      <c r="N56" s="54"/>
      <c r="O56" s="46"/>
      <c r="Q56" s="40"/>
      <c r="S56" s="36"/>
      <c r="T56" s="46"/>
      <c r="U56" s="36"/>
    </row>
    <row r="57" spans="1:21" ht="15.75">
      <c r="A57" s="1"/>
      <c r="B57" s="1"/>
      <c r="C57" s="1"/>
      <c r="D57" s="1"/>
      <c r="E57" s="13">
        <v>0</v>
      </c>
      <c r="F57" s="13">
        <v>0</v>
      </c>
      <c r="H57" s="49"/>
      <c r="I57" s="50"/>
      <c r="J57" s="51"/>
      <c r="K57" s="52"/>
      <c r="L57" s="53"/>
      <c r="M57" s="54"/>
      <c r="N57" s="54"/>
      <c r="O57" s="46"/>
      <c r="Q57" s="40"/>
      <c r="S57" s="36"/>
      <c r="T57" s="46"/>
      <c r="U57" s="36"/>
    </row>
    <row r="58" spans="1:21" ht="15.75">
      <c r="A58" s="4" t="s">
        <v>84</v>
      </c>
      <c r="B58" s="4"/>
      <c r="C58" s="4"/>
      <c r="D58" s="4" t="s">
        <v>85</v>
      </c>
      <c r="E58" s="10">
        <f>SUM(E59:E63)</f>
        <v>249792.34</v>
      </c>
      <c r="F58" s="10">
        <f>SUM(F59:F63)</f>
        <v>249792.34</v>
      </c>
      <c r="H58" s="49"/>
      <c r="I58" s="50"/>
      <c r="J58" s="51"/>
      <c r="K58" s="52"/>
      <c r="L58" s="141"/>
      <c r="M58" s="54"/>
      <c r="N58" s="54"/>
      <c r="O58" s="46"/>
      <c r="Q58" s="40"/>
      <c r="S58" s="36"/>
      <c r="T58" s="46"/>
      <c r="U58" s="36"/>
    </row>
    <row r="59" spans="1:21" ht="15.75">
      <c r="A59" s="1" t="s">
        <v>86</v>
      </c>
      <c r="B59" s="1"/>
      <c r="C59" s="1"/>
      <c r="D59" s="1" t="s">
        <v>87</v>
      </c>
      <c r="E59" s="13">
        <v>0</v>
      </c>
      <c r="F59" s="13">
        <v>0</v>
      </c>
      <c r="H59" s="49"/>
      <c r="I59" s="50"/>
      <c r="J59" s="51"/>
      <c r="K59" s="52"/>
      <c r="L59" s="53"/>
      <c r="M59" s="54"/>
      <c r="N59" s="54"/>
      <c r="Q59" s="40"/>
      <c r="S59" s="36"/>
      <c r="T59" s="46"/>
      <c r="U59" s="36"/>
    </row>
    <row r="60" spans="1:21" ht="15.75">
      <c r="A60" s="1" t="s">
        <v>88</v>
      </c>
      <c r="B60" s="1"/>
      <c r="C60" s="1"/>
      <c r="D60" s="1" t="s">
        <v>89</v>
      </c>
      <c r="E60" s="13">
        <v>0</v>
      </c>
      <c r="F60" s="13">
        <v>0</v>
      </c>
      <c r="H60" s="49"/>
      <c r="I60" s="50"/>
      <c r="J60" s="51"/>
      <c r="K60" s="52"/>
      <c r="L60" s="53"/>
      <c r="M60" s="54"/>
      <c r="N60" s="54"/>
      <c r="Q60" s="40"/>
      <c r="S60" s="36"/>
      <c r="T60" s="46"/>
      <c r="U60" s="36"/>
    </row>
    <row r="61" spans="1:21" ht="15.75">
      <c r="A61" s="1" t="s">
        <v>90</v>
      </c>
      <c r="B61" s="1"/>
      <c r="C61" s="1"/>
      <c r="D61" s="1" t="s">
        <v>865</v>
      </c>
      <c r="E61" s="13">
        <v>0</v>
      </c>
      <c r="F61" s="13">
        <v>0</v>
      </c>
      <c r="H61" s="49"/>
      <c r="I61" s="50"/>
      <c r="J61" s="51"/>
      <c r="K61" s="52"/>
      <c r="L61" s="53"/>
      <c r="M61" s="54"/>
      <c r="N61" s="54"/>
      <c r="Q61" s="40"/>
      <c r="S61" s="36"/>
      <c r="T61" s="46"/>
      <c r="U61" s="36"/>
    </row>
    <row r="62" spans="1:21" ht="15.75">
      <c r="A62" s="1" t="s">
        <v>92</v>
      </c>
      <c r="B62" s="1"/>
      <c r="C62" s="1"/>
      <c r="D62" s="1" t="s">
        <v>93</v>
      </c>
      <c r="E62" s="13">
        <v>0</v>
      </c>
      <c r="F62" s="13"/>
      <c r="H62" s="49"/>
      <c r="I62" s="50"/>
      <c r="J62" s="51"/>
      <c r="K62" s="52"/>
      <c r="L62" s="141"/>
      <c r="M62" s="54"/>
      <c r="N62" s="54"/>
      <c r="Q62" s="40"/>
      <c r="S62" s="36"/>
      <c r="T62" s="46"/>
      <c r="U62" s="36"/>
    </row>
    <row r="63" spans="1:21" ht="15.75">
      <c r="A63" s="1"/>
      <c r="B63" s="1"/>
      <c r="C63" s="1"/>
      <c r="D63" s="38" t="s">
        <v>970</v>
      </c>
      <c r="E63" s="15">
        <v>249792.34</v>
      </c>
      <c r="F63" s="15">
        <v>249792.34</v>
      </c>
      <c r="H63" s="49"/>
      <c r="I63" s="50"/>
      <c r="J63" s="51"/>
      <c r="K63" s="52"/>
      <c r="L63" s="141"/>
      <c r="M63" s="54"/>
      <c r="N63" s="54"/>
      <c r="Q63" s="40"/>
      <c r="S63" s="36"/>
      <c r="T63" s="46"/>
      <c r="U63" s="36"/>
    </row>
    <row r="64" spans="1:21" ht="15.75">
      <c r="A64" s="4" t="s">
        <v>94</v>
      </c>
      <c r="B64" s="4"/>
      <c r="C64" s="4"/>
      <c r="D64" s="4" t="s">
        <v>95</v>
      </c>
      <c r="E64" s="10">
        <v>1053243.5900000001</v>
      </c>
      <c r="F64" s="10">
        <v>1053243.5900000001</v>
      </c>
      <c r="H64" s="49"/>
      <c r="I64" s="50"/>
      <c r="J64" s="51"/>
      <c r="K64" s="52"/>
      <c r="L64" s="141"/>
      <c r="M64" s="54"/>
      <c r="N64" s="54"/>
      <c r="Q64" s="40"/>
      <c r="S64" s="36"/>
      <c r="T64" s="46"/>
      <c r="U64" s="36"/>
    </row>
    <row r="65" spans="1:21" ht="15.75">
      <c r="A65" s="1" t="s">
        <v>96</v>
      </c>
      <c r="B65" s="1"/>
      <c r="C65" s="1"/>
      <c r="D65" s="1" t="s">
        <v>97</v>
      </c>
      <c r="E65" s="13"/>
      <c r="F65" s="13"/>
      <c r="H65" s="49"/>
      <c r="I65" s="50"/>
      <c r="J65" s="51"/>
      <c r="K65" s="52"/>
      <c r="L65" s="141"/>
      <c r="M65" s="54"/>
      <c r="N65" s="54"/>
      <c r="Q65" s="40"/>
      <c r="S65" s="36"/>
      <c r="T65" s="46"/>
      <c r="U65" s="36"/>
    </row>
    <row r="66" spans="1:21" ht="15.75">
      <c r="A66" s="1"/>
      <c r="B66" s="1"/>
      <c r="C66" s="1"/>
      <c r="D66" s="1"/>
      <c r="E66" s="13"/>
      <c r="F66" s="13"/>
      <c r="H66" s="49"/>
      <c r="I66" s="50"/>
      <c r="J66" s="51"/>
      <c r="K66" s="52"/>
      <c r="L66" s="141"/>
      <c r="M66" s="54"/>
      <c r="N66" s="54"/>
      <c r="Q66" s="40"/>
      <c r="S66" s="36"/>
      <c r="T66" s="46"/>
      <c r="U66" s="36"/>
    </row>
    <row r="67" spans="1:21" ht="15.75">
      <c r="A67" s="1" t="s">
        <v>98</v>
      </c>
      <c r="B67" s="1"/>
      <c r="C67" s="1"/>
      <c r="D67" s="1" t="s">
        <v>99</v>
      </c>
      <c r="E67" s="13"/>
      <c r="F67" s="13"/>
      <c r="G67" s="42"/>
      <c r="H67" s="49"/>
      <c r="I67" s="50"/>
      <c r="J67" s="51"/>
      <c r="K67" s="52"/>
      <c r="L67" s="53"/>
      <c r="M67" s="54"/>
      <c r="N67" s="54"/>
      <c r="Q67" s="40"/>
      <c r="S67" s="36"/>
      <c r="T67" s="46"/>
      <c r="U67" s="36"/>
    </row>
    <row r="68" spans="1:21" ht="15.75">
      <c r="A68" s="1"/>
      <c r="B68" s="1"/>
      <c r="C68" s="1"/>
      <c r="D68" s="1"/>
      <c r="E68" s="13"/>
      <c r="F68" s="13"/>
      <c r="G68" s="42"/>
      <c r="H68" s="49"/>
      <c r="I68" s="50"/>
      <c r="J68" s="51"/>
      <c r="K68" s="52"/>
      <c r="L68" s="53"/>
      <c r="M68" s="54"/>
      <c r="N68" s="54"/>
      <c r="Q68" s="40"/>
      <c r="S68" s="36"/>
      <c r="T68" s="46"/>
      <c r="U68" s="36"/>
    </row>
    <row r="69" spans="1:21" ht="15.75">
      <c r="A69" s="1" t="s">
        <v>100</v>
      </c>
      <c r="B69" s="1"/>
      <c r="C69" s="1"/>
      <c r="D69" s="1" t="s">
        <v>101</v>
      </c>
      <c r="E69" s="13"/>
      <c r="F69" s="13"/>
      <c r="H69" s="49"/>
      <c r="I69" s="50"/>
      <c r="J69" s="51"/>
      <c r="K69" s="52"/>
      <c r="L69" s="141"/>
      <c r="M69" s="54"/>
      <c r="N69" s="54"/>
      <c r="Q69" s="40"/>
      <c r="S69" s="36"/>
      <c r="T69" s="46"/>
      <c r="U69" s="36"/>
    </row>
    <row r="70" spans="1:21" ht="15.75">
      <c r="A70" s="1"/>
      <c r="B70" s="1"/>
      <c r="C70" s="1"/>
      <c r="D70" s="1"/>
      <c r="E70" s="13"/>
      <c r="F70" s="13"/>
      <c r="H70" s="49"/>
      <c r="I70" s="50"/>
      <c r="J70" s="51"/>
      <c r="K70" s="52"/>
      <c r="L70" s="53"/>
      <c r="M70" s="54"/>
      <c r="N70" s="54"/>
      <c r="Q70" s="40"/>
      <c r="S70" s="36"/>
      <c r="T70" s="46"/>
      <c r="U70" s="36"/>
    </row>
    <row r="71" spans="1:21" ht="15.75">
      <c r="A71" s="16" t="s">
        <v>102</v>
      </c>
      <c r="B71" s="16"/>
      <c r="C71" s="16"/>
      <c r="D71" s="16" t="s">
        <v>458</v>
      </c>
      <c r="E71" s="75">
        <f>SUM(E72+E87+E92+E100+E112+E120+E130+E145+E188)</f>
        <v>6855689.5300000003</v>
      </c>
      <c r="F71" s="75">
        <f>SUM(F72+F87+F92+F100+F112+F120+F130+F145+F188)</f>
        <v>6855689.5300000003</v>
      </c>
      <c r="H71" s="49"/>
      <c r="I71" s="50"/>
      <c r="J71" s="51"/>
      <c r="K71" s="52"/>
      <c r="L71" s="141"/>
      <c r="M71" s="54"/>
      <c r="N71" s="54"/>
      <c r="Q71" s="40"/>
      <c r="S71" s="36"/>
      <c r="T71" s="46"/>
      <c r="U71" s="36"/>
    </row>
    <row r="72" spans="1:21" ht="15.75">
      <c r="A72" s="4" t="s">
        <v>104</v>
      </c>
      <c r="B72" s="4"/>
      <c r="C72" s="4"/>
      <c r="D72" s="4" t="s">
        <v>105</v>
      </c>
      <c r="E72" s="10">
        <f>SUM(E73:E86)</f>
        <v>277825.84999999998</v>
      </c>
      <c r="F72" s="10">
        <f>SUM(F73:F86)</f>
        <v>277825.84999999998</v>
      </c>
      <c r="H72" s="49"/>
      <c r="I72" s="50"/>
      <c r="J72" s="51"/>
      <c r="K72" s="52"/>
      <c r="L72" s="141"/>
      <c r="M72" s="54"/>
      <c r="N72" s="54"/>
      <c r="Q72" s="40"/>
      <c r="S72" s="36"/>
      <c r="T72" s="46"/>
      <c r="U72" s="36"/>
    </row>
    <row r="73" spans="1:21" ht="15.75">
      <c r="A73" s="1" t="s">
        <v>106</v>
      </c>
      <c r="B73" s="1"/>
      <c r="C73" s="1"/>
      <c r="D73" s="1" t="s">
        <v>107</v>
      </c>
      <c r="E73" s="13">
        <v>0</v>
      </c>
      <c r="F73" s="13">
        <v>0</v>
      </c>
      <c r="H73" s="49"/>
      <c r="I73" s="50"/>
      <c r="J73" s="51"/>
      <c r="K73" s="52"/>
      <c r="L73" s="141"/>
      <c r="M73" s="54"/>
      <c r="N73" s="54"/>
      <c r="Q73" s="40"/>
      <c r="S73" s="36"/>
      <c r="T73" s="46"/>
      <c r="U73" s="36"/>
    </row>
    <row r="74" spans="1:21" ht="15.75">
      <c r="A74" s="1" t="s">
        <v>108</v>
      </c>
      <c r="B74" s="1"/>
      <c r="C74" s="1"/>
      <c r="D74" s="1" t="s">
        <v>109</v>
      </c>
      <c r="E74" s="13">
        <v>0</v>
      </c>
      <c r="F74" s="13">
        <v>0</v>
      </c>
      <c r="H74" s="49"/>
      <c r="I74" s="50"/>
      <c r="J74" s="51"/>
      <c r="K74" s="52"/>
      <c r="L74" s="141"/>
      <c r="M74" s="54"/>
      <c r="N74" s="54"/>
      <c r="O74" s="42"/>
      <c r="Q74" s="40"/>
      <c r="S74" s="36"/>
      <c r="T74" s="46"/>
      <c r="U74" s="36"/>
    </row>
    <row r="75" spans="1:21" ht="15.75">
      <c r="A75" s="1"/>
      <c r="B75" s="1"/>
      <c r="C75" s="1"/>
      <c r="D75" s="38" t="s">
        <v>460</v>
      </c>
      <c r="E75" s="72">
        <v>41314</v>
      </c>
      <c r="F75" s="72">
        <v>41314</v>
      </c>
      <c r="H75" s="49"/>
      <c r="I75" s="50"/>
      <c r="J75" s="51"/>
      <c r="K75" s="52"/>
      <c r="L75" s="53"/>
      <c r="M75" s="54"/>
      <c r="N75" s="54"/>
      <c r="O75" s="42"/>
      <c r="Q75" s="40"/>
      <c r="S75" s="36"/>
      <c r="T75" s="46"/>
      <c r="U75" s="36"/>
    </row>
    <row r="76" spans="1:21" ht="15.75">
      <c r="A76" s="1"/>
      <c r="B76" s="1" t="s">
        <v>630</v>
      </c>
      <c r="C76" s="1" t="s">
        <v>632</v>
      </c>
      <c r="D76" s="38" t="s">
        <v>460</v>
      </c>
      <c r="E76" s="72"/>
      <c r="F76" s="72"/>
      <c r="H76" s="49"/>
      <c r="I76" s="50"/>
      <c r="J76" s="51"/>
      <c r="K76" s="52"/>
      <c r="L76" s="141"/>
      <c r="M76" s="54"/>
      <c r="N76" s="54"/>
      <c r="O76" s="42"/>
      <c r="Q76" s="40"/>
      <c r="S76" s="36"/>
      <c r="T76" s="46"/>
      <c r="U76" s="36"/>
    </row>
    <row r="77" spans="1:21" ht="15.75">
      <c r="A77" s="1" t="s">
        <v>110</v>
      </c>
      <c r="B77" s="1"/>
      <c r="C77" s="1"/>
      <c r="D77" s="1" t="s">
        <v>111</v>
      </c>
      <c r="E77" s="13">
        <v>0</v>
      </c>
      <c r="F77" s="13">
        <v>0</v>
      </c>
      <c r="H77" s="49"/>
      <c r="I77" s="50"/>
      <c r="J77" s="51"/>
      <c r="K77" s="52"/>
      <c r="L77" s="141"/>
      <c r="M77" s="54"/>
      <c r="N77" s="54"/>
      <c r="Q77" s="40"/>
      <c r="S77" s="36"/>
      <c r="T77" s="46"/>
    </row>
    <row r="78" spans="1:21" ht="15.75">
      <c r="A78" s="1" t="s">
        <v>112</v>
      </c>
      <c r="B78" s="1"/>
      <c r="C78" s="1"/>
      <c r="D78" s="1" t="s">
        <v>113</v>
      </c>
      <c r="E78" s="13">
        <v>215325.85</v>
      </c>
      <c r="F78" s="13">
        <v>215325.85</v>
      </c>
      <c r="H78" s="49"/>
      <c r="I78" s="50"/>
      <c r="J78" s="51"/>
      <c r="K78" s="52"/>
      <c r="L78" s="53"/>
      <c r="M78" s="54"/>
      <c r="N78" s="54"/>
      <c r="Q78" s="40"/>
      <c r="S78" s="36"/>
      <c r="T78" s="46"/>
    </row>
    <row r="79" spans="1:21" ht="15.75">
      <c r="A79" s="1"/>
      <c r="B79" s="1"/>
      <c r="C79" s="1"/>
      <c r="D79" s="38"/>
      <c r="E79" s="13">
        <v>0</v>
      </c>
      <c r="F79" s="13">
        <v>0</v>
      </c>
      <c r="H79" s="49"/>
      <c r="I79" s="50"/>
      <c r="J79" s="51"/>
      <c r="K79" s="52"/>
      <c r="L79" s="141"/>
      <c r="M79" s="54"/>
      <c r="N79" s="54"/>
      <c r="Q79" s="40"/>
      <c r="S79" s="36"/>
      <c r="T79" s="46"/>
    </row>
    <row r="80" spans="1:21" ht="15.75">
      <c r="A80" s="1" t="s">
        <v>114</v>
      </c>
      <c r="B80" s="1"/>
      <c r="C80" s="1"/>
      <c r="D80" s="1" t="s">
        <v>115</v>
      </c>
      <c r="E80" s="13">
        <v>0</v>
      </c>
      <c r="F80" s="13">
        <v>0</v>
      </c>
      <c r="H80" s="49"/>
      <c r="I80" s="50"/>
      <c r="J80" s="51"/>
      <c r="K80" s="52"/>
      <c r="L80" s="53"/>
      <c r="M80" s="54"/>
      <c r="N80" s="54"/>
      <c r="Q80" s="40"/>
      <c r="S80" s="36"/>
      <c r="T80" s="46"/>
    </row>
    <row r="81" spans="1:20" ht="15.75">
      <c r="A81" s="1"/>
      <c r="B81" s="1"/>
      <c r="C81" s="1"/>
      <c r="D81" s="38"/>
      <c r="E81" s="72"/>
      <c r="F81" s="72"/>
      <c r="H81" s="49"/>
      <c r="I81" s="50"/>
      <c r="J81" s="51"/>
      <c r="K81" s="52"/>
      <c r="L81" s="53"/>
      <c r="M81" s="54"/>
      <c r="N81" s="54"/>
      <c r="Q81" s="40"/>
      <c r="S81" s="36"/>
      <c r="T81" s="46"/>
    </row>
    <row r="82" spans="1:20" ht="15.75">
      <c r="A82" s="1" t="s">
        <v>116</v>
      </c>
      <c r="B82" s="1"/>
      <c r="C82" s="1"/>
      <c r="D82" s="1" t="s">
        <v>117</v>
      </c>
      <c r="E82" s="72"/>
      <c r="F82" s="72"/>
      <c r="H82" s="49"/>
      <c r="I82" s="50"/>
      <c r="J82" s="51"/>
      <c r="K82" s="52"/>
      <c r="L82" s="53"/>
      <c r="M82" s="54"/>
      <c r="N82" s="54"/>
      <c r="Q82" s="40"/>
      <c r="S82" s="36"/>
      <c r="T82" s="46"/>
    </row>
    <row r="83" spans="1:20" ht="15.75">
      <c r="A83" s="1"/>
      <c r="B83" s="1" t="s">
        <v>618</v>
      </c>
      <c r="C83" s="39"/>
      <c r="D83" s="38" t="s">
        <v>635</v>
      </c>
      <c r="E83" s="15">
        <v>11936</v>
      </c>
      <c r="F83" s="15">
        <v>11936</v>
      </c>
      <c r="H83" s="49"/>
      <c r="I83" s="50"/>
      <c r="J83" s="51"/>
      <c r="K83" s="52"/>
      <c r="L83" s="141"/>
      <c r="M83" s="54"/>
      <c r="N83" s="54"/>
      <c r="Q83" s="40"/>
      <c r="S83" s="36"/>
      <c r="T83" s="46"/>
    </row>
    <row r="84" spans="1:20" ht="15.75">
      <c r="A84" s="1" t="s">
        <v>118</v>
      </c>
      <c r="D84" s="1" t="s">
        <v>119</v>
      </c>
      <c r="E84" s="13">
        <v>0</v>
      </c>
      <c r="F84" s="13">
        <v>0</v>
      </c>
      <c r="H84" s="49"/>
      <c r="I84" s="50"/>
      <c r="J84" s="51"/>
      <c r="K84" s="51"/>
      <c r="L84" s="53"/>
      <c r="M84" s="54"/>
      <c r="N84" s="54"/>
      <c r="Q84" s="40"/>
      <c r="S84" s="36"/>
      <c r="T84" s="46"/>
    </row>
    <row r="85" spans="1:20" ht="15.75">
      <c r="A85" s="1"/>
      <c r="B85" t="s">
        <v>631</v>
      </c>
      <c r="C85" s="1" t="s">
        <v>971</v>
      </c>
      <c r="D85" s="38" t="s">
        <v>972</v>
      </c>
      <c r="E85" s="15">
        <v>8250</v>
      </c>
      <c r="F85" s="15">
        <v>8250</v>
      </c>
      <c r="H85" s="49"/>
      <c r="I85" s="50"/>
      <c r="J85" s="51"/>
      <c r="K85" s="51"/>
      <c r="L85" s="141"/>
      <c r="M85" s="54"/>
      <c r="N85" s="54"/>
      <c r="Q85" s="40"/>
      <c r="S85" s="36"/>
      <c r="T85" s="46"/>
    </row>
    <row r="86" spans="1:20" ht="16.5" thickBot="1">
      <c r="A86" s="1"/>
      <c r="B86" s="1" t="s">
        <v>618</v>
      </c>
      <c r="C86" s="39" t="s">
        <v>636</v>
      </c>
      <c r="D86" s="38" t="s">
        <v>484</v>
      </c>
      <c r="E86" s="15">
        <v>1000</v>
      </c>
      <c r="F86" s="15">
        <v>1000</v>
      </c>
      <c r="H86" s="49"/>
      <c r="I86" s="50"/>
      <c r="J86" s="51"/>
      <c r="K86" s="51"/>
      <c r="L86" s="53"/>
      <c r="M86" s="56"/>
      <c r="N86" s="56"/>
      <c r="Q86" s="40"/>
      <c r="S86" s="36"/>
      <c r="T86" s="46"/>
    </row>
    <row r="87" spans="1:20" ht="16.5" thickBot="1">
      <c r="A87" s="4" t="s">
        <v>120</v>
      </c>
      <c r="B87" s="4"/>
      <c r="C87" s="4"/>
      <c r="D87" s="4" t="s">
        <v>121</v>
      </c>
      <c r="E87" s="10">
        <f>SUM(E88:E90)</f>
        <v>11328</v>
      </c>
      <c r="F87" s="10">
        <f>SUM(F88:F90)</f>
        <v>11328</v>
      </c>
      <c r="H87" s="49"/>
      <c r="I87" s="50"/>
      <c r="J87" s="51"/>
      <c r="K87" s="51"/>
      <c r="L87" s="141"/>
      <c r="M87" s="56"/>
      <c r="N87" s="57"/>
      <c r="Q87" s="40"/>
      <c r="S87" s="36"/>
      <c r="T87" s="46"/>
    </row>
    <row r="88" spans="1:20">
      <c r="A88" s="1" t="s">
        <v>122</v>
      </c>
      <c r="B88" s="1"/>
      <c r="C88" s="1"/>
      <c r="D88" s="1" t="s">
        <v>123</v>
      </c>
      <c r="E88" s="13">
        <v>0</v>
      </c>
      <c r="F88" s="13">
        <v>0</v>
      </c>
      <c r="L88" s="73"/>
    </row>
    <row r="89" spans="1:20">
      <c r="A89" s="1"/>
      <c r="B89" s="1" t="s">
        <v>618</v>
      </c>
      <c r="C89" s="1" t="s">
        <v>973</v>
      </c>
      <c r="D89" s="38" t="s">
        <v>974</v>
      </c>
      <c r="E89" s="13">
        <v>11328</v>
      </c>
      <c r="F89" s="13">
        <v>11328</v>
      </c>
      <c r="L89" s="73"/>
    </row>
    <row r="90" spans="1:20">
      <c r="A90" s="1" t="s">
        <v>124</v>
      </c>
      <c r="B90" s="1"/>
      <c r="C90" s="1"/>
      <c r="D90" s="1" t="s">
        <v>125</v>
      </c>
      <c r="E90" s="13"/>
      <c r="F90" s="13"/>
      <c r="L90" s="73"/>
    </row>
    <row r="91" spans="1:20">
      <c r="A91" s="1"/>
      <c r="B91" s="1"/>
      <c r="C91" s="1"/>
      <c r="D91" s="1"/>
      <c r="E91" s="23"/>
      <c r="F91" s="23"/>
      <c r="L91" s="73"/>
    </row>
    <row r="92" spans="1:20">
      <c r="A92" s="4" t="s">
        <v>126</v>
      </c>
      <c r="B92" s="4"/>
      <c r="C92" s="4"/>
      <c r="D92" s="4" t="s">
        <v>841</v>
      </c>
      <c r="E92" s="10">
        <f>SUM(E93:E98)</f>
        <v>1638670</v>
      </c>
      <c r="F92" s="10">
        <f>SUM(F93:F98)</f>
        <v>1638670</v>
      </c>
    </row>
    <row r="93" spans="1:20">
      <c r="A93" s="1" t="s">
        <v>128</v>
      </c>
      <c r="B93" s="1"/>
      <c r="C93" s="1"/>
      <c r="D93" s="1" t="s">
        <v>129</v>
      </c>
      <c r="E93" s="12"/>
      <c r="F93" s="12"/>
      <c r="L93" s="73"/>
    </row>
    <row r="94" spans="1:20">
      <c r="A94" s="1"/>
      <c r="B94" s="1" t="s">
        <v>621</v>
      </c>
      <c r="C94" s="1" t="s">
        <v>975</v>
      </c>
      <c r="D94" s="38" t="s">
        <v>976</v>
      </c>
      <c r="E94" s="12">
        <v>391420</v>
      </c>
      <c r="F94" s="12">
        <v>391420</v>
      </c>
      <c r="L94" s="73"/>
    </row>
    <row r="95" spans="1:20">
      <c r="A95" s="1"/>
      <c r="B95" s="1"/>
      <c r="C95" s="1"/>
      <c r="D95" s="38" t="s">
        <v>977</v>
      </c>
      <c r="E95" s="12">
        <v>319850</v>
      </c>
      <c r="F95" s="12">
        <v>319850</v>
      </c>
      <c r="L95" s="73"/>
    </row>
    <row r="96" spans="1:20">
      <c r="A96" s="1"/>
      <c r="B96" s="1" t="s">
        <v>621</v>
      </c>
      <c r="C96" s="1" t="s">
        <v>978</v>
      </c>
      <c r="D96" s="38" t="s">
        <v>979</v>
      </c>
      <c r="E96" s="12">
        <v>57400</v>
      </c>
      <c r="F96" s="12">
        <v>57400</v>
      </c>
      <c r="L96" s="73"/>
    </row>
    <row r="97" spans="1:6">
      <c r="A97" s="1"/>
      <c r="B97" s="1"/>
      <c r="C97" s="39"/>
      <c r="D97" s="38" t="s">
        <v>873</v>
      </c>
      <c r="E97" s="12">
        <v>870000</v>
      </c>
      <c r="F97" s="12">
        <v>870000</v>
      </c>
    </row>
    <row r="98" spans="1:6">
      <c r="A98" s="1" t="s">
        <v>130</v>
      </c>
      <c r="B98" s="1"/>
      <c r="C98" s="1"/>
      <c r="D98" s="1" t="s">
        <v>127</v>
      </c>
      <c r="E98" s="12">
        <v>0</v>
      </c>
      <c r="F98" s="12">
        <v>0</v>
      </c>
    </row>
    <row r="99" spans="1:6">
      <c r="A99" s="1"/>
      <c r="B99" s="1"/>
      <c r="C99" s="1"/>
      <c r="D99" s="1"/>
      <c r="E99" s="23"/>
      <c r="F99" s="23"/>
    </row>
    <row r="100" spans="1:6">
      <c r="A100" s="4" t="s">
        <v>131</v>
      </c>
      <c r="B100" s="4"/>
      <c r="C100" s="4"/>
      <c r="D100" s="4" t="s">
        <v>132</v>
      </c>
      <c r="E100" s="10">
        <f>SUM(E101:E110)</f>
        <v>4200</v>
      </c>
      <c r="F100" s="10">
        <f>SUM(F101:F110)</f>
        <v>4200</v>
      </c>
    </row>
    <row r="101" spans="1:6">
      <c r="A101" s="1" t="s">
        <v>133</v>
      </c>
      <c r="B101" s="1"/>
      <c r="C101" s="1"/>
      <c r="E101" s="23">
        <v>0</v>
      </c>
      <c r="F101" s="23">
        <v>0</v>
      </c>
    </row>
    <row r="102" spans="1:6">
      <c r="A102" s="1"/>
      <c r="B102" s="1" t="s">
        <v>618</v>
      </c>
      <c r="C102" s="39" t="s">
        <v>980</v>
      </c>
      <c r="D102" s="1" t="s">
        <v>134</v>
      </c>
      <c r="E102" s="23"/>
      <c r="F102" s="23"/>
    </row>
    <row r="103" spans="1:6">
      <c r="A103" s="1"/>
      <c r="B103" s="1"/>
      <c r="C103" s="39">
        <v>11502</v>
      </c>
      <c r="D103" s="38" t="s">
        <v>981</v>
      </c>
      <c r="E103" s="12">
        <v>100</v>
      </c>
      <c r="F103" s="12">
        <f>(E103)</f>
        <v>100</v>
      </c>
    </row>
    <row r="104" spans="1:6">
      <c r="A104" s="1"/>
      <c r="B104" s="1"/>
      <c r="C104" s="39">
        <v>11503</v>
      </c>
      <c r="D104" s="38" t="s">
        <v>981</v>
      </c>
      <c r="E104" s="12">
        <v>100</v>
      </c>
      <c r="F104" s="12">
        <f t="shared" ref="F104:F108" si="0">(E104)</f>
        <v>100</v>
      </c>
    </row>
    <row r="105" spans="1:6">
      <c r="A105" s="1" t="s">
        <v>135</v>
      </c>
      <c r="B105" s="1"/>
      <c r="C105" s="1"/>
      <c r="D105" s="1" t="s">
        <v>136</v>
      </c>
      <c r="E105" s="12">
        <v>0</v>
      </c>
      <c r="F105" s="12">
        <f t="shared" si="0"/>
        <v>0</v>
      </c>
    </row>
    <row r="106" spans="1:6">
      <c r="A106" s="1" t="s">
        <v>137</v>
      </c>
      <c r="B106" s="1"/>
      <c r="C106" s="1"/>
      <c r="D106" s="1" t="s">
        <v>138</v>
      </c>
      <c r="E106" s="12">
        <v>0</v>
      </c>
      <c r="F106" s="12">
        <f t="shared" si="0"/>
        <v>0</v>
      </c>
    </row>
    <row r="107" spans="1:6">
      <c r="A107" s="1" t="s">
        <v>139</v>
      </c>
      <c r="B107" s="1"/>
      <c r="C107" s="1"/>
      <c r="D107" s="1" t="s">
        <v>140</v>
      </c>
      <c r="E107" s="12">
        <v>0</v>
      </c>
      <c r="F107" s="12">
        <f t="shared" si="0"/>
        <v>0</v>
      </c>
    </row>
    <row r="108" spans="1:6">
      <c r="A108" s="1"/>
      <c r="B108" s="1" t="s">
        <v>618</v>
      </c>
      <c r="C108" s="39" t="s">
        <v>982</v>
      </c>
      <c r="D108" s="38" t="s">
        <v>484</v>
      </c>
      <c r="E108" s="12"/>
      <c r="F108" s="12">
        <f t="shared" si="0"/>
        <v>0</v>
      </c>
    </row>
    <row r="109" spans="1:6">
      <c r="A109" s="1"/>
      <c r="B109" s="1"/>
      <c r="C109" s="39">
        <v>11464</v>
      </c>
      <c r="D109" s="38" t="s">
        <v>983</v>
      </c>
      <c r="E109" s="12">
        <v>1660</v>
      </c>
      <c r="F109" s="12">
        <v>1660</v>
      </c>
    </row>
    <row r="110" spans="1:6">
      <c r="A110" s="1"/>
      <c r="B110" s="1"/>
      <c r="C110" s="39">
        <v>11465</v>
      </c>
      <c r="D110" s="38" t="s">
        <v>983</v>
      </c>
      <c r="E110" s="12">
        <v>2340</v>
      </c>
      <c r="F110" s="12">
        <v>2340</v>
      </c>
    </row>
    <row r="111" spans="1:6">
      <c r="A111" s="1"/>
      <c r="B111" s="1"/>
      <c r="C111" s="1"/>
      <c r="D111" s="1"/>
      <c r="E111" s="12"/>
      <c r="F111" s="12"/>
    </row>
    <row r="112" spans="1:6">
      <c r="A112" s="4" t="s">
        <v>141</v>
      </c>
      <c r="B112" s="4"/>
      <c r="C112" s="4"/>
      <c r="D112" s="4" t="s">
        <v>142</v>
      </c>
      <c r="E112" s="10">
        <f>SUM(E113:E118)</f>
        <v>235313.24</v>
      </c>
      <c r="F112" s="10">
        <f t="shared" ref="F112" si="1">SUM(F113:F118)</f>
        <v>235313.24</v>
      </c>
    </row>
    <row r="113" spans="1:6">
      <c r="A113" s="1" t="s">
        <v>143</v>
      </c>
      <c r="B113" s="1"/>
      <c r="C113" s="1"/>
      <c r="D113" s="1" t="s">
        <v>144</v>
      </c>
      <c r="E113" s="13">
        <v>0</v>
      </c>
      <c r="F113" s="13">
        <v>0</v>
      </c>
    </row>
    <row r="114" spans="1:6">
      <c r="A114" s="1" t="s">
        <v>984</v>
      </c>
      <c r="B114" s="1"/>
      <c r="C114" s="1"/>
      <c r="D114" s="1" t="s">
        <v>985</v>
      </c>
    </row>
    <row r="115" spans="1:6">
      <c r="A115" s="1"/>
      <c r="B115" s="1" t="s">
        <v>618</v>
      </c>
      <c r="C115" s="1" t="s">
        <v>986</v>
      </c>
      <c r="D115" s="38" t="s">
        <v>987</v>
      </c>
      <c r="E115" s="13">
        <v>143370</v>
      </c>
      <c r="F115" s="13">
        <v>143370</v>
      </c>
    </row>
    <row r="116" spans="1:6">
      <c r="A116" s="1" t="s">
        <v>153</v>
      </c>
      <c r="B116" s="1"/>
      <c r="C116" s="1"/>
      <c r="D116" s="1" t="s">
        <v>485</v>
      </c>
      <c r="E116" s="13">
        <v>0</v>
      </c>
      <c r="F116" s="13">
        <v>0</v>
      </c>
    </row>
    <row r="117" spans="1:6">
      <c r="A117" s="1"/>
      <c r="B117" s="1" t="s">
        <v>618</v>
      </c>
      <c r="C117" s="1" t="s">
        <v>988</v>
      </c>
      <c r="D117" s="38" t="s">
        <v>989</v>
      </c>
      <c r="E117" s="13">
        <v>91943.24</v>
      </c>
      <c r="F117" s="13">
        <v>91943.24</v>
      </c>
    </row>
    <row r="118" spans="1:6">
      <c r="A118" s="1" t="s">
        <v>155</v>
      </c>
      <c r="B118" s="1"/>
      <c r="C118" s="1"/>
      <c r="D118" s="1" t="s">
        <v>156</v>
      </c>
      <c r="E118" s="13">
        <v>0</v>
      </c>
      <c r="F118" s="13">
        <v>0</v>
      </c>
    </row>
    <row r="119" spans="1:6">
      <c r="A119" s="1"/>
      <c r="B119" s="1"/>
      <c r="C119" s="1"/>
      <c r="D119" s="1"/>
      <c r="E119" s="13"/>
      <c r="F119" s="13"/>
    </row>
    <row r="120" spans="1:6">
      <c r="A120" s="4" t="s">
        <v>157</v>
      </c>
      <c r="B120" s="4"/>
      <c r="C120" s="4"/>
      <c r="D120" s="4" t="s">
        <v>158</v>
      </c>
      <c r="E120" s="10">
        <f>SUM(E121:E128)</f>
        <v>682952.39</v>
      </c>
      <c r="F120" s="10">
        <f>SUM(F121:F128)</f>
        <v>682952.39</v>
      </c>
    </row>
    <row r="121" spans="1:6">
      <c r="A121" s="1" t="s">
        <v>161</v>
      </c>
      <c r="B121" s="1"/>
      <c r="C121" s="1"/>
      <c r="D121" s="1" t="s">
        <v>162</v>
      </c>
      <c r="E121" s="23">
        <v>0</v>
      </c>
      <c r="F121" s="23">
        <v>0</v>
      </c>
    </row>
    <row r="122" spans="1:6">
      <c r="A122" s="1" t="s">
        <v>163</v>
      </c>
      <c r="B122" s="1"/>
      <c r="C122" s="1"/>
      <c r="D122" s="1" t="s">
        <v>164</v>
      </c>
      <c r="E122" s="23"/>
      <c r="F122" s="23"/>
    </row>
    <row r="123" spans="1:6">
      <c r="A123" s="1" t="s">
        <v>163</v>
      </c>
      <c r="B123" s="1" t="s">
        <v>618</v>
      </c>
      <c r="C123" s="39" t="s">
        <v>990</v>
      </c>
      <c r="D123" s="422" t="s">
        <v>991</v>
      </c>
      <c r="E123" s="23">
        <v>234419.74</v>
      </c>
      <c r="F123" s="23">
        <v>234419.74</v>
      </c>
    </row>
    <row r="124" spans="1:6">
      <c r="A124" s="1" t="s">
        <v>163</v>
      </c>
      <c r="B124" s="1" t="s">
        <v>618</v>
      </c>
      <c r="C124" s="39" t="s">
        <v>992</v>
      </c>
      <c r="D124" s="38" t="s">
        <v>991</v>
      </c>
      <c r="E124" s="23">
        <v>221094.28</v>
      </c>
      <c r="F124" s="23">
        <v>221094.28</v>
      </c>
    </row>
    <row r="125" spans="1:6">
      <c r="A125" s="1" t="s">
        <v>163</v>
      </c>
      <c r="B125" s="1" t="s">
        <v>618</v>
      </c>
      <c r="C125" s="39" t="s">
        <v>993</v>
      </c>
      <c r="D125" s="38" t="s">
        <v>994</v>
      </c>
      <c r="E125" s="23">
        <v>201394.37</v>
      </c>
      <c r="F125" s="23">
        <v>201394.37</v>
      </c>
    </row>
    <row r="126" spans="1:6">
      <c r="A126" s="1"/>
      <c r="B126" s="1"/>
      <c r="C126" s="39" t="s">
        <v>995</v>
      </c>
      <c r="D126" s="38" t="s">
        <v>883</v>
      </c>
      <c r="E126" s="23">
        <v>26044</v>
      </c>
      <c r="F126" s="23">
        <v>26044</v>
      </c>
    </row>
    <row r="127" spans="1:6">
      <c r="A127" s="1" t="s">
        <v>165</v>
      </c>
      <c r="B127" s="1"/>
      <c r="C127" s="1"/>
      <c r="D127" s="1" t="s">
        <v>166</v>
      </c>
      <c r="E127" s="23"/>
      <c r="F127" s="23"/>
    </row>
    <row r="128" spans="1:6">
      <c r="A128" s="1" t="s">
        <v>167</v>
      </c>
      <c r="B128" s="1"/>
      <c r="C128" s="1"/>
      <c r="D128" s="1" t="s">
        <v>168</v>
      </c>
      <c r="E128" s="23">
        <v>0</v>
      </c>
      <c r="F128" s="23">
        <v>0</v>
      </c>
    </row>
    <row r="129" spans="1:6">
      <c r="A129" s="1"/>
      <c r="B129" s="1"/>
      <c r="C129" s="1"/>
      <c r="D129" s="1"/>
      <c r="E129" s="18"/>
      <c r="F129" s="18"/>
    </row>
    <row r="130" spans="1:6">
      <c r="A130" s="4" t="s">
        <v>169</v>
      </c>
      <c r="B130" s="4"/>
      <c r="C130" s="4"/>
      <c r="D130" s="4" t="s">
        <v>170</v>
      </c>
      <c r="E130" s="10">
        <f>SUM(E131:E143)</f>
        <v>228229.7</v>
      </c>
      <c r="F130" s="10">
        <f>SUM(F131:F143)</f>
        <v>228229.7</v>
      </c>
    </row>
    <row r="131" spans="1:6">
      <c r="A131" s="1" t="s">
        <v>171</v>
      </c>
      <c r="B131" s="1"/>
      <c r="C131" s="1"/>
      <c r="D131" s="1" t="s">
        <v>172</v>
      </c>
      <c r="E131" s="13">
        <v>0</v>
      </c>
      <c r="F131" s="13">
        <v>0</v>
      </c>
    </row>
    <row r="132" spans="1:6">
      <c r="A132" s="1" t="s">
        <v>173</v>
      </c>
      <c r="B132" s="1"/>
      <c r="C132" s="1"/>
      <c r="D132" s="1" t="s">
        <v>174</v>
      </c>
      <c r="E132" s="13">
        <v>0</v>
      </c>
      <c r="F132" s="13">
        <v>0</v>
      </c>
    </row>
    <row r="133" spans="1:6">
      <c r="A133" s="1" t="s">
        <v>175</v>
      </c>
      <c r="B133" s="1"/>
      <c r="C133" s="1"/>
      <c r="D133" s="1" t="s">
        <v>176</v>
      </c>
      <c r="E133" s="13">
        <v>0</v>
      </c>
      <c r="F133" s="13">
        <v>0</v>
      </c>
    </row>
    <row r="134" spans="1:6">
      <c r="A134" s="1" t="s">
        <v>177</v>
      </c>
      <c r="B134" s="1"/>
      <c r="C134" s="1"/>
      <c r="D134" s="1" t="s">
        <v>178</v>
      </c>
      <c r="E134" s="13">
        <v>0</v>
      </c>
      <c r="F134" s="13">
        <v>0</v>
      </c>
    </row>
    <row r="135" spans="1:6">
      <c r="A135" s="1" t="s">
        <v>179</v>
      </c>
      <c r="B135" s="1"/>
      <c r="C135" s="1"/>
      <c r="D135" s="1" t="s">
        <v>180</v>
      </c>
      <c r="E135" s="13">
        <v>0</v>
      </c>
      <c r="F135" s="13">
        <v>0</v>
      </c>
    </row>
    <row r="136" spans="1:6">
      <c r="A136" s="1" t="s">
        <v>181</v>
      </c>
      <c r="B136" s="1"/>
      <c r="C136" s="1"/>
      <c r="D136" s="1" t="s">
        <v>182</v>
      </c>
      <c r="E136" s="13">
        <v>0</v>
      </c>
      <c r="F136" s="13">
        <v>0</v>
      </c>
    </row>
    <row r="137" spans="1:6">
      <c r="A137" s="1" t="s">
        <v>183</v>
      </c>
      <c r="B137" s="1"/>
      <c r="C137" s="1"/>
      <c r="D137" s="1" t="s">
        <v>493</v>
      </c>
      <c r="E137" s="13">
        <v>0</v>
      </c>
      <c r="F137" s="13">
        <v>0</v>
      </c>
    </row>
    <row r="138" spans="1:6">
      <c r="A138" s="1" t="s">
        <v>185</v>
      </c>
      <c r="B138" s="1"/>
      <c r="C138" s="1"/>
      <c r="D138" s="1" t="s">
        <v>186</v>
      </c>
      <c r="E138" s="13">
        <v>0</v>
      </c>
      <c r="F138" s="13">
        <v>0</v>
      </c>
    </row>
    <row r="139" spans="1:6">
      <c r="A139" s="1" t="s">
        <v>187</v>
      </c>
      <c r="B139" s="1"/>
      <c r="C139" s="1"/>
      <c r="D139" s="1" t="s">
        <v>188</v>
      </c>
      <c r="E139" s="13">
        <v>0</v>
      </c>
      <c r="F139" s="13">
        <v>0</v>
      </c>
    </row>
    <row r="140" spans="1:6">
      <c r="A140" s="1" t="s">
        <v>189</v>
      </c>
      <c r="B140" s="1"/>
      <c r="C140" s="1"/>
      <c r="D140" s="1" t="s">
        <v>190</v>
      </c>
      <c r="E140" s="13">
        <v>0</v>
      </c>
      <c r="F140" s="13">
        <v>0</v>
      </c>
    </row>
    <row r="141" spans="1:6">
      <c r="A141" s="1" t="s">
        <v>191</v>
      </c>
      <c r="B141" s="1"/>
      <c r="C141" s="1"/>
      <c r="D141" s="1" t="s">
        <v>192</v>
      </c>
      <c r="E141" s="13">
        <v>0</v>
      </c>
      <c r="F141" s="13">
        <v>0</v>
      </c>
    </row>
    <row r="142" spans="1:6">
      <c r="A142" s="1"/>
      <c r="B142" s="1" t="s">
        <v>618</v>
      </c>
      <c r="C142" s="39" t="s">
        <v>996</v>
      </c>
      <c r="D142" s="38" t="s">
        <v>997</v>
      </c>
      <c r="E142" s="24">
        <v>228229.7</v>
      </c>
      <c r="F142" s="24">
        <v>228229.7</v>
      </c>
    </row>
    <row r="143" spans="1:6">
      <c r="A143" s="1" t="s">
        <v>193</v>
      </c>
      <c r="B143" s="1"/>
      <c r="C143" s="1"/>
      <c r="D143" s="1" t="s">
        <v>194</v>
      </c>
      <c r="E143" s="13">
        <v>0</v>
      </c>
      <c r="F143" s="13">
        <v>0</v>
      </c>
    </row>
    <row r="144" spans="1:6">
      <c r="A144" s="1" t="s">
        <v>195</v>
      </c>
      <c r="B144" s="1"/>
      <c r="C144" s="1"/>
      <c r="D144" s="1"/>
      <c r="E144" s="13">
        <v>0</v>
      </c>
      <c r="F144" s="13">
        <v>0</v>
      </c>
    </row>
    <row r="145" spans="1:6">
      <c r="A145" s="4" t="s">
        <v>197</v>
      </c>
      <c r="B145" s="4"/>
      <c r="C145" s="4"/>
      <c r="D145" s="4" t="s">
        <v>198</v>
      </c>
      <c r="E145" s="10">
        <f>SUM(E146:E186)</f>
        <v>3442327.65</v>
      </c>
      <c r="F145" s="10">
        <f>SUM(F146:F186)</f>
        <v>3442327.65</v>
      </c>
    </row>
    <row r="146" spans="1:6">
      <c r="A146" s="1" t="s">
        <v>199</v>
      </c>
      <c r="B146" s="1"/>
      <c r="C146" s="1"/>
      <c r="D146" s="1" t="s">
        <v>200</v>
      </c>
      <c r="E146" s="13">
        <v>0</v>
      </c>
      <c r="F146" s="13">
        <v>0</v>
      </c>
    </row>
    <row r="147" spans="1:6">
      <c r="A147" s="1" t="s">
        <v>201</v>
      </c>
      <c r="B147" s="1" t="s">
        <v>690</v>
      </c>
      <c r="C147" s="1"/>
      <c r="D147" s="1" t="s">
        <v>202</v>
      </c>
      <c r="E147" s="72">
        <v>175</v>
      </c>
      <c r="F147" s="72">
        <v>175</v>
      </c>
    </row>
    <row r="148" spans="1:6">
      <c r="A148" s="1" t="s">
        <v>998</v>
      </c>
      <c r="D148" s="1" t="s">
        <v>999</v>
      </c>
    </row>
    <row r="149" spans="1:6">
      <c r="A149" s="1" t="s">
        <v>1000</v>
      </c>
      <c r="B149" s="1" t="s">
        <v>618</v>
      </c>
      <c r="C149" s="1" t="s">
        <v>1001</v>
      </c>
      <c r="D149" s="38" t="s">
        <v>1002</v>
      </c>
      <c r="E149" s="72">
        <v>157916</v>
      </c>
      <c r="F149" s="72">
        <v>157916</v>
      </c>
    </row>
    <row r="150" spans="1:6">
      <c r="A150" s="1"/>
      <c r="B150" s="1" t="s">
        <v>618</v>
      </c>
      <c r="C150" s="1" t="s">
        <v>1003</v>
      </c>
      <c r="D150" s="38" t="s">
        <v>1004</v>
      </c>
      <c r="E150" s="72">
        <v>18898</v>
      </c>
      <c r="F150" s="72">
        <v>18898</v>
      </c>
    </row>
    <row r="151" spans="1:6">
      <c r="A151" s="1" t="s">
        <v>203</v>
      </c>
      <c r="B151" s="1"/>
      <c r="C151" s="1"/>
      <c r="D151" s="1" t="s">
        <v>204</v>
      </c>
      <c r="E151" s="13">
        <v>0</v>
      </c>
      <c r="F151" s="13">
        <v>0</v>
      </c>
    </row>
    <row r="152" spans="1:6">
      <c r="A152" s="1" t="s">
        <v>205</v>
      </c>
      <c r="B152" s="1"/>
      <c r="C152" s="1"/>
      <c r="D152" s="1" t="s">
        <v>206</v>
      </c>
      <c r="E152" s="13">
        <v>0</v>
      </c>
      <c r="F152" s="13">
        <v>0</v>
      </c>
    </row>
    <row r="153" spans="1:6">
      <c r="A153" s="1"/>
      <c r="B153" s="1" t="s">
        <v>618</v>
      </c>
      <c r="C153" s="39" t="s">
        <v>1005</v>
      </c>
      <c r="D153" s="38" t="s">
        <v>1006</v>
      </c>
      <c r="E153" s="72">
        <v>11092</v>
      </c>
      <c r="F153" s="72">
        <v>11092</v>
      </c>
    </row>
    <row r="154" spans="1:6">
      <c r="A154" s="1" t="s">
        <v>207</v>
      </c>
      <c r="B154" s="1"/>
      <c r="C154" s="1"/>
      <c r="D154" s="1" t="s">
        <v>208</v>
      </c>
      <c r="E154" s="13">
        <v>0</v>
      </c>
      <c r="F154" s="13">
        <v>0</v>
      </c>
    </row>
    <row r="155" spans="1:6">
      <c r="A155" s="1" t="s">
        <v>209</v>
      </c>
      <c r="B155" s="1"/>
      <c r="C155" s="1"/>
      <c r="D155" s="1" t="s">
        <v>210</v>
      </c>
      <c r="E155" s="13">
        <v>0</v>
      </c>
      <c r="F155" s="13">
        <v>0</v>
      </c>
    </row>
    <row r="156" spans="1:6">
      <c r="A156" s="1"/>
      <c r="B156" s="1" t="s">
        <v>618</v>
      </c>
      <c r="C156" s="426" t="s">
        <v>980</v>
      </c>
      <c r="D156" s="38" t="s">
        <v>484</v>
      </c>
      <c r="E156" s="13"/>
      <c r="F156" s="13"/>
    </row>
    <row r="157" spans="1:6">
      <c r="A157" s="1"/>
      <c r="B157" s="1"/>
      <c r="C157" s="426">
        <v>11493</v>
      </c>
      <c r="D157" s="38" t="s">
        <v>1007</v>
      </c>
      <c r="E157" s="72">
        <v>700</v>
      </c>
      <c r="F157" s="72">
        <v>700</v>
      </c>
    </row>
    <row r="158" spans="1:6">
      <c r="A158" s="1"/>
      <c r="B158" s="1"/>
      <c r="C158" s="426">
        <v>11517</v>
      </c>
      <c r="D158" s="38" t="s">
        <v>1008</v>
      </c>
      <c r="E158" s="72">
        <v>555</v>
      </c>
      <c r="F158" s="72">
        <v>555</v>
      </c>
    </row>
    <row r="159" spans="1:6">
      <c r="A159" s="1"/>
      <c r="B159" s="1"/>
      <c r="C159" s="426">
        <v>11519</v>
      </c>
      <c r="D159" s="38" t="s">
        <v>1007</v>
      </c>
      <c r="E159" s="72">
        <v>350</v>
      </c>
      <c r="F159" s="72">
        <v>350</v>
      </c>
    </row>
    <row r="160" spans="1:6">
      <c r="A160" s="1"/>
      <c r="B160" s="1"/>
      <c r="C160" s="426">
        <v>11524</v>
      </c>
      <c r="D160" s="38" t="s">
        <v>1007</v>
      </c>
      <c r="E160" s="72">
        <v>350</v>
      </c>
      <c r="F160" s="72">
        <v>350</v>
      </c>
    </row>
    <row r="161" spans="1:6">
      <c r="A161" s="1"/>
      <c r="B161" s="1"/>
      <c r="C161" s="426">
        <v>11537</v>
      </c>
      <c r="D161" s="38" t="s">
        <v>1009</v>
      </c>
      <c r="E161" s="72">
        <v>400</v>
      </c>
      <c r="F161" s="72">
        <v>400</v>
      </c>
    </row>
    <row r="162" spans="1:6">
      <c r="A162" s="1"/>
      <c r="B162" s="1"/>
      <c r="C162" s="426">
        <v>11540</v>
      </c>
      <c r="D162" s="38" t="s">
        <v>1010</v>
      </c>
      <c r="E162" s="72">
        <v>499.99</v>
      </c>
      <c r="F162" s="72">
        <v>499.99</v>
      </c>
    </row>
    <row r="163" spans="1:6">
      <c r="A163" s="1" t="s">
        <v>211</v>
      </c>
      <c r="B163" s="1"/>
      <c r="C163" s="39"/>
      <c r="D163" s="1" t="s">
        <v>212</v>
      </c>
      <c r="E163" s="13">
        <v>0</v>
      </c>
      <c r="F163" s="13">
        <v>0</v>
      </c>
    </row>
    <row r="164" spans="1:6">
      <c r="A164" s="1" t="s">
        <v>213</v>
      </c>
      <c r="B164" s="1"/>
      <c r="C164" s="39"/>
      <c r="D164" s="1" t="s">
        <v>214</v>
      </c>
      <c r="E164" s="13">
        <v>0</v>
      </c>
      <c r="F164" s="13">
        <v>0</v>
      </c>
    </row>
    <row r="165" spans="1:6">
      <c r="A165" s="1" t="s">
        <v>215</v>
      </c>
      <c r="B165" s="1"/>
      <c r="C165" s="39"/>
      <c r="D165" s="1" t="s">
        <v>1011</v>
      </c>
      <c r="E165" s="13">
        <v>0</v>
      </c>
      <c r="F165" s="13">
        <v>0</v>
      </c>
    </row>
    <row r="166" spans="1:6">
      <c r="A166" s="1" t="s">
        <v>217</v>
      </c>
      <c r="B166" s="1"/>
      <c r="C166" s="39"/>
      <c r="D166" s="1" t="s">
        <v>218</v>
      </c>
      <c r="E166" s="13">
        <v>0</v>
      </c>
      <c r="F166" s="13">
        <v>0</v>
      </c>
    </row>
    <row r="167" spans="1:6">
      <c r="A167" s="1"/>
      <c r="B167" s="1" t="s">
        <v>618</v>
      </c>
      <c r="C167" s="39" t="s">
        <v>1012</v>
      </c>
      <c r="D167" s="38" t="s">
        <v>1013</v>
      </c>
      <c r="E167" s="24">
        <v>43070</v>
      </c>
      <c r="F167" s="24">
        <v>43070</v>
      </c>
    </row>
    <row r="168" spans="1:6">
      <c r="A168" s="1"/>
      <c r="B168" s="1"/>
      <c r="C168" s="39" t="s">
        <v>1014</v>
      </c>
      <c r="D168" s="38" t="s">
        <v>1015</v>
      </c>
      <c r="E168" s="24">
        <v>116230</v>
      </c>
      <c r="F168" s="24">
        <v>116230</v>
      </c>
    </row>
    <row r="169" spans="1:6">
      <c r="A169" s="1" t="s">
        <v>219</v>
      </c>
      <c r="B169" s="1"/>
      <c r="C169" s="1"/>
      <c r="D169" s="1" t="s">
        <v>220</v>
      </c>
      <c r="E169" s="13">
        <v>0</v>
      </c>
      <c r="F169" s="13">
        <v>0</v>
      </c>
    </row>
    <row r="170" spans="1:6">
      <c r="A170" s="1"/>
      <c r="B170" s="1" t="s">
        <v>618</v>
      </c>
      <c r="C170" s="39" t="s">
        <v>1016</v>
      </c>
      <c r="D170" s="38" t="s">
        <v>1017</v>
      </c>
      <c r="E170" s="72">
        <v>138900.01</v>
      </c>
      <c r="F170" s="72">
        <v>138900.01</v>
      </c>
    </row>
    <row r="171" spans="1:6">
      <c r="A171" s="1"/>
      <c r="B171" s="1" t="s">
        <v>618</v>
      </c>
      <c r="C171" s="39" t="s">
        <v>1018</v>
      </c>
      <c r="D171" s="38" t="s">
        <v>1019</v>
      </c>
      <c r="E171" s="72">
        <v>476130</v>
      </c>
      <c r="F171" s="72">
        <v>476130</v>
      </c>
    </row>
    <row r="172" spans="1:6">
      <c r="A172" s="1"/>
      <c r="B172" s="1" t="s">
        <v>618</v>
      </c>
      <c r="C172" s="39" t="s">
        <v>1020</v>
      </c>
      <c r="D172" s="38" t="s">
        <v>1021</v>
      </c>
      <c r="E172" s="72">
        <v>1007248</v>
      </c>
      <c r="F172" s="72">
        <v>1007248</v>
      </c>
    </row>
    <row r="173" spans="1:6">
      <c r="A173" s="1" t="s">
        <v>221</v>
      </c>
      <c r="B173" s="1"/>
      <c r="C173" s="1"/>
      <c r="D173" s="1" t="s">
        <v>222</v>
      </c>
      <c r="E173" s="13">
        <v>0</v>
      </c>
      <c r="F173" s="13">
        <v>0</v>
      </c>
    </row>
    <row r="174" spans="1:6">
      <c r="A174" s="1" t="s">
        <v>223</v>
      </c>
      <c r="B174" s="1"/>
      <c r="C174" s="1"/>
      <c r="D174" s="1" t="s">
        <v>224</v>
      </c>
      <c r="E174" s="13">
        <v>0</v>
      </c>
      <c r="F174" s="13">
        <v>0</v>
      </c>
    </row>
    <row r="175" spans="1:6">
      <c r="A175" s="1"/>
      <c r="B175" s="1" t="s">
        <v>618</v>
      </c>
      <c r="C175" s="39" t="s">
        <v>1022</v>
      </c>
      <c r="D175" s="38" t="s">
        <v>1023</v>
      </c>
      <c r="E175" s="72">
        <v>22420</v>
      </c>
      <c r="F175" s="72">
        <v>22420</v>
      </c>
    </row>
    <row r="176" spans="1:6">
      <c r="A176" s="1" t="s">
        <v>225</v>
      </c>
      <c r="B176" s="1"/>
      <c r="C176" s="1"/>
      <c r="D176" s="1" t="s">
        <v>226</v>
      </c>
      <c r="E176" s="13"/>
      <c r="F176" s="13">
        <v>0</v>
      </c>
    </row>
    <row r="177" spans="1:6">
      <c r="A177" s="1"/>
      <c r="B177" s="1"/>
      <c r="C177" s="39"/>
      <c r="D177" s="38"/>
      <c r="E177" s="13"/>
      <c r="F177" s="13"/>
    </row>
    <row r="178" spans="1:6">
      <c r="A178" s="1"/>
      <c r="B178" s="1" t="s">
        <v>618</v>
      </c>
      <c r="C178" s="39" t="s">
        <v>1024</v>
      </c>
      <c r="D178" s="38" t="s">
        <v>1025</v>
      </c>
      <c r="E178" s="72">
        <v>156955.34</v>
      </c>
      <c r="F178" s="72">
        <v>156955.34</v>
      </c>
    </row>
    <row r="179" spans="1:6">
      <c r="A179" s="1"/>
      <c r="B179" s="1" t="s">
        <v>618</v>
      </c>
      <c r="C179" s="39" t="s">
        <v>1026</v>
      </c>
      <c r="D179" s="38" t="s">
        <v>1027</v>
      </c>
      <c r="E179" s="13">
        <v>1026600</v>
      </c>
      <c r="F179" s="13">
        <v>1026600</v>
      </c>
    </row>
    <row r="180" spans="1:6">
      <c r="A180" s="1"/>
      <c r="B180" s="1" t="s">
        <v>618</v>
      </c>
      <c r="C180" s="39" t="s">
        <v>1028</v>
      </c>
      <c r="D180" s="38" t="s">
        <v>1029</v>
      </c>
      <c r="E180" s="13">
        <v>18880</v>
      </c>
      <c r="F180" s="13">
        <v>18880</v>
      </c>
    </row>
    <row r="181" spans="1:6">
      <c r="A181" s="1"/>
      <c r="B181" s="1" t="s">
        <v>618</v>
      </c>
      <c r="C181" s="39" t="s">
        <v>1030</v>
      </c>
      <c r="D181" s="38" t="s">
        <v>1031</v>
      </c>
      <c r="E181" s="13">
        <v>60668.45</v>
      </c>
      <c r="F181" s="13">
        <v>60668.45</v>
      </c>
    </row>
    <row r="182" spans="1:6">
      <c r="A182" s="1"/>
      <c r="B182" s="1" t="s">
        <v>618</v>
      </c>
      <c r="C182" s="39" t="s">
        <v>1032</v>
      </c>
      <c r="D182" s="38" t="s">
        <v>1033</v>
      </c>
      <c r="E182" s="13">
        <v>165790</v>
      </c>
      <c r="F182" s="13">
        <v>165790</v>
      </c>
    </row>
    <row r="183" spans="1:6">
      <c r="A183" s="1" t="s">
        <v>227</v>
      </c>
      <c r="B183" s="1"/>
      <c r="C183" s="1"/>
      <c r="D183" s="1" t="s">
        <v>228</v>
      </c>
      <c r="E183" s="13">
        <v>0</v>
      </c>
      <c r="F183" s="13">
        <v>0</v>
      </c>
    </row>
    <row r="184" spans="1:6">
      <c r="A184" s="1"/>
      <c r="B184" s="1"/>
      <c r="C184" s="1"/>
      <c r="D184" s="38" t="s">
        <v>1034</v>
      </c>
      <c r="E184" s="13">
        <v>18499.86</v>
      </c>
      <c r="F184" s="13">
        <v>18499.86</v>
      </c>
    </row>
    <row r="185" spans="1:6">
      <c r="A185" s="1" t="s">
        <v>229</v>
      </c>
      <c r="B185" s="1"/>
      <c r="C185" s="1"/>
      <c r="D185" s="1" t="s">
        <v>230</v>
      </c>
      <c r="E185" s="13">
        <v>0</v>
      </c>
      <c r="F185" s="13">
        <v>0</v>
      </c>
    </row>
    <row r="186" spans="1:6">
      <c r="A186" s="1" t="s">
        <v>231</v>
      </c>
      <c r="B186" s="1"/>
      <c r="C186" s="1"/>
      <c r="D186" s="1" t="s">
        <v>232</v>
      </c>
      <c r="E186" s="13">
        <v>0</v>
      </c>
      <c r="F186" s="13">
        <v>0</v>
      </c>
    </row>
    <row r="187" spans="1:6">
      <c r="A187" s="1"/>
      <c r="B187" s="1"/>
      <c r="C187" s="1"/>
      <c r="D187" s="1"/>
      <c r="E187" s="13"/>
      <c r="F187" s="13"/>
    </row>
    <row r="188" spans="1:6">
      <c r="A188" s="4" t="s">
        <v>233</v>
      </c>
      <c r="B188" s="4"/>
      <c r="C188" s="4"/>
      <c r="D188" s="4" t="s">
        <v>234</v>
      </c>
      <c r="E188" s="10">
        <f>SUM(E189:E192)</f>
        <v>334842.7</v>
      </c>
      <c r="F188" s="10">
        <f>SUM(F189:F192)</f>
        <v>334842.7</v>
      </c>
    </row>
    <row r="189" spans="1:6">
      <c r="A189" s="1" t="s">
        <v>235</v>
      </c>
      <c r="B189" s="1"/>
      <c r="C189" s="1"/>
      <c r="D189" s="1" t="s">
        <v>511</v>
      </c>
      <c r="E189" s="13">
        <v>0</v>
      </c>
      <c r="F189" s="13">
        <v>0</v>
      </c>
    </row>
    <row r="190" spans="1:6">
      <c r="A190" s="1" t="s">
        <v>237</v>
      </c>
      <c r="B190" s="1"/>
      <c r="C190" s="1"/>
      <c r="D190" s="1" t="s">
        <v>236</v>
      </c>
      <c r="E190" s="13">
        <v>0</v>
      </c>
      <c r="F190" s="13">
        <v>0</v>
      </c>
    </row>
    <row r="191" spans="1:6">
      <c r="A191" s="1" t="s">
        <v>1035</v>
      </c>
      <c r="B191" s="1"/>
      <c r="C191" s="1"/>
      <c r="D191" s="1" t="s">
        <v>1036</v>
      </c>
      <c r="E191" s="13"/>
      <c r="F191" s="13"/>
    </row>
    <row r="192" spans="1:6">
      <c r="B192" s="1" t="s">
        <v>618</v>
      </c>
      <c r="C192" s="39">
        <v>38993</v>
      </c>
      <c r="D192" s="38" t="s">
        <v>1037</v>
      </c>
      <c r="E192" s="13">
        <v>334842.7</v>
      </c>
      <c r="F192" s="13">
        <v>334842.7</v>
      </c>
    </row>
    <row r="193" spans="1:6" ht="15">
      <c r="A193" s="16" t="s">
        <v>238</v>
      </c>
      <c r="B193" s="16"/>
      <c r="C193" s="16"/>
      <c r="D193" s="16" t="s">
        <v>239</v>
      </c>
      <c r="E193" s="17">
        <f>E194+E249+E254+E261+E264+E270+E279+E290</f>
        <v>1239265.48</v>
      </c>
      <c r="F193" s="17">
        <f>F194+F249+F254+F261+F264+F270+F279+F290</f>
        <v>1239265.48</v>
      </c>
    </row>
    <row r="194" spans="1:6">
      <c r="A194" s="4" t="s">
        <v>240</v>
      </c>
      <c r="B194" s="4"/>
      <c r="C194" s="4"/>
      <c r="D194" s="4" t="s">
        <v>241</v>
      </c>
      <c r="E194" s="10">
        <f>SUM(E196:E248)</f>
        <v>60472.460000000014</v>
      </c>
      <c r="F194" s="10">
        <f>SUM(F196:F248)</f>
        <v>60472.460000000014</v>
      </c>
    </row>
    <row r="195" spans="1:6">
      <c r="A195" s="1" t="s">
        <v>242</v>
      </c>
      <c r="D195" s="1" t="s">
        <v>241</v>
      </c>
      <c r="E195" s="23"/>
      <c r="F195" s="23"/>
    </row>
    <row r="196" spans="1:6">
      <c r="A196" s="1"/>
      <c r="B196" s="1" t="s">
        <v>618</v>
      </c>
      <c r="C196" s="39" t="s">
        <v>980</v>
      </c>
      <c r="D196" s="1" t="s">
        <v>484</v>
      </c>
      <c r="E196" s="23"/>
      <c r="F196" s="23"/>
    </row>
    <row r="197" spans="1:6">
      <c r="A197" s="1"/>
      <c r="B197" s="1" t="s">
        <v>1038</v>
      </c>
      <c r="C197" s="39"/>
      <c r="D197" s="1"/>
      <c r="E197" s="23"/>
      <c r="F197" s="23"/>
    </row>
    <row r="198" spans="1:6">
      <c r="A198" s="1"/>
      <c r="B198" s="1"/>
      <c r="C198" s="426">
        <v>11490</v>
      </c>
      <c r="D198" s="38" t="s">
        <v>517</v>
      </c>
      <c r="E198" s="72">
        <v>130</v>
      </c>
      <c r="F198" s="72">
        <v>130</v>
      </c>
    </row>
    <row r="199" spans="1:6">
      <c r="A199" s="1"/>
      <c r="B199" s="1"/>
      <c r="C199" s="426" t="s">
        <v>1039</v>
      </c>
      <c r="D199" s="38" t="s">
        <v>1040</v>
      </c>
      <c r="E199" s="72">
        <v>735.66</v>
      </c>
      <c r="F199" s="72">
        <v>735.66</v>
      </c>
    </row>
    <row r="200" spans="1:6">
      <c r="A200" s="1"/>
      <c r="B200" s="1"/>
      <c r="C200" s="426" t="s">
        <v>1041</v>
      </c>
      <c r="D200" s="38" t="s">
        <v>1042</v>
      </c>
      <c r="E200" s="72">
        <v>719.99</v>
      </c>
      <c r="F200" s="72">
        <v>719.99</v>
      </c>
    </row>
    <row r="201" spans="1:6">
      <c r="A201" s="1"/>
      <c r="B201" s="1"/>
      <c r="C201" s="426">
        <v>11494</v>
      </c>
      <c r="D201" s="38" t="s">
        <v>1040</v>
      </c>
      <c r="E201" s="72">
        <v>643.47</v>
      </c>
      <c r="F201" s="72">
        <v>643.47</v>
      </c>
    </row>
    <row r="202" spans="1:6">
      <c r="A202" s="1"/>
      <c r="B202" s="1"/>
      <c r="C202" s="426">
        <v>11498</v>
      </c>
      <c r="D202" s="38" t="s">
        <v>517</v>
      </c>
      <c r="E202" s="72">
        <v>260</v>
      </c>
      <c r="F202" s="72">
        <v>260</v>
      </c>
    </row>
    <row r="203" spans="1:6">
      <c r="A203" s="1"/>
      <c r="B203" s="1"/>
      <c r="C203" s="426">
        <v>11504</v>
      </c>
      <c r="D203" s="38" t="s">
        <v>1040</v>
      </c>
      <c r="E203" s="72">
        <v>735.66</v>
      </c>
      <c r="F203" s="72">
        <v>735.66</v>
      </c>
    </row>
    <row r="204" spans="1:6">
      <c r="A204" s="1"/>
      <c r="B204" s="1"/>
      <c r="C204" s="426">
        <v>11508</v>
      </c>
      <c r="D204" s="38" t="s">
        <v>1040</v>
      </c>
      <c r="E204" s="72">
        <v>460.02</v>
      </c>
      <c r="F204" s="72">
        <v>460.02</v>
      </c>
    </row>
    <row r="205" spans="1:6">
      <c r="A205" s="1"/>
      <c r="B205" s="1"/>
      <c r="C205" s="426">
        <v>11512</v>
      </c>
      <c r="D205" s="38" t="s">
        <v>1043</v>
      </c>
      <c r="E205" s="72">
        <v>1575</v>
      </c>
      <c r="F205" s="72">
        <v>1575</v>
      </c>
    </row>
    <row r="206" spans="1:6">
      <c r="A206" s="1"/>
      <c r="B206" s="1"/>
      <c r="C206" s="426">
        <v>11513</v>
      </c>
      <c r="D206" s="38" t="s">
        <v>1043</v>
      </c>
      <c r="E206" s="72">
        <v>45</v>
      </c>
      <c r="F206" s="72">
        <v>45</v>
      </c>
    </row>
    <row r="207" spans="1:6">
      <c r="A207" s="1"/>
      <c r="B207" s="1"/>
      <c r="C207" s="426">
        <v>11510</v>
      </c>
      <c r="D207" s="38" t="s">
        <v>1044</v>
      </c>
      <c r="E207" s="72">
        <v>590</v>
      </c>
      <c r="F207" s="72">
        <v>590</v>
      </c>
    </row>
    <row r="208" spans="1:6">
      <c r="A208" s="1"/>
      <c r="B208" s="1"/>
      <c r="C208" s="426">
        <v>11511</v>
      </c>
      <c r="D208" s="38" t="s">
        <v>1042</v>
      </c>
      <c r="E208" s="72">
        <v>639.55999999999995</v>
      </c>
      <c r="F208" s="72">
        <v>639.55999999999995</v>
      </c>
    </row>
    <row r="209" spans="1:6">
      <c r="A209" s="1"/>
      <c r="B209" s="1"/>
      <c r="C209" s="426">
        <v>11514</v>
      </c>
      <c r="D209" s="38" t="s">
        <v>1040</v>
      </c>
      <c r="E209" s="72">
        <v>643.47</v>
      </c>
      <c r="F209" s="72">
        <v>643.47</v>
      </c>
    </row>
    <row r="210" spans="1:6">
      <c r="A210" s="1"/>
      <c r="B210" s="1"/>
      <c r="C210" s="426">
        <v>11515</v>
      </c>
      <c r="D210" s="38" t="s">
        <v>1044</v>
      </c>
      <c r="E210" s="72">
        <v>92.56</v>
      </c>
      <c r="F210" s="72">
        <v>92.56</v>
      </c>
    </row>
    <row r="211" spans="1:6">
      <c r="A211" s="1"/>
      <c r="B211" s="1"/>
      <c r="C211" s="426">
        <v>11516</v>
      </c>
      <c r="D211" s="38" t="s">
        <v>1040</v>
      </c>
      <c r="E211" s="72">
        <v>643.47</v>
      </c>
      <c r="F211" s="72">
        <v>643.47</v>
      </c>
    </row>
    <row r="212" spans="1:6">
      <c r="A212" s="1"/>
      <c r="B212" s="1"/>
      <c r="C212" s="426">
        <v>11518</v>
      </c>
      <c r="D212" s="38" t="s">
        <v>1045</v>
      </c>
      <c r="E212" s="72">
        <v>787.06</v>
      </c>
      <c r="F212" s="72">
        <v>787.06</v>
      </c>
    </row>
    <row r="213" spans="1:6">
      <c r="A213" s="1"/>
      <c r="B213" s="1"/>
      <c r="C213" s="426">
        <v>11520</v>
      </c>
      <c r="D213" s="38" t="s">
        <v>1046</v>
      </c>
      <c r="E213" s="72">
        <v>348</v>
      </c>
      <c r="F213" s="72">
        <v>348</v>
      </c>
    </row>
    <row r="214" spans="1:6">
      <c r="A214" s="1"/>
      <c r="B214" s="1"/>
      <c r="C214" s="426">
        <v>11525</v>
      </c>
      <c r="D214" s="38" t="s">
        <v>1040</v>
      </c>
      <c r="E214" s="72">
        <v>735.66</v>
      </c>
      <c r="F214" s="72">
        <v>735.66</v>
      </c>
    </row>
    <row r="215" spans="1:6">
      <c r="A215" s="1"/>
      <c r="B215" s="1"/>
      <c r="C215" s="426">
        <v>11526</v>
      </c>
      <c r="D215" s="38" t="s">
        <v>1040</v>
      </c>
      <c r="E215" s="72">
        <v>735.66</v>
      </c>
      <c r="F215" s="72">
        <v>735.66</v>
      </c>
    </row>
    <row r="216" spans="1:6">
      <c r="A216" s="1"/>
      <c r="B216" s="1"/>
      <c r="C216" s="426">
        <v>11528</v>
      </c>
      <c r="D216" s="38" t="s">
        <v>1040</v>
      </c>
      <c r="E216" s="72">
        <v>735.66</v>
      </c>
      <c r="F216" s="72">
        <v>735.66</v>
      </c>
    </row>
    <row r="217" spans="1:6">
      <c r="A217" s="1"/>
      <c r="B217" s="1"/>
      <c r="C217" s="426">
        <v>11529</v>
      </c>
      <c r="D217" s="38" t="s">
        <v>517</v>
      </c>
      <c r="E217" s="72">
        <v>130</v>
      </c>
      <c r="F217" s="72">
        <v>130</v>
      </c>
    </row>
    <row r="218" spans="1:6">
      <c r="A218" s="1"/>
      <c r="B218" s="1"/>
      <c r="C218" s="426">
        <v>11530</v>
      </c>
      <c r="D218" s="38" t="s">
        <v>1042</v>
      </c>
      <c r="E218" s="72">
        <v>719.99</v>
      </c>
      <c r="F218" s="72">
        <v>719.99</v>
      </c>
    </row>
    <row r="219" spans="1:6">
      <c r="A219" s="1"/>
      <c r="B219" s="1"/>
      <c r="C219" s="426">
        <v>11531</v>
      </c>
      <c r="D219" s="38" t="s">
        <v>1047</v>
      </c>
      <c r="E219" s="72">
        <v>12625</v>
      </c>
      <c r="F219" s="72">
        <v>12625</v>
      </c>
    </row>
    <row r="220" spans="1:6">
      <c r="A220" s="1"/>
      <c r="B220" s="1"/>
      <c r="C220" s="426">
        <v>11532</v>
      </c>
      <c r="D220" s="38" t="s">
        <v>517</v>
      </c>
      <c r="E220" s="72">
        <v>195</v>
      </c>
      <c r="F220" s="72">
        <v>195</v>
      </c>
    </row>
    <row r="221" spans="1:6">
      <c r="A221" s="1"/>
      <c r="B221" s="1"/>
      <c r="C221" s="426">
        <v>11533</v>
      </c>
      <c r="D221" s="38" t="s">
        <v>1040</v>
      </c>
      <c r="E221" s="72">
        <v>643.47</v>
      </c>
      <c r="F221" s="72">
        <v>643.47</v>
      </c>
    </row>
    <row r="222" spans="1:6">
      <c r="A222" s="1"/>
      <c r="B222" s="1"/>
      <c r="C222" s="426">
        <v>11535</v>
      </c>
      <c r="D222" s="38" t="s">
        <v>1048</v>
      </c>
      <c r="E222" s="72">
        <v>6515</v>
      </c>
      <c r="F222" s="72">
        <v>6515</v>
      </c>
    </row>
    <row r="223" spans="1:6">
      <c r="A223" s="1"/>
      <c r="B223" s="1"/>
      <c r="C223" s="426">
        <v>11539</v>
      </c>
      <c r="D223" s="38" t="s">
        <v>1043</v>
      </c>
      <c r="E223" s="72">
        <v>1260</v>
      </c>
      <c r="F223" s="72">
        <v>1260</v>
      </c>
    </row>
    <row r="224" spans="1:6">
      <c r="A224" s="1"/>
      <c r="B224" s="1"/>
      <c r="C224" s="426">
        <v>11541</v>
      </c>
      <c r="D224" s="38" t="s">
        <v>1040</v>
      </c>
      <c r="E224" s="72">
        <v>786.02</v>
      </c>
      <c r="F224" s="72">
        <v>786.02</v>
      </c>
    </row>
    <row r="225" spans="1:6">
      <c r="A225" s="1"/>
      <c r="B225" s="1" t="s">
        <v>618</v>
      </c>
      <c r="C225" s="39" t="s">
        <v>982</v>
      </c>
      <c r="D225" s="1" t="s">
        <v>484</v>
      </c>
      <c r="E225" s="72"/>
      <c r="F225" s="72"/>
    </row>
    <row r="226" spans="1:6">
      <c r="A226" s="1"/>
      <c r="B226" s="1" t="s">
        <v>1038</v>
      </c>
      <c r="C226" s="39"/>
      <c r="D226" s="1"/>
      <c r="E226" s="72"/>
      <c r="F226" s="72"/>
    </row>
    <row r="227" spans="1:6">
      <c r="A227" s="1"/>
      <c r="B227" s="1"/>
      <c r="C227" s="426">
        <v>11454</v>
      </c>
      <c r="D227" s="38" t="s">
        <v>516</v>
      </c>
      <c r="E227" s="72">
        <v>522.36</v>
      </c>
      <c r="F227" s="72">
        <v>522.36</v>
      </c>
    </row>
    <row r="228" spans="1:6">
      <c r="A228" s="1"/>
      <c r="B228" s="1"/>
      <c r="C228" s="426">
        <v>11456</v>
      </c>
      <c r="D228" s="38" t="s">
        <v>516</v>
      </c>
      <c r="E228" s="72">
        <v>643.47</v>
      </c>
      <c r="F228" s="72">
        <v>643.47</v>
      </c>
    </row>
    <row r="229" spans="1:6">
      <c r="A229" s="1"/>
      <c r="B229" s="1"/>
      <c r="C229" s="426">
        <v>11460</v>
      </c>
      <c r="D229" s="38" t="s">
        <v>1049</v>
      </c>
      <c r="E229" s="72">
        <v>1035</v>
      </c>
      <c r="F229" s="72">
        <v>1035</v>
      </c>
    </row>
    <row r="230" spans="1:6">
      <c r="A230" s="1"/>
      <c r="B230" s="1"/>
      <c r="C230" s="426">
        <v>11455</v>
      </c>
      <c r="D230" s="38" t="s">
        <v>1050</v>
      </c>
      <c r="E230" s="72">
        <v>130</v>
      </c>
      <c r="F230" s="72">
        <v>130</v>
      </c>
    </row>
    <row r="231" spans="1:6">
      <c r="A231" s="1"/>
      <c r="B231" s="1"/>
      <c r="C231" s="426">
        <v>11457</v>
      </c>
      <c r="D231" s="38" t="s">
        <v>520</v>
      </c>
      <c r="E231" s="72">
        <v>3866.86</v>
      </c>
      <c r="F231" s="72">
        <v>3866.86</v>
      </c>
    </row>
    <row r="232" spans="1:6">
      <c r="A232" s="1"/>
      <c r="B232" s="1"/>
      <c r="C232" s="426">
        <v>11458</v>
      </c>
      <c r="D232" s="38" t="s">
        <v>516</v>
      </c>
      <c r="E232" s="72">
        <v>638.29</v>
      </c>
      <c r="F232" s="72">
        <v>638.29</v>
      </c>
    </row>
    <row r="233" spans="1:6">
      <c r="A233" s="1"/>
      <c r="B233" s="1"/>
      <c r="C233" s="426">
        <v>11466</v>
      </c>
      <c r="D233" s="38" t="s">
        <v>516</v>
      </c>
      <c r="E233" s="72">
        <v>735.66</v>
      </c>
      <c r="F233" s="72">
        <v>735.66</v>
      </c>
    </row>
    <row r="234" spans="1:6">
      <c r="A234" s="1"/>
      <c r="B234" s="1"/>
      <c r="C234" s="426">
        <v>11467</v>
      </c>
      <c r="D234" s="38" t="s">
        <v>531</v>
      </c>
      <c r="E234" s="72">
        <v>1634.85</v>
      </c>
      <c r="F234" s="72">
        <v>1634.85</v>
      </c>
    </row>
    <row r="235" spans="1:6">
      <c r="A235" s="1"/>
      <c r="B235" s="1"/>
      <c r="C235" s="426">
        <v>11468</v>
      </c>
      <c r="D235" s="38" t="s">
        <v>548</v>
      </c>
      <c r="E235" s="72">
        <v>735.66</v>
      </c>
      <c r="F235" s="72">
        <v>735.66</v>
      </c>
    </row>
    <row r="236" spans="1:6">
      <c r="A236" s="1"/>
      <c r="B236" s="1"/>
      <c r="C236" s="426">
        <v>11471</v>
      </c>
      <c r="D236" s="38" t="s">
        <v>548</v>
      </c>
      <c r="E236" s="72">
        <v>643.47</v>
      </c>
      <c r="F236" s="72">
        <v>643.47</v>
      </c>
    </row>
    <row r="237" spans="1:6">
      <c r="A237" s="1"/>
      <c r="B237" s="1"/>
      <c r="C237" s="426">
        <v>11473</v>
      </c>
      <c r="D237" s="38" t="s">
        <v>1051</v>
      </c>
      <c r="E237" s="72">
        <v>5899.63</v>
      </c>
      <c r="F237" s="72">
        <v>5899.63</v>
      </c>
    </row>
    <row r="238" spans="1:6">
      <c r="A238" s="1"/>
      <c r="B238" s="1"/>
      <c r="C238" s="426">
        <v>11474</v>
      </c>
      <c r="D238" s="38" t="s">
        <v>1052</v>
      </c>
      <c r="E238" s="72">
        <v>559.24</v>
      </c>
      <c r="F238" s="72">
        <v>559.24</v>
      </c>
    </row>
    <row r="239" spans="1:6">
      <c r="A239" s="1"/>
      <c r="B239" s="1"/>
      <c r="C239" s="426">
        <v>11462</v>
      </c>
      <c r="D239" s="38" t="s">
        <v>1053</v>
      </c>
      <c r="E239" s="72">
        <v>719.99</v>
      </c>
      <c r="F239" s="72">
        <v>719.99</v>
      </c>
    </row>
    <row r="240" spans="1:6">
      <c r="A240" s="1"/>
      <c r="B240" s="1"/>
      <c r="C240" s="426">
        <v>11475</v>
      </c>
      <c r="D240" s="38" t="s">
        <v>548</v>
      </c>
      <c r="E240" s="72">
        <v>735.66</v>
      </c>
      <c r="F240" s="72">
        <v>735.66</v>
      </c>
    </row>
    <row r="241" spans="1:6">
      <c r="A241" s="1"/>
      <c r="B241" s="1"/>
      <c r="C241" s="426">
        <v>11478</v>
      </c>
      <c r="D241" s="38" t="s">
        <v>1049</v>
      </c>
      <c r="E241" s="72">
        <v>945</v>
      </c>
      <c r="F241" s="72">
        <v>945</v>
      </c>
    </row>
    <row r="242" spans="1:6">
      <c r="A242" s="1"/>
      <c r="B242" s="1"/>
      <c r="C242" s="426">
        <v>11480</v>
      </c>
      <c r="D242" s="38" t="s">
        <v>516</v>
      </c>
      <c r="E242" s="72">
        <v>735.66</v>
      </c>
      <c r="F242" s="72">
        <v>735.66</v>
      </c>
    </row>
    <row r="243" spans="1:6">
      <c r="A243" s="1"/>
      <c r="B243" s="1"/>
      <c r="C243" s="426">
        <v>11476</v>
      </c>
      <c r="D243" s="38" t="s">
        <v>517</v>
      </c>
      <c r="E243" s="72">
        <v>130</v>
      </c>
      <c r="F243" s="72">
        <v>130</v>
      </c>
    </row>
    <row r="244" spans="1:6">
      <c r="A244" s="1"/>
      <c r="B244" s="1"/>
      <c r="C244" s="426">
        <v>11482</v>
      </c>
      <c r="D244" s="38" t="s">
        <v>516</v>
      </c>
      <c r="E244" s="72">
        <v>735.66</v>
      </c>
      <c r="F244" s="72">
        <v>735.66</v>
      </c>
    </row>
    <row r="245" spans="1:6">
      <c r="A245" s="1"/>
      <c r="B245" s="1"/>
      <c r="C245" s="426">
        <v>11485</v>
      </c>
      <c r="D245" s="38" t="s">
        <v>549</v>
      </c>
      <c r="E245" s="72">
        <v>4559.96</v>
      </c>
      <c r="F245" s="72">
        <v>4559.96</v>
      </c>
    </row>
    <row r="246" spans="1:6">
      <c r="A246" s="1"/>
      <c r="B246" s="1"/>
      <c r="C246" s="426">
        <v>11486</v>
      </c>
      <c r="D246" s="38" t="s">
        <v>516</v>
      </c>
      <c r="E246" s="72">
        <v>735.66</v>
      </c>
      <c r="F246" s="72">
        <v>735.66</v>
      </c>
    </row>
    <row r="247" spans="1:6">
      <c r="A247" s="1" t="s">
        <v>243</v>
      </c>
      <c r="D247" s="1" t="s">
        <v>244</v>
      </c>
      <c r="E247" s="23">
        <v>0</v>
      </c>
      <c r="F247" s="23"/>
    </row>
    <row r="248" spans="1:6">
      <c r="A248" s="1"/>
      <c r="B248" s="1"/>
      <c r="C248" s="39"/>
      <c r="D248" s="1"/>
      <c r="E248" s="13"/>
      <c r="F248" s="13"/>
    </row>
    <row r="249" spans="1:6">
      <c r="A249" s="4" t="s">
        <v>245</v>
      </c>
      <c r="B249" s="4"/>
      <c r="C249" s="4"/>
      <c r="D249" s="4" t="s">
        <v>246</v>
      </c>
      <c r="E249" s="10">
        <f>SUM(E250:E252)</f>
        <v>0</v>
      </c>
      <c r="F249" s="10">
        <f>SUM(F250:F252)</f>
        <v>0</v>
      </c>
    </row>
    <row r="250" spans="1:6">
      <c r="A250" s="1" t="s">
        <v>247</v>
      </c>
      <c r="B250" s="1"/>
      <c r="C250" s="1"/>
      <c r="D250" s="1" t="s">
        <v>248</v>
      </c>
      <c r="E250" s="18">
        <v>0</v>
      </c>
      <c r="F250" s="18">
        <v>0</v>
      </c>
    </row>
    <row r="251" spans="1:6">
      <c r="A251" s="1" t="s">
        <v>249</v>
      </c>
      <c r="B251" s="1"/>
      <c r="C251" s="39"/>
      <c r="D251" s="1" t="s">
        <v>250</v>
      </c>
      <c r="E251" s="24"/>
      <c r="F251" s="24"/>
    </row>
    <row r="252" spans="1:6">
      <c r="A252" s="1" t="s">
        <v>251</v>
      </c>
      <c r="B252" s="1"/>
      <c r="C252" s="1"/>
      <c r="D252" s="1" t="s">
        <v>252</v>
      </c>
      <c r="E252" s="18">
        <v>0</v>
      </c>
      <c r="F252" s="18">
        <v>0</v>
      </c>
    </row>
    <row r="253" spans="1:6">
      <c r="A253" s="1"/>
      <c r="B253" s="1"/>
      <c r="C253" s="1"/>
      <c r="D253" s="1"/>
      <c r="E253" s="18"/>
      <c r="F253" s="18"/>
    </row>
    <row r="254" spans="1:6">
      <c r="A254" s="4" t="s">
        <v>253</v>
      </c>
      <c r="B254" s="4"/>
      <c r="C254" s="4"/>
      <c r="D254" s="4" t="s">
        <v>254</v>
      </c>
      <c r="E254" s="10">
        <f>SUM(E255:E259)</f>
        <v>0</v>
      </c>
      <c r="F254" s="10">
        <f>SUM(F255:F259)</f>
        <v>0</v>
      </c>
    </row>
    <row r="255" spans="1:6">
      <c r="A255" s="1" t="s">
        <v>257</v>
      </c>
      <c r="B255" s="1"/>
      <c r="C255" s="1"/>
      <c r="D255" s="1" t="s">
        <v>258</v>
      </c>
      <c r="E255" s="18"/>
      <c r="F255" s="18"/>
    </row>
    <row r="256" spans="1:6">
      <c r="A256" s="1" t="s">
        <v>259</v>
      </c>
      <c r="B256" s="1"/>
      <c r="C256" s="1"/>
      <c r="D256" s="1" t="s">
        <v>260</v>
      </c>
      <c r="E256" s="18"/>
      <c r="F256" s="18"/>
    </row>
    <row r="257" spans="1:6">
      <c r="A257" s="1" t="s">
        <v>261</v>
      </c>
      <c r="B257" s="1"/>
      <c r="C257" s="39"/>
      <c r="D257" s="1" t="s">
        <v>262</v>
      </c>
      <c r="E257" s="24"/>
      <c r="F257" s="24"/>
    </row>
    <row r="258" spans="1:6">
      <c r="A258" s="1" t="s">
        <v>263</v>
      </c>
      <c r="B258" s="1"/>
      <c r="C258" s="1"/>
      <c r="D258" s="1" t="s">
        <v>264</v>
      </c>
      <c r="E258" s="18">
        <v>0</v>
      </c>
      <c r="F258" s="18"/>
    </row>
    <row r="259" spans="1:6">
      <c r="A259" s="1" t="s">
        <v>265</v>
      </c>
      <c r="B259" s="1"/>
      <c r="C259" s="1"/>
      <c r="D259" s="1" t="s">
        <v>266</v>
      </c>
      <c r="E259" s="18">
        <v>0</v>
      </c>
      <c r="F259" s="18">
        <v>0</v>
      </c>
    </row>
    <row r="260" spans="1:6">
      <c r="A260" s="1"/>
      <c r="B260" s="1"/>
      <c r="C260" s="1"/>
      <c r="D260" s="1"/>
      <c r="E260" s="18"/>
      <c r="F260" s="18"/>
    </row>
    <row r="261" spans="1:6">
      <c r="A261" s="4" t="s">
        <v>267</v>
      </c>
      <c r="B261" s="4"/>
      <c r="C261" s="4"/>
      <c r="D261" s="4" t="s">
        <v>843</v>
      </c>
      <c r="E261" s="10">
        <f>SUM(E262)</f>
        <v>0</v>
      </c>
      <c r="F261" s="10">
        <f>SUM(F262)</f>
        <v>0</v>
      </c>
    </row>
    <row r="262" spans="1:6">
      <c r="A262" s="1" t="s">
        <v>269</v>
      </c>
      <c r="B262" s="1"/>
      <c r="C262" s="1"/>
      <c r="D262" s="1" t="s">
        <v>270</v>
      </c>
      <c r="E262" s="18">
        <v>0</v>
      </c>
      <c r="F262" s="18">
        <v>0</v>
      </c>
    </row>
    <row r="263" spans="1:6">
      <c r="A263" s="1"/>
      <c r="B263" s="1"/>
      <c r="C263" s="1"/>
      <c r="D263" s="1"/>
      <c r="E263" s="18"/>
      <c r="F263" s="18"/>
    </row>
    <row r="264" spans="1:6">
      <c r="A264" s="4" t="s">
        <v>271</v>
      </c>
      <c r="B264" s="4"/>
      <c r="C264" s="4"/>
      <c r="D264" s="4" t="s">
        <v>272</v>
      </c>
      <c r="E264" s="10">
        <f>SUM(E265:E269)</f>
        <v>106495</v>
      </c>
      <c r="F264" s="10">
        <f>SUM(F265:F269)</f>
        <v>106495</v>
      </c>
    </row>
    <row r="265" spans="1:6">
      <c r="A265" s="1" t="s">
        <v>273</v>
      </c>
      <c r="B265" s="1"/>
      <c r="C265" s="1"/>
      <c r="D265" s="1" t="s">
        <v>274</v>
      </c>
      <c r="E265" s="23">
        <v>0</v>
      </c>
      <c r="F265" s="23">
        <v>0</v>
      </c>
    </row>
    <row r="266" spans="1:6">
      <c r="A266" s="1" t="s">
        <v>275</v>
      </c>
      <c r="B266" s="1"/>
      <c r="C266" s="1"/>
      <c r="D266" s="1" t="s">
        <v>276</v>
      </c>
      <c r="E266" s="23">
        <v>0</v>
      </c>
      <c r="F266" s="23">
        <v>0</v>
      </c>
    </row>
    <row r="267" spans="1:6">
      <c r="A267" s="1" t="s">
        <v>277</v>
      </c>
      <c r="B267" s="1"/>
      <c r="C267" s="1"/>
      <c r="D267" s="1" t="s">
        <v>278</v>
      </c>
    </row>
    <row r="268" spans="1:6">
      <c r="A268" s="1"/>
      <c r="B268" s="1" t="s">
        <v>618</v>
      </c>
      <c r="C268" s="1" t="s">
        <v>923</v>
      </c>
      <c r="D268" s="38" t="s">
        <v>1054</v>
      </c>
      <c r="E268" s="23">
        <v>73455</v>
      </c>
      <c r="F268" s="23">
        <v>73455</v>
      </c>
    </row>
    <row r="269" spans="1:6">
      <c r="A269" s="1"/>
      <c r="B269" s="1" t="s">
        <v>618</v>
      </c>
      <c r="C269" s="1" t="s">
        <v>1055</v>
      </c>
      <c r="D269" s="38" t="s">
        <v>1056</v>
      </c>
      <c r="E269" s="23">
        <v>33040</v>
      </c>
      <c r="F269" s="23">
        <v>33040</v>
      </c>
    </row>
    <row r="270" spans="1:6">
      <c r="A270" s="4" t="s">
        <v>279</v>
      </c>
      <c r="B270" s="4"/>
      <c r="C270" s="4"/>
      <c r="D270" s="4" t="s">
        <v>280</v>
      </c>
      <c r="E270" s="10">
        <f>SUM(E271:E277)</f>
        <v>0</v>
      </c>
      <c r="F270" s="10">
        <f>SUM(F271:F277)</f>
        <v>0</v>
      </c>
    </row>
    <row r="271" spans="1:6">
      <c r="A271" s="1" t="s">
        <v>281</v>
      </c>
      <c r="B271" s="1"/>
      <c r="C271" s="1"/>
      <c r="D271" s="1" t="s">
        <v>282</v>
      </c>
      <c r="E271" s="23">
        <v>0</v>
      </c>
      <c r="F271" s="23">
        <v>0</v>
      </c>
    </row>
    <row r="272" spans="1:6">
      <c r="A272" s="1" t="s">
        <v>283</v>
      </c>
      <c r="B272" s="1"/>
      <c r="C272" s="1"/>
      <c r="D272" s="1" t="s">
        <v>284</v>
      </c>
      <c r="E272" s="23">
        <v>0</v>
      </c>
      <c r="F272" s="23">
        <v>0</v>
      </c>
    </row>
    <row r="273" spans="1:6">
      <c r="A273" s="1" t="s">
        <v>285</v>
      </c>
      <c r="B273" s="1"/>
      <c r="C273" s="1"/>
      <c r="D273" s="1" t="s">
        <v>286</v>
      </c>
      <c r="E273" s="23">
        <v>0</v>
      </c>
      <c r="F273" s="23">
        <v>0</v>
      </c>
    </row>
    <row r="274" spans="1:6">
      <c r="A274" s="1" t="s">
        <v>287</v>
      </c>
      <c r="B274" s="1"/>
      <c r="C274" s="1"/>
      <c r="D274" s="1" t="s">
        <v>288</v>
      </c>
      <c r="E274" s="23">
        <v>0</v>
      </c>
      <c r="F274" s="23">
        <v>0</v>
      </c>
    </row>
    <row r="275" spans="1:6">
      <c r="A275" s="1" t="s">
        <v>289</v>
      </c>
      <c r="B275" s="1"/>
      <c r="C275" s="1"/>
      <c r="D275" s="1" t="s">
        <v>715</v>
      </c>
      <c r="E275" s="23">
        <v>0</v>
      </c>
      <c r="F275" s="23">
        <v>0</v>
      </c>
    </row>
    <row r="276" spans="1:6">
      <c r="A276" s="1" t="s">
        <v>291</v>
      </c>
      <c r="B276" s="1"/>
      <c r="C276" s="1"/>
      <c r="D276" s="1" t="s">
        <v>292</v>
      </c>
      <c r="E276" s="23">
        <v>0</v>
      </c>
      <c r="F276" s="23">
        <v>0</v>
      </c>
    </row>
    <row r="277" spans="1:6">
      <c r="A277" s="1" t="s">
        <v>293</v>
      </c>
      <c r="B277" s="1"/>
      <c r="C277" s="1"/>
      <c r="D277" s="1" t="s">
        <v>294</v>
      </c>
      <c r="E277" s="23">
        <v>0</v>
      </c>
      <c r="F277" s="23">
        <v>0</v>
      </c>
    </row>
    <row r="278" spans="1:6">
      <c r="A278" s="1"/>
      <c r="B278" s="1"/>
      <c r="C278" s="1"/>
      <c r="D278" s="1"/>
      <c r="E278" s="18"/>
      <c r="F278" s="18"/>
    </row>
    <row r="279" spans="1:6">
      <c r="A279" s="4" t="s">
        <v>295</v>
      </c>
      <c r="B279" s="4"/>
      <c r="C279" s="4"/>
      <c r="D279" s="4" t="s">
        <v>296</v>
      </c>
      <c r="E279" s="10">
        <f>SUM(E280:E288)</f>
        <v>686490</v>
      </c>
      <c r="F279" s="10">
        <f>SUM(F280:F288)</f>
        <v>686490</v>
      </c>
    </row>
    <row r="280" spans="1:6">
      <c r="A280" s="1" t="s">
        <v>297</v>
      </c>
      <c r="B280" s="1"/>
      <c r="C280" s="1"/>
      <c r="D280" s="1" t="s">
        <v>298</v>
      </c>
      <c r="E280" s="13">
        <v>623160</v>
      </c>
      <c r="F280" s="13">
        <v>623160</v>
      </c>
    </row>
    <row r="281" spans="1:6">
      <c r="A281" s="1" t="s">
        <v>299</v>
      </c>
      <c r="B281" s="1"/>
      <c r="C281" s="1"/>
      <c r="D281" s="1" t="s">
        <v>300</v>
      </c>
      <c r="E281" s="23">
        <v>0</v>
      </c>
      <c r="F281" s="23">
        <v>0</v>
      </c>
    </row>
    <row r="282" spans="1:6">
      <c r="A282" s="1"/>
      <c r="B282" s="1" t="s">
        <v>618</v>
      </c>
      <c r="C282" s="1" t="s">
        <v>926</v>
      </c>
      <c r="D282" s="38" t="s">
        <v>1057</v>
      </c>
      <c r="E282" s="23">
        <v>63330</v>
      </c>
      <c r="F282" s="23">
        <v>63330</v>
      </c>
    </row>
    <row r="283" spans="1:6">
      <c r="A283" s="1" t="s">
        <v>563</v>
      </c>
      <c r="B283" s="1"/>
      <c r="C283" s="1"/>
      <c r="D283" s="1" t="s">
        <v>302</v>
      </c>
      <c r="E283" s="23">
        <v>0</v>
      </c>
      <c r="F283" s="23">
        <v>0</v>
      </c>
    </row>
    <row r="284" spans="1:6">
      <c r="A284" s="1" t="s">
        <v>303</v>
      </c>
      <c r="B284" s="1"/>
      <c r="C284" s="1"/>
      <c r="D284" s="1" t="s">
        <v>304</v>
      </c>
      <c r="E284" s="23">
        <v>0</v>
      </c>
      <c r="F284" s="23">
        <v>0</v>
      </c>
    </row>
    <row r="285" spans="1:6">
      <c r="A285" s="1" t="s">
        <v>305</v>
      </c>
      <c r="B285" s="1"/>
      <c r="C285" s="1"/>
      <c r="D285" s="1" t="s">
        <v>306</v>
      </c>
      <c r="E285" s="23">
        <v>0</v>
      </c>
      <c r="F285" s="23">
        <v>0</v>
      </c>
    </row>
    <row r="286" spans="1:6">
      <c r="A286" s="1" t="s">
        <v>307</v>
      </c>
      <c r="B286" s="1"/>
      <c r="C286" s="1"/>
      <c r="D286" s="1" t="s">
        <v>308</v>
      </c>
      <c r="E286" s="23">
        <v>0</v>
      </c>
      <c r="F286" s="23">
        <v>0</v>
      </c>
    </row>
    <row r="287" spans="1:6">
      <c r="A287" s="1" t="s">
        <v>309</v>
      </c>
      <c r="B287" s="1"/>
      <c r="C287" s="1"/>
      <c r="D287" s="1" t="s">
        <v>310</v>
      </c>
      <c r="E287" s="23">
        <v>0</v>
      </c>
      <c r="F287" s="23">
        <v>0</v>
      </c>
    </row>
    <row r="288" spans="1:6">
      <c r="A288" s="1" t="s">
        <v>311</v>
      </c>
      <c r="B288" s="1"/>
      <c r="C288" s="1"/>
      <c r="D288" s="1" t="s">
        <v>312</v>
      </c>
      <c r="E288" s="23">
        <v>0</v>
      </c>
      <c r="F288" s="23">
        <v>0</v>
      </c>
    </row>
    <row r="289" spans="1:9">
      <c r="A289" s="1"/>
      <c r="B289" s="1"/>
      <c r="C289" s="1"/>
      <c r="D289" s="1"/>
      <c r="E289" s="18"/>
      <c r="F289" s="18"/>
    </row>
    <row r="290" spans="1:9">
      <c r="A290" s="4" t="s">
        <v>313</v>
      </c>
      <c r="B290" s="4"/>
      <c r="C290" s="4"/>
      <c r="D290" s="4" t="s">
        <v>770</v>
      </c>
      <c r="E290" s="10">
        <f>SUM(E291:E319)</f>
        <v>385808.02000000008</v>
      </c>
      <c r="F290" s="10">
        <f>SUM(F291:F319)</f>
        <v>385808.02000000008</v>
      </c>
      <c r="H290" s="40"/>
      <c r="I290" s="93"/>
    </row>
    <row r="291" spans="1:9">
      <c r="A291" s="1" t="s">
        <v>315</v>
      </c>
      <c r="B291" s="1"/>
      <c r="C291" s="1"/>
      <c r="D291" s="1" t="s">
        <v>565</v>
      </c>
      <c r="E291" s="13">
        <v>0</v>
      </c>
      <c r="F291" s="13">
        <v>0</v>
      </c>
      <c r="H291" s="40"/>
      <c r="I291" s="93"/>
    </row>
    <row r="292" spans="1:9">
      <c r="A292" s="1"/>
      <c r="B292" s="1" t="s">
        <v>618</v>
      </c>
      <c r="C292" s="1" t="s">
        <v>1058</v>
      </c>
      <c r="D292" s="38" t="s">
        <v>1059</v>
      </c>
      <c r="E292" s="13">
        <v>176073.7</v>
      </c>
      <c r="F292" s="13">
        <v>176073.7</v>
      </c>
      <c r="H292" s="40"/>
      <c r="I292" s="93"/>
    </row>
    <row r="293" spans="1:9">
      <c r="A293" s="1" t="s">
        <v>317</v>
      </c>
      <c r="B293" s="1"/>
      <c r="C293" s="1"/>
      <c r="D293" s="1" t="s">
        <v>772</v>
      </c>
      <c r="E293" s="13">
        <v>0</v>
      </c>
      <c r="F293" s="13">
        <v>0</v>
      </c>
      <c r="H293" s="20"/>
      <c r="I293" s="93"/>
    </row>
    <row r="294" spans="1:9">
      <c r="A294" s="1"/>
      <c r="B294" s="1" t="s">
        <v>618</v>
      </c>
      <c r="C294" s="1" t="s">
        <v>1060</v>
      </c>
      <c r="D294" s="38" t="s">
        <v>1061</v>
      </c>
      <c r="E294" s="13">
        <v>131363.72</v>
      </c>
      <c r="F294" s="13">
        <v>131363.72</v>
      </c>
      <c r="H294" s="20"/>
      <c r="I294" s="93"/>
    </row>
    <row r="295" spans="1:9">
      <c r="A295" s="1"/>
      <c r="B295" s="1" t="s">
        <v>618</v>
      </c>
      <c r="C295" s="39" t="s">
        <v>982</v>
      </c>
      <c r="D295" s="38" t="s">
        <v>484</v>
      </c>
      <c r="E295" s="13"/>
      <c r="F295" s="13"/>
      <c r="H295" s="20"/>
      <c r="I295" s="93"/>
    </row>
    <row r="296" spans="1:9">
      <c r="A296" s="1"/>
      <c r="B296" s="1"/>
      <c r="C296" s="39">
        <v>11459</v>
      </c>
      <c r="D296" s="38" t="s">
        <v>1062</v>
      </c>
      <c r="E296" s="13">
        <v>5192</v>
      </c>
      <c r="F296" s="13">
        <v>5192</v>
      </c>
      <c r="H296" s="20"/>
      <c r="I296" s="93"/>
    </row>
    <row r="297" spans="1:9">
      <c r="A297" s="1"/>
      <c r="B297" s="1"/>
      <c r="C297" s="39">
        <v>11483</v>
      </c>
      <c r="D297" s="38" t="s">
        <v>1063</v>
      </c>
      <c r="E297" s="13">
        <v>755.2</v>
      </c>
      <c r="F297" s="13">
        <v>755.2</v>
      </c>
      <c r="H297" s="20"/>
      <c r="I297" s="93"/>
    </row>
    <row r="298" spans="1:9">
      <c r="A298" s="1"/>
      <c r="B298" s="1"/>
      <c r="C298" s="39">
        <v>11484</v>
      </c>
      <c r="D298" s="38" t="s">
        <v>1063</v>
      </c>
      <c r="E298" s="13">
        <v>472</v>
      </c>
      <c r="F298" s="13">
        <v>472</v>
      </c>
      <c r="H298" s="20"/>
      <c r="I298" s="93"/>
    </row>
    <row r="299" spans="1:9">
      <c r="A299" s="1" t="s">
        <v>319</v>
      </c>
      <c r="B299" s="1"/>
      <c r="C299" s="1"/>
      <c r="D299" s="1" t="s">
        <v>931</v>
      </c>
      <c r="E299" s="13">
        <v>0</v>
      </c>
      <c r="F299" s="13">
        <v>0</v>
      </c>
      <c r="H299" s="40"/>
      <c r="I299" s="93"/>
    </row>
    <row r="300" spans="1:9">
      <c r="A300" s="1" t="s">
        <v>321</v>
      </c>
      <c r="B300" s="1"/>
      <c r="C300" s="1"/>
      <c r="D300" s="1" t="s">
        <v>932</v>
      </c>
      <c r="E300" s="13">
        <v>0</v>
      </c>
      <c r="F300" s="13">
        <v>0</v>
      </c>
      <c r="H300" s="40"/>
      <c r="I300" s="93"/>
    </row>
    <row r="301" spans="1:9">
      <c r="A301" s="1" t="s">
        <v>323</v>
      </c>
      <c r="B301" s="1" t="s">
        <v>618</v>
      </c>
      <c r="C301" s="39"/>
      <c r="D301" s="1" t="s">
        <v>773</v>
      </c>
      <c r="E301" s="23"/>
      <c r="F301" s="23"/>
    </row>
    <row r="302" spans="1:9">
      <c r="A302" s="1"/>
      <c r="B302" s="1"/>
      <c r="C302" s="39">
        <v>11497</v>
      </c>
      <c r="D302" s="38" t="s">
        <v>1064</v>
      </c>
      <c r="E302" s="13">
        <v>5540</v>
      </c>
      <c r="F302" s="13">
        <v>5540</v>
      </c>
    </row>
    <row r="303" spans="1:9">
      <c r="A303" s="1" t="s">
        <v>325</v>
      </c>
      <c r="D303" s="1" t="s">
        <v>326</v>
      </c>
      <c r="F303" s="23"/>
    </row>
    <row r="304" spans="1:9">
      <c r="A304" s="1"/>
      <c r="B304" s="1" t="s">
        <v>618</v>
      </c>
      <c r="C304" s="39" t="s">
        <v>1065</v>
      </c>
      <c r="D304" s="38" t="s">
        <v>1066</v>
      </c>
      <c r="E304" s="23">
        <v>58646</v>
      </c>
      <c r="F304" s="23">
        <v>58646</v>
      </c>
    </row>
    <row r="305" spans="1:9">
      <c r="A305" s="1"/>
      <c r="B305" s="1" t="s">
        <v>618</v>
      </c>
      <c r="C305" s="39" t="s">
        <v>982</v>
      </c>
      <c r="D305" s="38" t="s">
        <v>484</v>
      </c>
      <c r="E305" s="23"/>
      <c r="F305" s="23"/>
    </row>
    <row r="306" spans="1:9">
      <c r="A306" s="1"/>
      <c r="B306" s="1"/>
      <c r="C306" s="39">
        <v>11469</v>
      </c>
      <c r="D306" s="38" t="s">
        <v>1067</v>
      </c>
      <c r="E306" s="23">
        <v>3535.4</v>
      </c>
      <c r="F306" s="23">
        <v>3535.4</v>
      </c>
    </row>
    <row r="307" spans="1:9">
      <c r="A307" s="1" t="s">
        <v>327</v>
      </c>
      <c r="B307" s="1"/>
      <c r="C307" s="39"/>
      <c r="D307" s="1" t="s">
        <v>328</v>
      </c>
      <c r="E307" s="13">
        <v>0</v>
      </c>
      <c r="F307" s="13"/>
      <c r="H307" s="20"/>
      <c r="I307" s="32"/>
    </row>
    <row r="308" spans="1:9">
      <c r="A308" s="1"/>
      <c r="B308" s="1"/>
      <c r="C308" s="39"/>
      <c r="D308" s="1"/>
      <c r="E308" s="13"/>
      <c r="F308" s="13"/>
      <c r="H308" s="40"/>
      <c r="I308" s="32"/>
    </row>
    <row r="309" spans="1:9">
      <c r="A309" s="1" t="s">
        <v>329</v>
      </c>
      <c r="D309" s="1" t="s">
        <v>774</v>
      </c>
      <c r="E309" s="23"/>
      <c r="F309" s="23"/>
      <c r="H309" s="40"/>
      <c r="I309" s="34"/>
    </row>
    <row r="310" spans="1:9">
      <c r="A310" s="1"/>
      <c r="B310" s="1" t="s">
        <v>618</v>
      </c>
      <c r="C310" s="39" t="s">
        <v>982</v>
      </c>
      <c r="D310" s="38" t="s">
        <v>484</v>
      </c>
      <c r="E310" s="23"/>
      <c r="F310" s="23"/>
      <c r="H310" s="40"/>
      <c r="I310" s="93"/>
    </row>
    <row r="311" spans="1:9">
      <c r="A311" s="1"/>
      <c r="B311" s="1"/>
      <c r="C311" s="39">
        <v>11453</v>
      </c>
      <c r="D311" s="38" t="s">
        <v>1068</v>
      </c>
      <c r="E311" s="23">
        <v>355</v>
      </c>
      <c r="F311" s="23">
        <v>355</v>
      </c>
      <c r="H311" s="40"/>
      <c r="I311" s="93"/>
    </row>
    <row r="312" spans="1:9">
      <c r="A312" s="1"/>
      <c r="B312" s="1"/>
      <c r="C312" s="39">
        <v>11463</v>
      </c>
      <c r="D312" s="38" t="s">
        <v>1069</v>
      </c>
      <c r="E312" s="23">
        <v>1265</v>
      </c>
      <c r="F312" s="23">
        <v>1265</v>
      </c>
      <c r="H312" s="40"/>
      <c r="I312" s="93"/>
    </row>
    <row r="313" spans="1:9">
      <c r="A313" s="1"/>
      <c r="B313" s="1"/>
      <c r="C313" s="39">
        <v>11470</v>
      </c>
      <c r="D313" s="38" t="s">
        <v>1070</v>
      </c>
      <c r="E313" s="23">
        <v>180</v>
      </c>
      <c r="F313" s="23">
        <v>180</v>
      </c>
      <c r="H313" s="40"/>
      <c r="I313" s="93"/>
    </row>
    <row r="314" spans="1:9">
      <c r="A314" s="1"/>
      <c r="B314" s="1"/>
      <c r="C314" s="39">
        <v>11472</v>
      </c>
      <c r="D314" s="38" t="s">
        <v>1071</v>
      </c>
      <c r="E314" s="23">
        <v>460</v>
      </c>
      <c r="F314" s="23">
        <v>460</v>
      </c>
      <c r="H314" s="40"/>
      <c r="I314" s="93"/>
    </row>
    <row r="315" spans="1:9">
      <c r="A315" s="1"/>
      <c r="B315" s="1"/>
      <c r="C315" s="39">
        <v>11477</v>
      </c>
      <c r="D315" s="38" t="s">
        <v>1072</v>
      </c>
      <c r="E315" s="23">
        <v>450</v>
      </c>
      <c r="F315" s="23">
        <v>450</v>
      </c>
      <c r="H315" s="40"/>
      <c r="I315" s="93"/>
    </row>
    <row r="316" spans="1:9">
      <c r="A316" s="1"/>
      <c r="B316" s="1"/>
      <c r="C316" s="39">
        <v>11479</v>
      </c>
      <c r="D316" s="38" t="s">
        <v>1073</v>
      </c>
      <c r="E316" s="23">
        <v>1350</v>
      </c>
      <c r="F316" s="23">
        <v>1350</v>
      </c>
      <c r="H316" s="40"/>
      <c r="I316" s="93"/>
    </row>
    <row r="317" spans="1:9">
      <c r="A317" s="1"/>
      <c r="B317" s="1"/>
      <c r="C317" s="39">
        <v>11481</v>
      </c>
      <c r="D317" s="38" t="s">
        <v>1074</v>
      </c>
      <c r="E317" s="23">
        <v>170</v>
      </c>
      <c r="F317" s="23">
        <v>170</v>
      </c>
      <c r="H317" s="40"/>
      <c r="I317" s="93"/>
    </row>
    <row r="318" spans="1:9">
      <c r="A318" s="1" t="s">
        <v>331</v>
      </c>
      <c r="B318" s="1"/>
      <c r="C318" s="1"/>
      <c r="D318" s="1" t="s">
        <v>332</v>
      </c>
      <c r="E318" s="13">
        <v>0</v>
      </c>
      <c r="F318" s="13">
        <v>0</v>
      </c>
      <c r="H318" s="40"/>
      <c r="I318" s="93"/>
    </row>
    <row r="319" spans="1:9">
      <c r="A319" s="1" t="s">
        <v>333</v>
      </c>
      <c r="B319" s="1"/>
      <c r="C319" s="1"/>
      <c r="D319" s="1" t="s">
        <v>334</v>
      </c>
      <c r="E319" s="13">
        <v>0</v>
      </c>
      <c r="F319" s="13">
        <v>0</v>
      </c>
      <c r="H319" s="20"/>
      <c r="I319" s="93"/>
    </row>
    <row r="320" spans="1:9">
      <c r="A320" s="1"/>
      <c r="B320" s="1"/>
      <c r="C320" s="1"/>
      <c r="D320" s="1"/>
      <c r="E320" s="13"/>
      <c r="F320" s="13"/>
      <c r="H320" s="40"/>
      <c r="I320" s="93"/>
    </row>
    <row r="321" spans="1:9" ht="15">
      <c r="A321" s="16" t="s">
        <v>335</v>
      </c>
      <c r="B321" s="16"/>
      <c r="C321" s="16"/>
      <c r="D321" s="16" t="s">
        <v>336</v>
      </c>
      <c r="E321" s="17">
        <f t="shared" ref="E321" si="2">E322+E330</f>
        <v>0</v>
      </c>
      <c r="F321" s="17">
        <f t="shared" ref="F321" si="3">F322+F330</f>
        <v>0</v>
      </c>
      <c r="H321" s="40"/>
      <c r="I321" s="93"/>
    </row>
    <row r="322" spans="1:9">
      <c r="A322" s="4" t="s">
        <v>337</v>
      </c>
      <c r="B322" s="4"/>
      <c r="C322" s="4"/>
      <c r="D322" s="4" t="s">
        <v>338</v>
      </c>
      <c r="E322" s="10">
        <f t="shared" ref="E322" si="4">SUM(E323:E328)</f>
        <v>0</v>
      </c>
      <c r="F322" s="10">
        <f t="shared" ref="F322" si="5">SUM(F323:F328)</f>
        <v>0</v>
      </c>
      <c r="H322" s="40"/>
      <c r="I322" s="93"/>
    </row>
    <row r="323" spans="1:9">
      <c r="A323" s="1" t="s">
        <v>339</v>
      </c>
      <c r="B323" s="1"/>
      <c r="C323" s="1"/>
      <c r="D323" s="1" t="s">
        <v>340</v>
      </c>
      <c r="E323" s="23">
        <v>0</v>
      </c>
      <c r="F323" s="23">
        <v>0</v>
      </c>
      <c r="H323" s="40"/>
      <c r="I323" s="93"/>
    </row>
    <row r="324" spans="1:9">
      <c r="A324" s="1" t="s">
        <v>341</v>
      </c>
      <c r="B324" s="1"/>
      <c r="C324" s="1"/>
      <c r="D324" s="1" t="s">
        <v>342</v>
      </c>
      <c r="E324" s="23">
        <v>0</v>
      </c>
      <c r="F324" s="23">
        <v>0</v>
      </c>
    </row>
    <row r="325" spans="1:9">
      <c r="A325" s="1" t="s">
        <v>343</v>
      </c>
      <c r="B325" s="1"/>
      <c r="C325" s="1"/>
      <c r="D325" s="1" t="s">
        <v>344</v>
      </c>
      <c r="E325" s="23">
        <v>0</v>
      </c>
      <c r="F325" s="23">
        <v>0</v>
      </c>
    </row>
    <row r="326" spans="1:9">
      <c r="A326" s="1" t="s">
        <v>345</v>
      </c>
      <c r="B326" s="1"/>
      <c r="C326" s="1"/>
      <c r="D326" s="1" t="s">
        <v>346</v>
      </c>
      <c r="E326" s="23">
        <v>0</v>
      </c>
      <c r="F326" s="23">
        <v>0</v>
      </c>
    </row>
    <row r="327" spans="1:9">
      <c r="A327" s="1" t="s">
        <v>347</v>
      </c>
      <c r="B327" s="1"/>
      <c r="C327" s="1"/>
      <c r="D327" s="1" t="s">
        <v>348</v>
      </c>
      <c r="E327" s="23">
        <v>0</v>
      </c>
      <c r="F327" s="23">
        <v>0</v>
      </c>
    </row>
    <row r="328" spans="1:9">
      <c r="A328" s="1" t="s">
        <v>349</v>
      </c>
      <c r="B328" s="1"/>
      <c r="C328" s="1"/>
      <c r="D328" s="1" t="s">
        <v>350</v>
      </c>
      <c r="E328" s="23">
        <v>0</v>
      </c>
      <c r="F328" s="23">
        <v>0</v>
      </c>
    </row>
    <row r="329" spans="1:9">
      <c r="A329" s="1"/>
      <c r="B329" s="1"/>
      <c r="C329" s="1"/>
      <c r="D329" s="1"/>
      <c r="E329" s="23">
        <v>0</v>
      </c>
      <c r="F329" s="23">
        <v>0</v>
      </c>
    </row>
    <row r="330" spans="1:9">
      <c r="A330" s="4" t="s">
        <v>584</v>
      </c>
      <c r="B330" s="4"/>
      <c r="C330" s="4"/>
      <c r="D330" s="4" t="s">
        <v>585</v>
      </c>
      <c r="E330" s="10">
        <f t="shared" ref="E330" si="6">SUM(E331:E332)</f>
        <v>0</v>
      </c>
      <c r="F330" s="10">
        <f t="shared" ref="F330" si="7">SUM(F331:F332)</f>
        <v>0</v>
      </c>
    </row>
    <row r="331" spans="1:9">
      <c r="A331" s="1" t="s">
        <v>586</v>
      </c>
      <c r="B331" s="1"/>
      <c r="C331" s="1"/>
      <c r="D331" s="1" t="s">
        <v>587</v>
      </c>
      <c r="E331" s="13">
        <v>0</v>
      </c>
      <c r="F331" s="13">
        <v>0</v>
      </c>
    </row>
    <row r="332" spans="1:9">
      <c r="A332" s="1" t="s">
        <v>588</v>
      </c>
      <c r="B332" s="1"/>
      <c r="C332" s="1"/>
      <c r="D332" s="1" t="s">
        <v>589</v>
      </c>
      <c r="E332" s="18">
        <v>0</v>
      </c>
      <c r="F332" s="18">
        <v>0</v>
      </c>
    </row>
    <row r="333" spans="1:9">
      <c r="A333" s="1"/>
      <c r="B333" s="1"/>
      <c r="C333" s="1"/>
      <c r="D333" s="1"/>
      <c r="E333" s="18"/>
      <c r="F333" s="18"/>
    </row>
    <row r="334" spans="1:9" ht="15">
      <c r="A334" s="16" t="s">
        <v>351</v>
      </c>
      <c r="B334" s="16"/>
      <c r="C334" s="16"/>
      <c r="D334" s="16" t="s">
        <v>352</v>
      </c>
      <c r="E334" s="17">
        <f>(E335)</f>
        <v>1627945.67</v>
      </c>
      <c r="F334" s="17">
        <f>(F335)</f>
        <v>1627945.67</v>
      </c>
    </row>
    <row r="335" spans="1:9">
      <c r="A335" s="4" t="s">
        <v>939</v>
      </c>
      <c r="B335" s="4"/>
      <c r="C335" s="4"/>
      <c r="D335" s="4" t="s">
        <v>352</v>
      </c>
      <c r="E335" s="10">
        <f>SUM(E336:E338)</f>
        <v>1627945.67</v>
      </c>
      <c r="F335" s="10">
        <f>SUM(F336:F338)</f>
        <v>1627945.67</v>
      </c>
    </row>
    <row r="336" spans="1:9">
      <c r="A336" s="1" t="s">
        <v>940</v>
      </c>
      <c r="C336" s="1"/>
      <c r="D336" s="1" t="s">
        <v>941</v>
      </c>
      <c r="F336" s="1"/>
    </row>
    <row r="337" spans="1:6">
      <c r="A337" s="1"/>
      <c r="B337" s="1" t="s">
        <v>618</v>
      </c>
      <c r="C337" s="39" t="s">
        <v>1075</v>
      </c>
      <c r="D337" s="81" t="s">
        <v>1076</v>
      </c>
      <c r="E337" s="13">
        <v>1627945.67</v>
      </c>
      <c r="F337" s="13">
        <v>1627945.67</v>
      </c>
    </row>
    <row r="338" spans="1:6">
      <c r="A338" s="1" t="s">
        <v>353</v>
      </c>
      <c r="B338" s="1"/>
      <c r="C338" s="1"/>
      <c r="D338" s="1" t="s">
        <v>944</v>
      </c>
      <c r="E338" s="13"/>
      <c r="F338" s="13"/>
    </row>
    <row r="339" spans="1:6" ht="15">
      <c r="A339" s="16" t="s">
        <v>355</v>
      </c>
      <c r="B339" s="16"/>
      <c r="C339" s="16"/>
      <c r="D339" s="16" t="s">
        <v>356</v>
      </c>
      <c r="E339" s="17">
        <f>E340+E347+E352+E355+E358+E368+E371</f>
        <v>414650.02</v>
      </c>
      <c r="F339" s="17">
        <v>414650</v>
      </c>
    </row>
    <row r="340" spans="1:6">
      <c r="A340" s="4" t="s">
        <v>357</v>
      </c>
      <c r="B340" s="4"/>
      <c r="C340" s="4"/>
      <c r="D340" s="4" t="s">
        <v>358</v>
      </c>
      <c r="E340" s="10">
        <f>SUM(E341:E345)</f>
        <v>0</v>
      </c>
      <c r="F340" s="10">
        <f>SUM(F341:F345)</f>
        <v>0</v>
      </c>
    </row>
    <row r="341" spans="1:6">
      <c r="A341" s="1" t="s">
        <v>359</v>
      </c>
      <c r="B341" s="1"/>
      <c r="C341" s="1"/>
      <c r="D341" s="1" t="s">
        <v>360</v>
      </c>
      <c r="E341" s="23">
        <v>0</v>
      </c>
      <c r="F341" s="23">
        <v>0</v>
      </c>
    </row>
    <row r="342" spans="1:6">
      <c r="A342" s="1" t="s">
        <v>361</v>
      </c>
      <c r="B342" s="1"/>
      <c r="C342" s="1"/>
      <c r="D342" s="1" t="s">
        <v>362</v>
      </c>
      <c r="E342" s="23">
        <v>0</v>
      </c>
      <c r="F342" s="23">
        <v>0</v>
      </c>
    </row>
    <row r="343" spans="1:6">
      <c r="A343" s="1" t="s">
        <v>363</v>
      </c>
      <c r="B343" s="1"/>
      <c r="C343" s="1"/>
      <c r="D343" s="1" t="s">
        <v>590</v>
      </c>
      <c r="E343" s="23">
        <v>0</v>
      </c>
      <c r="F343" s="23">
        <v>0</v>
      </c>
    </row>
    <row r="344" spans="1:6">
      <c r="A344" s="1" t="s">
        <v>365</v>
      </c>
      <c r="B344" s="1"/>
      <c r="C344" s="1"/>
      <c r="D344" s="1" t="s">
        <v>366</v>
      </c>
      <c r="E344" s="23">
        <v>0</v>
      </c>
      <c r="F344" s="23">
        <v>0</v>
      </c>
    </row>
    <row r="345" spans="1:6">
      <c r="A345" s="1" t="s">
        <v>367</v>
      </c>
      <c r="B345" s="1"/>
      <c r="C345" s="1"/>
      <c r="D345" s="1" t="s">
        <v>368</v>
      </c>
      <c r="E345" s="23">
        <v>0</v>
      </c>
      <c r="F345" s="23">
        <v>0</v>
      </c>
    </row>
    <row r="346" spans="1:6">
      <c r="A346" s="1"/>
      <c r="B346" s="1"/>
      <c r="C346" s="1"/>
      <c r="D346" s="1"/>
      <c r="E346" s="23"/>
      <c r="F346" s="23"/>
    </row>
    <row r="347" spans="1:6">
      <c r="A347" s="4" t="s">
        <v>369</v>
      </c>
      <c r="B347" s="4"/>
      <c r="C347" s="4"/>
      <c r="D347" s="4" t="s">
        <v>370</v>
      </c>
      <c r="E347" s="10">
        <f t="shared" ref="E347" si="8">SUM(E348:E350)</f>
        <v>0</v>
      </c>
      <c r="F347" s="10">
        <f t="shared" ref="F347" si="9">SUM(F348:F350)</f>
        <v>0</v>
      </c>
    </row>
    <row r="348" spans="1:6">
      <c r="A348" s="1" t="s">
        <v>371</v>
      </c>
      <c r="B348" s="1"/>
      <c r="C348" s="1"/>
      <c r="D348" s="1" t="s">
        <v>372</v>
      </c>
      <c r="E348" s="23">
        <v>0</v>
      </c>
      <c r="F348" s="23">
        <v>0</v>
      </c>
    </row>
    <row r="349" spans="1:6">
      <c r="A349" s="1" t="s">
        <v>373</v>
      </c>
      <c r="B349" s="1"/>
      <c r="C349" s="1"/>
      <c r="D349" s="1" t="s">
        <v>374</v>
      </c>
      <c r="E349" s="23">
        <v>0</v>
      </c>
      <c r="F349" s="23">
        <v>0</v>
      </c>
    </row>
    <row r="350" spans="1:6">
      <c r="A350" s="1" t="s">
        <v>375</v>
      </c>
      <c r="B350" s="1"/>
      <c r="C350" s="1"/>
      <c r="D350" s="1" t="s">
        <v>376</v>
      </c>
      <c r="E350" s="23">
        <v>0</v>
      </c>
      <c r="F350" s="23">
        <v>0</v>
      </c>
    </row>
    <row r="351" spans="1:6">
      <c r="A351" s="1"/>
      <c r="B351" s="1"/>
      <c r="C351" s="1"/>
      <c r="D351" s="1"/>
      <c r="E351" s="23"/>
      <c r="F351" s="23"/>
    </row>
    <row r="352" spans="1:6">
      <c r="A352" s="4" t="s">
        <v>377</v>
      </c>
      <c r="B352" s="4"/>
      <c r="C352" s="4"/>
      <c r="D352" s="4" t="s">
        <v>378</v>
      </c>
      <c r="E352" s="10">
        <f t="shared" ref="E352:F352" si="10">SUM(E353)</f>
        <v>0</v>
      </c>
      <c r="F352" s="10">
        <f t="shared" si="10"/>
        <v>0</v>
      </c>
    </row>
    <row r="353" spans="1:6">
      <c r="A353" s="1" t="s">
        <v>379</v>
      </c>
      <c r="B353" s="1"/>
      <c r="C353" s="1"/>
      <c r="D353" s="1" t="s">
        <v>380</v>
      </c>
      <c r="E353" s="18">
        <v>0</v>
      </c>
      <c r="F353" s="18">
        <v>0</v>
      </c>
    </row>
    <row r="354" spans="1:6">
      <c r="A354" s="1"/>
      <c r="B354" s="1"/>
      <c r="C354" s="1"/>
      <c r="D354" s="1"/>
      <c r="E354" s="18"/>
      <c r="F354" s="18"/>
    </row>
    <row r="355" spans="1:6">
      <c r="A355" s="4" t="s">
        <v>381</v>
      </c>
      <c r="B355" s="4"/>
      <c r="C355" s="4"/>
      <c r="D355" s="4" t="s">
        <v>382</v>
      </c>
      <c r="E355" s="10">
        <f t="shared" ref="E355:F355" si="11">SUM(E356)</f>
        <v>0</v>
      </c>
      <c r="F355" s="10">
        <f t="shared" si="11"/>
        <v>0</v>
      </c>
    </row>
    <row r="356" spans="1:6">
      <c r="A356" s="1" t="s">
        <v>383</v>
      </c>
      <c r="B356" s="1"/>
      <c r="C356" s="1"/>
      <c r="D356" s="1" t="s">
        <v>384</v>
      </c>
      <c r="E356" s="23">
        <v>0</v>
      </c>
      <c r="F356" s="23">
        <v>0</v>
      </c>
    </row>
    <row r="357" spans="1:6">
      <c r="A357" s="1"/>
      <c r="B357" s="1"/>
      <c r="C357" s="1"/>
      <c r="D357" s="1"/>
      <c r="E357" s="23"/>
      <c r="F357" s="23"/>
    </row>
    <row r="358" spans="1:6">
      <c r="A358" s="4" t="s">
        <v>387</v>
      </c>
      <c r="B358" s="4"/>
      <c r="C358" s="4"/>
      <c r="D358" s="4" t="s">
        <v>388</v>
      </c>
      <c r="E358" s="10">
        <f>SUM(E359:E366)</f>
        <v>414650.02</v>
      </c>
      <c r="F358" s="10">
        <f>SUM(F360:F367)</f>
        <v>414650.02</v>
      </c>
    </row>
    <row r="359" spans="1:6">
      <c r="A359" s="1" t="s">
        <v>389</v>
      </c>
      <c r="B359" s="1"/>
      <c r="C359" s="1"/>
      <c r="D359" s="1" t="s">
        <v>595</v>
      </c>
      <c r="E359" s="23">
        <v>0</v>
      </c>
      <c r="F359" s="23">
        <v>0</v>
      </c>
    </row>
    <row r="360" spans="1:6">
      <c r="A360" s="1"/>
      <c r="B360" s="1" t="s">
        <v>618</v>
      </c>
      <c r="C360" s="1" t="s">
        <v>1077</v>
      </c>
      <c r="D360" s="38" t="s">
        <v>1078</v>
      </c>
      <c r="E360" s="23">
        <v>79650</v>
      </c>
      <c r="F360" s="23">
        <v>79650</v>
      </c>
    </row>
    <row r="361" spans="1:6">
      <c r="A361" s="1" t="s">
        <v>391</v>
      </c>
      <c r="B361" s="1"/>
      <c r="C361" s="1"/>
      <c r="D361" s="1" t="s">
        <v>596</v>
      </c>
      <c r="E361" s="23">
        <v>0</v>
      </c>
      <c r="F361" s="23">
        <v>0</v>
      </c>
    </row>
    <row r="362" spans="1:6">
      <c r="A362" s="1" t="s">
        <v>395</v>
      </c>
      <c r="B362" s="1"/>
      <c r="C362" s="1"/>
      <c r="D362" s="1" t="s">
        <v>396</v>
      </c>
      <c r="E362" s="23">
        <v>0</v>
      </c>
      <c r="F362" s="23">
        <v>0</v>
      </c>
    </row>
    <row r="363" spans="1:6">
      <c r="A363" s="1" t="s">
        <v>393</v>
      </c>
      <c r="B363" s="1"/>
      <c r="C363" s="1"/>
      <c r="D363" s="1" t="s">
        <v>598</v>
      </c>
      <c r="E363" s="23">
        <v>0</v>
      </c>
      <c r="F363" s="23">
        <v>0</v>
      </c>
    </row>
    <row r="364" spans="1:6">
      <c r="A364" s="1"/>
      <c r="B364" s="1" t="s">
        <v>618</v>
      </c>
      <c r="C364" s="1" t="s">
        <v>1079</v>
      </c>
      <c r="D364" s="38" t="s">
        <v>1080</v>
      </c>
      <c r="E364" s="23">
        <v>335000.02</v>
      </c>
      <c r="F364" s="23">
        <v>335000.02</v>
      </c>
    </row>
    <row r="365" spans="1:6">
      <c r="A365" s="1" t="s">
        <v>397</v>
      </c>
      <c r="B365" s="1"/>
      <c r="C365" s="1"/>
      <c r="D365" s="1" t="s">
        <v>398</v>
      </c>
      <c r="E365" s="23">
        <v>0</v>
      </c>
      <c r="F365" s="23">
        <v>0</v>
      </c>
    </row>
    <row r="366" spans="1:6">
      <c r="A366" s="1" t="s">
        <v>399</v>
      </c>
      <c r="B366" s="1"/>
      <c r="C366" s="1"/>
      <c r="D366" s="1" t="s">
        <v>599</v>
      </c>
      <c r="E366" s="23">
        <v>0</v>
      </c>
      <c r="F366" s="23">
        <v>0</v>
      </c>
    </row>
    <row r="367" spans="1:6">
      <c r="A367" s="1"/>
      <c r="B367" s="1"/>
      <c r="C367" s="1"/>
      <c r="D367" s="1"/>
      <c r="E367" s="23">
        <v>0</v>
      </c>
      <c r="F367" s="23">
        <v>0</v>
      </c>
    </row>
    <row r="368" spans="1:6">
      <c r="A368" s="4" t="s">
        <v>403</v>
      </c>
      <c r="B368" s="4"/>
      <c r="C368" s="4"/>
      <c r="D368" s="4" t="s">
        <v>404</v>
      </c>
      <c r="E368" s="10">
        <f t="shared" ref="E368:F368" si="12">SUM(E369)</f>
        <v>0</v>
      </c>
      <c r="F368" s="10">
        <f t="shared" si="12"/>
        <v>0</v>
      </c>
    </row>
    <row r="369" spans="1:6">
      <c r="A369" s="1" t="s">
        <v>600</v>
      </c>
      <c r="B369" s="1"/>
      <c r="C369" s="1"/>
      <c r="D369" s="1" t="s">
        <v>601</v>
      </c>
      <c r="E369" s="18">
        <v>0</v>
      </c>
      <c r="F369" s="18">
        <v>0</v>
      </c>
    </row>
    <row r="370" spans="1:6">
      <c r="A370" s="1"/>
      <c r="B370" s="1"/>
      <c r="C370" s="1"/>
      <c r="D370" s="1"/>
      <c r="E370" s="18"/>
      <c r="F370" s="18"/>
    </row>
    <row r="371" spans="1:6">
      <c r="A371" s="4" t="s">
        <v>407</v>
      </c>
      <c r="B371" s="4"/>
      <c r="C371" s="4"/>
      <c r="D371" s="4" t="s">
        <v>408</v>
      </c>
      <c r="E371" s="10">
        <f>SUM(E372:E373)</f>
        <v>0</v>
      </c>
      <c r="F371" s="10">
        <f>SUM(F372:F373)</f>
        <v>0</v>
      </c>
    </row>
    <row r="372" spans="1:6">
      <c r="A372" s="1" t="s">
        <v>409</v>
      </c>
      <c r="B372" s="1"/>
      <c r="C372" s="1"/>
      <c r="D372" s="1" t="s">
        <v>410</v>
      </c>
      <c r="E372" s="18">
        <v>0</v>
      </c>
      <c r="F372" s="18">
        <v>0</v>
      </c>
    </row>
    <row r="373" spans="1:6">
      <c r="A373" s="1" t="s">
        <v>411</v>
      </c>
      <c r="B373" s="1"/>
      <c r="C373" s="1"/>
      <c r="D373" s="1" t="s">
        <v>412</v>
      </c>
      <c r="E373" s="18">
        <v>0</v>
      </c>
      <c r="F373" s="18">
        <v>0</v>
      </c>
    </row>
    <row r="375" spans="1:6">
      <c r="A375" s="4" t="s">
        <v>413</v>
      </c>
      <c r="B375" s="4"/>
      <c r="C375" s="4"/>
      <c r="D375" s="4" t="s">
        <v>414</v>
      </c>
      <c r="E375" s="10">
        <f t="shared" ref="E375" si="13">SUM(E376:E377)</f>
        <v>0</v>
      </c>
      <c r="F375" s="10">
        <f t="shared" ref="F375" si="14">SUM(F376:F377)</f>
        <v>0</v>
      </c>
    </row>
    <row r="376" spans="1:6">
      <c r="A376" s="1" t="s">
        <v>415</v>
      </c>
      <c r="B376" s="1"/>
      <c r="C376" s="1"/>
      <c r="D376" s="1" t="s">
        <v>416</v>
      </c>
      <c r="E376" s="18">
        <v>0</v>
      </c>
      <c r="F376" s="18">
        <v>0</v>
      </c>
    </row>
    <row r="378" spans="1:6" ht="15">
      <c r="A378" s="16" t="s">
        <v>417</v>
      </c>
      <c r="B378" s="16"/>
      <c r="C378" s="16"/>
      <c r="D378" s="16" t="s">
        <v>418</v>
      </c>
      <c r="E378" s="75">
        <f>SUM(E379+E384)</f>
        <v>7066840.9900000002</v>
      </c>
      <c r="F378" s="75">
        <f>SUM(F379+F384)</f>
        <v>7066840.9900000002</v>
      </c>
    </row>
    <row r="379" spans="1:6">
      <c r="A379" s="4" t="s">
        <v>419</v>
      </c>
      <c r="B379" s="4"/>
      <c r="C379" s="4"/>
      <c r="D379" s="4" t="s">
        <v>420</v>
      </c>
      <c r="E379" s="10">
        <f>SUM(E381:E383)</f>
        <v>4032501.0500000003</v>
      </c>
      <c r="F379" s="10">
        <f>SUM(F381:F383)</f>
        <v>4032501.0500000003</v>
      </c>
    </row>
    <row r="380" spans="1:6">
      <c r="A380" s="1" t="s">
        <v>421</v>
      </c>
      <c r="B380" s="1"/>
      <c r="C380" s="1"/>
      <c r="D380" s="1" t="s">
        <v>422</v>
      </c>
      <c r="E380" s="23">
        <v>0</v>
      </c>
      <c r="F380" s="23">
        <v>0</v>
      </c>
    </row>
    <row r="381" spans="1:6">
      <c r="A381" s="1"/>
      <c r="B381" s="1" t="s">
        <v>618</v>
      </c>
      <c r="C381" s="39" t="s">
        <v>1081</v>
      </c>
      <c r="D381" s="38" t="s">
        <v>1082</v>
      </c>
      <c r="E381" s="23">
        <v>974298.91</v>
      </c>
      <c r="F381" s="23">
        <v>974298.91</v>
      </c>
    </row>
    <row r="382" spans="1:6">
      <c r="A382" s="1"/>
      <c r="B382" s="1" t="s">
        <v>618</v>
      </c>
      <c r="C382" s="39" t="s">
        <v>1083</v>
      </c>
      <c r="D382" s="38" t="s">
        <v>1084</v>
      </c>
      <c r="E382" s="23">
        <v>465225.5</v>
      </c>
      <c r="F382" s="23">
        <v>465225.5</v>
      </c>
    </row>
    <row r="383" spans="1:6">
      <c r="A383" s="1"/>
      <c r="B383" s="1" t="s">
        <v>618</v>
      </c>
      <c r="C383" s="39" t="s">
        <v>1085</v>
      </c>
      <c r="D383" s="38" t="s">
        <v>1086</v>
      </c>
      <c r="E383" s="23">
        <v>2592976.64</v>
      </c>
      <c r="F383" s="23">
        <v>2592976.64</v>
      </c>
    </row>
    <row r="384" spans="1:6">
      <c r="A384" s="4" t="s">
        <v>423</v>
      </c>
      <c r="B384" s="4"/>
      <c r="C384" s="4"/>
      <c r="D384" s="4" t="s">
        <v>424</v>
      </c>
      <c r="E384" s="10">
        <f>SUM(E385:E388)</f>
        <v>3034339.9400000004</v>
      </c>
      <c r="F384" s="10">
        <f>SUM(F385:F388)</f>
        <v>3034339.9400000004</v>
      </c>
    </row>
    <row r="385" spans="2:7">
      <c r="B385" s="1" t="s">
        <v>618</v>
      </c>
      <c r="C385" s="39" t="s">
        <v>1087</v>
      </c>
      <c r="D385" s="38" t="s">
        <v>1088</v>
      </c>
      <c r="E385" s="23">
        <v>1855599.85</v>
      </c>
      <c r="F385" s="23">
        <v>1855599.85</v>
      </c>
    </row>
    <row r="386" spans="2:7">
      <c r="B386" s="1" t="s">
        <v>618</v>
      </c>
      <c r="C386" s="39" t="s">
        <v>1089</v>
      </c>
      <c r="D386" s="38" t="s">
        <v>1090</v>
      </c>
      <c r="E386" s="23">
        <v>81964.59</v>
      </c>
      <c r="F386" s="23">
        <v>81964.59</v>
      </c>
    </row>
    <row r="387" spans="2:7">
      <c r="B387" s="1" t="s">
        <v>618</v>
      </c>
      <c r="C387" s="39" t="s">
        <v>1091</v>
      </c>
      <c r="D387" s="38" t="s">
        <v>1092</v>
      </c>
      <c r="E387" s="23">
        <v>881137.53</v>
      </c>
      <c r="F387" s="23">
        <v>881137.53</v>
      </c>
    </row>
    <row r="388" spans="2:7">
      <c r="B388" s="1" t="s">
        <v>618</v>
      </c>
      <c r="C388" s="39" t="s">
        <v>1093</v>
      </c>
      <c r="D388" s="38" t="s">
        <v>1094</v>
      </c>
      <c r="E388" s="23">
        <v>215637.97</v>
      </c>
      <c r="F388" s="23">
        <v>215637.97</v>
      </c>
      <c r="G388" s="42"/>
    </row>
    <row r="389" spans="2:7">
      <c r="B389" s="1"/>
      <c r="C389" s="39"/>
      <c r="D389" s="38"/>
      <c r="E389" s="23"/>
      <c r="F389" s="23"/>
    </row>
    <row r="390" spans="2:7">
      <c r="B390" s="1"/>
      <c r="C390" s="39"/>
      <c r="D390" s="38"/>
      <c r="E390" s="23"/>
      <c r="F390" s="23"/>
    </row>
    <row r="391" spans="2:7">
      <c r="B391" s="1"/>
      <c r="C391" s="39"/>
      <c r="D391" s="38"/>
      <c r="E391" s="23"/>
      <c r="F391" s="23"/>
    </row>
    <row r="392" spans="2:7">
      <c r="B392" s="1"/>
      <c r="C392" s="39"/>
      <c r="D392" s="38"/>
      <c r="E392" s="23"/>
      <c r="F392" s="23"/>
    </row>
    <row r="393" spans="2:7">
      <c r="B393" s="1"/>
      <c r="C393" s="39"/>
      <c r="D393" s="94"/>
      <c r="E393" s="23"/>
    </row>
    <row r="394" spans="2:7" ht="15.75">
      <c r="D394" s="26" t="s">
        <v>1095</v>
      </c>
      <c r="E394" s="23"/>
    </row>
    <row r="397" spans="2:7" ht="15.75">
      <c r="D397" s="26"/>
    </row>
  </sheetData>
  <mergeCells count="5">
    <mergeCell ref="A8:E8"/>
    <mergeCell ref="A1:E4"/>
    <mergeCell ref="A5:E5"/>
    <mergeCell ref="A6:E6"/>
    <mergeCell ref="A7:E7"/>
  </mergeCells>
  <printOptions horizontalCentered="1"/>
  <pageMargins left="0.78740157480314965" right="0" top="0.74803149606299213" bottom="0.74803149606299213" header="0.31496062992125984" footer="0.31496062992125984"/>
  <pageSetup scale="90" orientation="portrait" horizont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topLeftCell="A137" workbookViewId="0">
      <selection sqref="A1:E6"/>
    </sheetView>
  </sheetViews>
  <sheetFormatPr baseColWidth="10" defaultColWidth="11.42578125" defaultRowHeight="12.75"/>
  <cols>
    <col min="1" max="1" width="6.42578125" customWidth="1"/>
    <col min="2" max="2" width="45.28515625" customWidth="1"/>
    <col min="3" max="3" width="18" customWidth="1"/>
    <col min="4" max="4" width="17.85546875" customWidth="1"/>
    <col min="5" max="5" width="17.140625" customWidth="1"/>
    <col min="6" max="6" width="16" customWidth="1"/>
    <col min="7" max="7" width="16.7109375" customWidth="1"/>
  </cols>
  <sheetData>
    <row r="1" spans="1:7">
      <c r="A1" s="704"/>
      <c r="B1" s="704"/>
      <c r="C1" s="704"/>
      <c r="D1" s="704"/>
      <c r="E1" s="704"/>
    </row>
    <row r="2" spans="1:7">
      <c r="A2" s="704"/>
      <c r="B2" s="704"/>
      <c r="C2" s="704"/>
      <c r="D2" s="704"/>
      <c r="E2" s="704"/>
    </row>
    <row r="3" spans="1:7" ht="11.25" customHeight="1">
      <c r="A3" s="704"/>
      <c r="B3" s="704"/>
      <c r="C3" s="704"/>
      <c r="D3" s="704"/>
      <c r="E3" s="704"/>
    </row>
    <row r="4" spans="1:7" ht="19.5" customHeight="1">
      <c r="A4" s="704"/>
      <c r="B4" s="704"/>
      <c r="C4" s="704"/>
      <c r="D4" s="704"/>
      <c r="E4" s="704"/>
    </row>
    <row r="5" spans="1:7">
      <c r="A5" s="704"/>
      <c r="B5" s="704"/>
      <c r="C5" s="704"/>
      <c r="D5" s="704"/>
      <c r="E5" s="704"/>
    </row>
    <row r="6" spans="1:7">
      <c r="A6" s="704"/>
      <c r="B6" s="704"/>
      <c r="C6" s="704"/>
      <c r="D6" s="704"/>
      <c r="E6" s="704"/>
    </row>
    <row r="7" spans="1:7" ht="15">
      <c r="A7" s="713" t="s">
        <v>0</v>
      </c>
      <c r="B7" s="713"/>
      <c r="C7" s="713"/>
      <c r="D7" s="713"/>
      <c r="E7" s="713"/>
    </row>
    <row r="8" spans="1:7" ht="15">
      <c r="A8" s="702" t="s">
        <v>1096</v>
      </c>
      <c r="B8" s="702"/>
      <c r="C8" s="702"/>
      <c r="D8" s="702"/>
      <c r="E8" s="702"/>
    </row>
    <row r="9" spans="1:7" ht="14.25">
      <c r="A9" s="706" t="s">
        <v>1</v>
      </c>
      <c r="B9" s="706"/>
      <c r="C9" s="706"/>
      <c r="D9" s="706"/>
      <c r="E9" s="706"/>
      <c r="F9" s="145"/>
    </row>
    <row r="10" spans="1:7" ht="14.25">
      <c r="A10" s="706" t="s">
        <v>3</v>
      </c>
      <c r="B10" s="706"/>
      <c r="C10" s="706"/>
      <c r="D10" s="706"/>
      <c r="E10" s="706"/>
      <c r="F10" s="145"/>
    </row>
    <row r="11" spans="1:7" ht="14.2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615</v>
      </c>
      <c r="F11" s="145"/>
    </row>
    <row r="12" spans="1:7" ht="14.25">
      <c r="A12" s="83" t="s">
        <v>802</v>
      </c>
      <c r="B12" s="83" t="s">
        <v>444</v>
      </c>
      <c r="C12" s="84">
        <v>2977000000</v>
      </c>
      <c r="D12" s="83"/>
      <c r="E12" s="84">
        <f>E13+E66+E199+E255+E271+E274+E313</f>
        <v>1539042207.0999999</v>
      </c>
      <c r="F12" s="145"/>
      <c r="G12" s="42"/>
    </row>
    <row r="13" spans="1:7" ht="14.25">
      <c r="A13" s="95" t="s">
        <v>16</v>
      </c>
      <c r="B13" s="95" t="s">
        <v>17</v>
      </c>
      <c r="C13" s="96">
        <f>SUM(C14+C32+C49+C55+C61)</f>
        <v>419740600</v>
      </c>
      <c r="D13" s="96">
        <v>419740600</v>
      </c>
      <c r="E13" s="96">
        <f>SUM(E32+E49+E55+E61+E14)</f>
        <v>20335114.829999998</v>
      </c>
      <c r="F13" s="145"/>
      <c r="G13" s="42"/>
    </row>
    <row r="14" spans="1:7" ht="14.2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v>9582371.5500000007</v>
      </c>
      <c r="F14" s="145"/>
    </row>
    <row r="15" spans="1:7" ht="14.25" hidden="1">
      <c r="A15" s="76" t="s">
        <v>20</v>
      </c>
      <c r="B15" s="76" t="s">
        <v>21</v>
      </c>
      <c r="C15" s="77"/>
      <c r="D15" s="77"/>
      <c r="E15" s="85">
        <v>7141530</v>
      </c>
      <c r="F15" s="145"/>
    </row>
    <row r="16" spans="1:7" ht="14.25" hidden="1">
      <c r="A16" s="76" t="s">
        <v>445</v>
      </c>
      <c r="B16" s="76" t="s">
        <v>446</v>
      </c>
      <c r="C16" s="77"/>
      <c r="D16" s="77"/>
      <c r="E16" s="85"/>
      <c r="F16" s="145"/>
    </row>
    <row r="17" spans="1:6" ht="14.25" hidden="1">
      <c r="A17" s="76" t="s">
        <v>22</v>
      </c>
      <c r="B17" s="76" t="s">
        <v>23</v>
      </c>
      <c r="C17" s="77"/>
      <c r="D17" s="77"/>
      <c r="E17" s="85"/>
      <c r="F17" s="145"/>
    </row>
    <row r="18" spans="1:6" ht="14.25" hidden="1">
      <c r="A18" s="76" t="s">
        <v>24</v>
      </c>
      <c r="B18" s="76" t="s">
        <v>25</v>
      </c>
      <c r="C18" s="77"/>
      <c r="D18" s="77"/>
      <c r="E18" s="85"/>
      <c r="F18" s="145"/>
    </row>
    <row r="19" spans="1:6" ht="14.25" hidden="1">
      <c r="A19" s="76" t="s">
        <v>26</v>
      </c>
      <c r="B19" s="76" t="s">
        <v>27</v>
      </c>
      <c r="C19" s="77"/>
      <c r="D19" s="77"/>
      <c r="E19" s="85"/>
      <c r="F19" s="145"/>
    </row>
    <row r="20" spans="1:6" ht="14.25" hidden="1">
      <c r="A20" s="76" t="s">
        <v>28</v>
      </c>
      <c r="B20" s="76" t="s">
        <v>29</v>
      </c>
      <c r="C20" s="77"/>
      <c r="D20" s="77"/>
      <c r="E20" s="85"/>
      <c r="F20" s="145"/>
    </row>
    <row r="21" spans="1:6" ht="14.25" hidden="1">
      <c r="A21" s="76" t="s">
        <v>32</v>
      </c>
      <c r="B21" s="76" t="s">
        <v>33</v>
      </c>
      <c r="C21" s="77"/>
      <c r="D21" s="77"/>
      <c r="E21" s="85"/>
      <c r="F21" s="145"/>
    </row>
    <row r="22" spans="1:6" ht="14.25" hidden="1">
      <c r="A22" s="76" t="s">
        <v>34</v>
      </c>
      <c r="B22" s="76" t="s">
        <v>447</v>
      </c>
      <c r="C22" s="77"/>
      <c r="D22" s="77"/>
      <c r="E22" s="29"/>
      <c r="F22" s="145"/>
    </row>
    <row r="23" spans="1:6" ht="15" hidden="1">
      <c r="A23" s="76"/>
      <c r="B23" s="86" t="s">
        <v>804</v>
      </c>
      <c r="C23" s="77"/>
      <c r="D23" s="77"/>
      <c r="E23" s="85">
        <v>55000</v>
      </c>
      <c r="F23" s="145"/>
    </row>
    <row r="24" spans="1:6" ht="14.25" hidden="1">
      <c r="A24" s="76" t="s">
        <v>36</v>
      </c>
      <c r="B24" s="76" t="s">
        <v>37</v>
      </c>
      <c r="C24" s="77"/>
      <c r="D24" s="77"/>
      <c r="E24" s="29"/>
      <c r="F24" s="145"/>
    </row>
    <row r="25" spans="1:6" ht="14.25" hidden="1">
      <c r="A25" s="76" t="s">
        <v>38</v>
      </c>
      <c r="B25" s="76" t="s">
        <v>448</v>
      </c>
      <c r="C25" s="77"/>
      <c r="D25" s="77"/>
      <c r="E25" s="85"/>
      <c r="F25" s="145"/>
    </row>
    <row r="26" spans="1:6" ht="14.25" hidden="1">
      <c r="A26" s="76" t="s">
        <v>40</v>
      </c>
      <c r="B26" s="76" t="s">
        <v>449</v>
      </c>
      <c r="C26" s="77"/>
      <c r="D26" s="77"/>
      <c r="E26" s="85"/>
      <c r="F26" s="145"/>
    </row>
    <row r="27" spans="1:6" ht="14.25" hidden="1">
      <c r="A27" s="76" t="s">
        <v>42</v>
      </c>
      <c r="B27" s="76" t="s">
        <v>450</v>
      </c>
      <c r="C27" s="77"/>
      <c r="D27" s="77"/>
      <c r="E27" s="29"/>
      <c r="F27" s="145"/>
    </row>
    <row r="28" spans="1:6" ht="15" hidden="1">
      <c r="A28" s="76"/>
      <c r="B28" s="86" t="s">
        <v>805</v>
      </c>
      <c r="C28" s="77"/>
      <c r="D28" s="77"/>
      <c r="E28" s="85">
        <v>20000</v>
      </c>
      <c r="F28" s="145"/>
    </row>
    <row r="29" spans="1:6" ht="14.25" hidden="1">
      <c r="A29" s="76" t="s">
        <v>44</v>
      </c>
      <c r="B29" s="76" t="s">
        <v>451</v>
      </c>
      <c r="C29" s="77"/>
      <c r="D29" s="77"/>
      <c r="E29" s="85"/>
      <c r="F29" s="145"/>
    </row>
    <row r="30" spans="1:6" ht="14.25" hidden="1">
      <c r="A30" s="76" t="s">
        <v>46</v>
      </c>
      <c r="B30" s="76" t="s">
        <v>47</v>
      </c>
      <c r="C30" s="77"/>
      <c r="D30" s="77"/>
      <c r="E30" s="85"/>
      <c r="F30" s="145"/>
    </row>
    <row r="31" spans="1:6" ht="14.25" hidden="1">
      <c r="A31" s="76"/>
      <c r="B31" s="76"/>
      <c r="C31" s="77"/>
      <c r="D31" s="77"/>
      <c r="E31" s="85"/>
      <c r="F31" s="145"/>
    </row>
    <row r="32" spans="1:6" ht="14.25">
      <c r="A32" s="76" t="s">
        <v>48</v>
      </c>
      <c r="B32" s="76" t="s">
        <v>49</v>
      </c>
      <c r="C32" s="77">
        <v>35565600</v>
      </c>
      <c r="D32" s="77">
        <v>35565600</v>
      </c>
      <c r="E32" s="77">
        <v>9545248.2799999993</v>
      </c>
      <c r="F32" s="145"/>
    </row>
    <row r="33" spans="1:7" ht="14.25" hidden="1">
      <c r="A33" s="76" t="s">
        <v>806</v>
      </c>
      <c r="B33" s="76" t="s">
        <v>51</v>
      </c>
      <c r="C33" s="77"/>
      <c r="D33" s="77"/>
      <c r="E33" s="85"/>
      <c r="F33" s="145"/>
      <c r="G33" s="12"/>
    </row>
    <row r="34" spans="1:7" ht="15" hidden="1">
      <c r="A34" s="76"/>
      <c r="B34" s="86" t="s">
        <v>453</v>
      </c>
      <c r="C34" s="87"/>
      <c r="D34" s="87"/>
      <c r="E34" s="85">
        <v>461069.1</v>
      </c>
      <c r="F34" s="145"/>
      <c r="G34" s="12"/>
    </row>
    <row r="35" spans="1:7" ht="15" hidden="1">
      <c r="A35" s="76"/>
      <c r="B35" s="86" t="s">
        <v>807</v>
      </c>
      <c r="C35" s="87"/>
      <c r="D35" s="87"/>
      <c r="E35" s="85">
        <v>26410</v>
      </c>
      <c r="F35" s="145"/>
      <c r="G35" s="12"/>
    </row>
    <row r="36" spans="1:7" ht="14.25" hidden="1">
      <c r="A36" s="76" t="s">
        <v>52</v>
      </c>
      <c r="B36" s="76" t="s">
        <v>53</v>
      </c>
      <c r="C36" s="77"/>
      <c r="D36" s="77"/>
      <c r="E36" s="85"/>
      <c r="F36" s="145"/>
      <c r="G36" s="12"/>
    </row>
    <row r="37" spans="1:7" ht="14.25" hidden="1">
      <c r="A37" s="76" t="s">
        <v>54</v>
      </c>
      <c r="B37" s="76" t="s">
        <v>55</v>
      </c>
      <c r="C37" s="77"/>
      <c r="D37" s="77"/>
      <c r="E37" s="85">
        <v>16861.23</v>
      </c>
      <c r="F37" s="145"/>
      <c r="G37" s="12"/>
    </row>
    <row r="38" spans="1:7" ht="14.25" hidden="1">
      <c r="A38" s="76"/>
      <c r="B38" s="76"/>
      <c r="C38" s="77"/>
      <c r="D38" s="77"/>
      <c r="E38" s="85">
        <v>32439.43</v>
      </c>
      <c r="F38" s="145"/>
      <c r="G38" s="12"/>
    </row>
    <row r="39" spans="1:7" ht="14.25" hidden="1">
      <c r="A39" s="76" t="s">
        <v>56</v>
      </c>
      <c r="B39" s="76" t="s">
        <v>57</v>
      </c>
      <c r="C39" s="77"/>
      <c r="D39" s="77"/>
      <c r="E39" s="85">
        <v>854568.49</v>
      </c>
      <c r="F39" s="145"/>
      <c r="G39" s="12"/>
    </row>
    <row r="40" spans="1:7" ht="14.25" hidden="1">
      <c r="A40" s="76" t="s">
        <v>58</v>
      </c>
      <c r="B40" s="76" t="s">
        <v>59</v>
      </c>
      <c r="C40" s="77"/>
      <c r="D40" s="77"/>
      <c r="E40" s="85">
        <v>346404.13</v>
      </c>
      <c r="F40" s="145"/>
    </row>
    <row r="41" spans="1:7" ht="14.25" hidden="1">
      <c r="A41" s="76" t="s">
        <v>60</v>
      </c>
      <c r="B41" s="76" t="s">
        <v>61</v>
      </c>
      <c r="C41" s="77"/>
      <c r="D41" s="77"/>
      <c r="E41" s="85"/>
      <c r="F41" s="145"/>
    </row>
    <row r="42" spans="1:7" ht="14.25" hidden="1">
      <c r="A42" s="76" t="s">
        <v>62</v>
      </c>
      <c r="B42" s="76" t="s">
        <v>63</v>
      </c>
      <c r="C42" s="77"/>
      <c r="D42" s="77"/>
      <c r="E42" s="85"/>
      <c r="F42" s="145"/>
    </row>
    <row r="43" spans="1:7" ht="14.25" hidden="1">
      <c r="A43" s="76" t="s">
        <v>64</v>
      </c>
      <c r="B43" s="76" t="s">
        <v>65</v>
      </c>
      <c r="C43" s="77"/>
      <c r="D43" s="77"/>
      <c r="E43" s="85"/>
      <c r="F43" s="145"/>
    </row>
    <row r="44" spans="1:7" ht="14.25" hidden="1">
      <c r="A44" s="76" t="s">
        <v>66</v>
      </c>
      <c r="B44" s="76" t="s">
        <v>67</v>
      </c>
      <c r="C44" s="77"/>
      <c r="D44" s="77"/>
      <c r="E44" s="85"/>
      <c r="F44" s="145"/>
    </row>
    <row r="45" spans="1:7" ht="14.25" hidden="1">
      <c r="A45" s="76" t="s">
        <v>68</v>
      </c>
      <c r="B45" s="76" t="s">
        <v>456</v>
      </c>
      <c r="C45" s="77"/>
      <c r="D45" s="77"/>
      <c r="E45" s="85"/>
      <c r="F45" s="145"/>
    </row>
    <row r="46" spans="1:7" ht="14.25" hidden="1">
      <c r="A46" s="76" t="s">
        <v>70</v>
      </c>
      <c r="B46" s="76" t="s">
        <v>71</v>
      </c>
      <c r="C46" s="77"/>
      <c r="D46" s="77"/>
      <c r="E46" s="85"/>
      <c r="F46" s="145"/>
    </row>
    <row r="47" spans="1:7" ht="14.25" hidden="1">
      <c r="A47" s="76" t="s">
        <v>72</v>
      </c>
      <c r="B47" s="76" t="s">
        <v>73</v>
      </c>
      <c r="C47" s="77"/>
      <c r="D47" s="77"/>
      <c r="E47" s="85"/>
      <c r="F47" s="145"/>
    </row>
    <row r="48" spans="1:7" ht="14.25" hidden="1">
      <c r="A48" s="76"/>
      <c r="B48" s="76"/>
      <c r="C48" s="77"/>
      <c r="D48" s="77"/>
      <c r="E48" s="85"/>
      <c r="F48" s="145"/>
    </row>
    <row r="49" spans="1:6" ht="14.25">
      <c r="A49" s="76" t="s">
        <v>74</v>
      </c>
      <c r="B49" s="76" t="s">
        <v>457</v>
      </c>
      <c r="C49" s="77">
        <v>18400000</v>
      </c>
      <c r="D49" s="77">
        <v>18400000</v>
      </c>
      <c r="E49" s="77">
        <v>70000</v>
      </c>
      <c r="F49" s="145"/>
    </row>
    <row r="50" spans="1:6" ht="14.25" hidden="1">
      <c r="A50" s="76" t="s">
        <v>76</v>
      </c>
      <c r="B50" s="76" t="s">
        <v>77</v>
      </c>
      <c r="C50" s="77"/>
      <c r="D50" s="77"/>
      <c r="E50" s="78"/>
      <c r="F50" s="145"/>
    </row>
    <row r="51" spans="1:6" ht="14.25" hidden="1">
      <c r="A51" s="76" t="s">
        <v>78</v>
      </c>
      <c r="B51" s="76" t="s">
        <v>79</v>
      </c>
      <c r="C51" s="77"/>
      <c r="D51" s="77"/>
      <c r="E51" s="78"/>
      <c r="F51" s="145"/>
    </row>
    <row r="52" spans="1:6" ht="14.25" hidden="1">
      <c r="A52" s="76" t="s">
        <v>80</v>
      </c>
      <c r="B52" s="76" t="s">
        <v>81</v>
      </c>
      <c r="C52" s="77"/>
      <c r="D52" s="77"/>
      <c r="E52" s="78"/>
      <c r="F52" s="145"/>
    </row>
    <row r="53" spans="1:6" ht="14.25" hidden="1">
      <c r="A53" s="76" t="s">
        <v>82</v>
      </c>
      <c r="B53" s="76" t="s">
        <v>83</v>
      </c>
      <c r="C53" s="77"/>
      <c r="D53" s="77"/>
      <c r="E53" s="78"/>
      <c r="F53" s="145"/>
    </row>
    <row r="54" spans="1:6" ht="14.25" hidden="1">
      <c r="A54" s="76"/>
      <c r="B54" s="76"/>
      <c r="C54" s="77"/>
      <c r="D54" s="77"/>
      <c r="E54" s="78"/>
      <c r="F54" s="145"/>
    </row>
    <row r="55" spans="1:6" ht="14.25">
      <c r="A55" s="76" t="s">
        <v>84</v>
      </c>
      <c r="B55" s="76" t="s">
        <v>85</v>
      </c>
      <c r="C55" s="77">
        <v>78991666</v>
      </c>
      <c r="D55" s="77">
        <v>78991666</v>
      </c>
      <c r="E55" s="77">
        <v>97062.76</v>
      </c>
      <c r="F55" s="145"/>
    </row>
    <row r="56" spans="1:6" ht="14.25" hidden="1">
      <c r="A56" s="76" t="s">
        <v>86</v>
      </c>
      <c r="B56" s="76" t="s">
        <v>87</v>
      </c>
      <c r="C56" s="77"/>
      <c r="D56" s="77"/>
      <c r="E56" s="78"/>
      <c r="F56" s="145"/>
    </row>
    <row r="57" spans="1:6" ht="14.25" hidden="1">
      <c r="A57" s="76" t="s">
        <v>88</v>
      </c>
      <c r="B57" s="76" t="s">
        <v>89</v>
      </c>
      <c r="C57" s="77"/>
      <c r="D57" s="77"/>
      <c r="E57" s="78"/>
      <c r="F57" s="145"/>
    </row>
    <row r="58" spans="1:6" ht="14.25" hidden="1">
      <c r="A58" s="76" t="s">
        <v>90</v>
      </c>
      <c r="B58" s="76" t="s">
        <v>91</v>
      </c>
      <c r="C58" s="77"/>
      <c r="D58" s="77"/>
      <c r="E58" s="78"/>
      <c r="F58" s="145"/>
    </row>
    <row r="59" spans="1:6" ht="14.25" hidden="1">
      <c r="A59" s="76" t="s">
        <v>92</v>
      </c>
      <c r="B59" s="76" t="s">
        <v>93</v>
      </c>
      <c r="C59" s="77"/>
      <c r="D59" s="77"/>
      <c r="E59" s="78"/>
      <c r="F59" s="145"/>
    </row>
    <row r="60" spans="1:6" ht="14.25" hidden="1">
      <c r="A60" s="76"/>
      <c r="B60" s="76"/>
      <c r="C60" s="77"/>
      <c r="D60" s="77"/>
      <c r="E60" s="78"/>
      <c r="F60" s="145"/>
    </row>
    <row r="61" spans="1:6" ht="14.25">
      <c r="A61" s="76" t="s">
        <v>94</v>
      </c>
      <c r="B61" s="76" t="s">
        <v>95</v>
      </c>
      <c r="C61" s="77">
        <v>33000000</v>
      </c>
      <c r="D61" s="77">
        <v>33000000</v>
      </c>
      <c r="E61" s="77">
        <f>('Detalle Ejecucion Marzo 23'!F69)</f>
        <v>1040432.24</v>
      </c>
      <c r="F61" s="145"/>
    </row>
    <row r="62" spans="1:6" ht="14.25" hidden="1">
      <c r="A62" s="76" t="s">
        <v>96</v>
      </c>
      <c r="B62" s="76" t="s">
        <v>97</v>
      </c>
      <c r="C62" s="77"/>
      <c r="D62" s="77"/>
      <c r="E62" s="88"/>
      <c r="F62" s="145"/>
    </row>
    <row r="63" spans="1:6" ht="14.25" hidden="1">
      <c r="A63" s="76" t="s">
        <v>98</v>
      </c>
      <c r="B63" s="76" t="s">
        <v>99</v>
      </c>
      <c r="C63" s="77"/>
      <c r="D63" s="77"/>
      <c r="E63" s="88"/>
      <c r="F63" s="145"/>
    </row>
    <row r="64" spans="1:6" ht="14.25" hidden="1">
      <c r="A64" s="76" t="s">
        <v>100</v>
      </c>
      <c r="B64" s="76" t="s">
        <v>101</v>
      </c>
      <c r="C64" s="77"/>
      <c r="D64" s="77"/>
      <c r="E64" s="88"/>
      <c r="F64" s="145"/>
    </row>
    <row r="65" spans="1:6" ht="14.25" hidden="1">
      <c r="A65" s="76"/>
      <c r="B65" s="76"/>
      <c r="C65" s="77"/>
      <c r="D65" s="77"/>
      <c r="E65" s="78"/>
      <c r="F65" s="145"/>
    </row>
    <row r="66" spans="1:6" ht="14.25">
      <c r="A66" s="95" t="s">
        <v>102</v>
      </c>
      <c r="B66" s="95" t="s">
        <v>103</v>
      </c>
      <c r="C66" s="96">
        <v>773444000</v>
      </c>
      <c r="D66" s="96">
        <v>773444000</v>
      </c>
      <c r="E66" s="96">
        <f>(E67+E80+E84+E126+E132+E137+E146+E160+E195)</f>
        <v>6155284.8900000006</v>
      </c>
      <c r="F66" s="145"/>
    </row>
    <row r="67" spans="1:6" ht="14.25">
      <c r="A67" s="76" t="s">
        <v>104</v>
      </c>
      <c r="B67" s="76" t="s">
        <v>105</v>
      </c>
      <c r="C67" s="77">
        <v>16344000</v>
      </c>
      <c r="D67" s="77">
        <v>16344000</v>
      </c>
      <c r="E67" s="77">
        <v>1044671.09</v>
      </c>
      <c r="F67" s="145"/>
    </row>
    <row r="68" spans="1:6" ht="14.25" hidden="1">
      <c r="A68" s="76" t="s">
        <v>106</v>
      </c>
      <c r="B68" s="76" t="s">
        <v>107</v>
      </c>
      <c r="C68" s="77"/>
      <c r="D68" s="77"/>
      <c r="E68" s="88"/>
      <c r="F68" s="145"/>
    </row>
    <row r="69" spans="1:6" ht="14.25" hidden="1">
      <c r="A69" s="76" t="s">
        <v>108</v>
      </c>
      <c r="B69" s="76" t="s">
        <v>109</v>
      </c>
      <c r="C69" s="77"/>
      <c r="D69" s="77"/>
      <c r="E69" s="88">
        <v>50630.28</v>
      </c>
      <c r="F69" s="145"/>
    </row>
    <row r="70" spans="1:6" ht="15" hidden="1">
      <c r="A70" s="76"/>
      <c r="B70" s="86" t="s">
        <v>460</v>
      </c>
      <c r="C70" s="87"/>
      <c r="D70" s="87"/>
      <c r="E70" s="88"/>
      <c r="F70" s="145"/>
    </row>
    <row r="71" spans="1:6" ht="15" hidden="1">
      <c r="A71" s="76"/>
      <c r="B71" s="86"/>
      <c r="C71" s="77"/>
      <c r="D71" s="77"/>
      <c r="F71" s="145"/>
    </row>
    <row r="72" spans="1:6" ht="14.25" hidden="1">
      <c r="A72" s="76" t="s">
        <v>110</v>
      </c>
      <c r="B72" s="76" t="s">
        <v>111</v>
      </c>
      <c r="C72" s="77"/>
      <c r="D72" s="77"/>
      <c r="E72" s="88"/>
      <c r="F72" s="145"/>
    </row>
    <row r="73" spans="1:6" ht="15" hidden="1">
      <c r="A73" s="76" t="s">
        <v>112</v>
      </c>
      <c r="B73" s="76" t="s">
        <v>113</v>
      </c>
      <c r="C73" s="87"/>
      <c r="D73" s="87"/>
      <c r="E73" s="88">
        <v>207582.48</v>
      </c>
      <c r="F73" s="145"/>
    </row>
    <row r="74" spans="1:6" ht="15" hidden="1">
      <c r="A74" s="76"/>
      <c r="B74" s="86" t="s">
        <v>460</v>
      </c>
      <c r="C74" s="77"/>
      <c r="D74" s="77"/>
      <c r="E74" s="88"/>
      <c r="F74" s="145"/>
    </row>
    <row r="75" spans="1:6" ht="14.25" hidden="1">
      <c r="A75" s="76" t="s">
        <v>114</v>
      </c>
      <c r="B75" s="76" t="s">
        <v>115</v>
      </c>
      <c r="C75" s="77"/>
      <c r="D75" s="77"/>
      <c r="E75" s="88">
        <v>451386.57</v>
      </c>
      <c r="F75" s="145"/>
    </row>
    <row r="76" spans="1:6" ht="15" hidden="1">
      <c r="A76" s="76" t="s">
        <v>116</v>
      </c>
      <c r="B76" s="76" t="s">
        <v>117</v>
      </c>
      <c r="C76" s="87"/>
      <c r="D76" s="87"/>
      <c r="E76" s="88"/>
      <c r="F76" s="145"/>
    </row>
    <row r="77" spans="1:6" ht="15" hidden="1">
      <c r="A77" s="76"/>
      <c r="B77" s="86" t="s">
        <v>810</v>
      </c>
      <c r="C77" s="77"/>
      <c r="D77" s="77"/>
      <c r="E77" s="88">
        <v>11936</v>
      </c>
      <c r="F77" s="145"/>
    </row>
    <row r="78" spans="1:6" ht="14.25" hidden="1">
      <c r="A78" s="76" t="s">
        <v>118</v>
      </c>
      <c r="B78" s="76" t="s">
        <v>119</v>
      </c>
      <c r="C78" s="77"/>
      <c r="D78" s="77"/>
      <c r="E78" s="88">
        <v>8250</v>
      </c>
      <c r="F78" s="145"/>
    </row>
    <row r="79" spans="1:6" ht="14.25" hidden="1">
      <c r="A79" s="76"/>
      <c r="B79" s="76"/>
      <c r="C79" s="77">
        <v>71000000</v>
      </c>
      <c r="D79" s="77">
        <v>71000000</v>
      </c>
      <c r="E79" s="88">
        <v>1000</v>
      </c>
      <c r="F79" s="145"/>
    </row>
    <row r="80" spans="1:6" ht="14.25">
      <c r="A80" s="76" t="s">
        <v>120</v>
      </c>
      <c r="B80" s="76" t="s">
        <v>121</v>
      </c>
      <c r="C80" s="77">
        <v>71000000</v>
      </c>
      <c r="D80" s="77">
        <v>71000000</v>
      </c>
      <c r="E80" s="77">
        <v>0</v>
      </c>
      <c r="F80" s="145"/>
    </row>
    <row r="81" spans="1:6" ht="14.25" hidden="1">
      <c r="A81" s="76" t="s">
        <v>122</v>
      </c>
      <c r="B81" s="76" t="s">
        <v>123</v>
      </c>
      <c r="C81" s="76"/>
      <c r="D81" s="76"/>
      <c r="E81" s="88"/>
      <c r="F81" s="145"/>
    </row>
    <row r="82" spans="1:6" ht="14.25" hidden="1">
      <c r="A82" s="76" t="s">
        <v>124</v>
      </c>
      <c r="B82" s="76" t="s">
        <v>125</v>
      </c>
      <c r="C82" s="76"/>
      <c r="D82" s="76"/>
      <c r="E82" s="88">
        <v>885</v>
      </c>
      <c r="F82" s="145"/>
    </row>
    <row r="83" spans="1:6" ht="14.25" hidden="1">
      <c r="A83" s="76"/>
      <c r="B83" s="76"/>
      <c r="C83" s="77">
        <v>3500000</v>
      </c>
      <c r="D83" s="77">
        <v>3500000</v>
      </c>
      <c r="E83" s="78"/>
      <c r="F83" s="145"/>
    </row>
    <row r="84" spans="1:6" ht="14.25">
      <c r="A84" s="76" t="s">
        <v>126</v>
      </c>
      <c r="B84" s="76" t="s">
        <v>841</v>
      </c>
      <c r="C84" s="77">
        <v>3500000</v>
      </c>
      <c r="D84" s="77">
        <v>3500000</v>
      </c>
      <c r="E84" s="77">
        <v>1359465</v>
      </c>
      <c r="F84" s="145"/>
    </row>
    <row r="85" spans="1:6" ht="14.25" hidden="1">
      <c r="A85" s="76" t="s">
        <v>128</v>
      </c>
      <c r="B85" s="76" t="s">
        <v>129</v>
      </c>
      <c r="C85" s="77"/>
      <c r="D85" s="77"/>
      <c r="E85" s="85"/>
      <c r="F85" s="145"/>
    </row>
    <row r="86" spans="1:6" ht="14.25" hidden="1">
      <c r="A86" s="39"/>
      <c r="B86" s="64" t="s">
        <v>670</v>
      </c>
      <c r="C86" s="77"/>
      <c r="D86" s="77"/>
      <c r="E86" s="12">
        <v>2700</v>
      </c>
      <c r="F86" s="322"/>
    </row>
    <row r="87" spans="1:6" ht="14.25" hidden="1">
      <c r="A87" s="39"/>
      <c r="B87" s="38" t="s">
        <v>666</v>
      </c>
      <c r="C87" s="77"/>
      <c r="D87" s="77"/>
      <c r="E87" s="12">
        <v>2800</v>
      </c>
      <c r="F87" s="322"/>
    </row>
    <row r="88" spans="1:6" ht="14.25" hidden="1">
      <c r="A88" s="39"/>
      <c r="B88" s="38" t="s">
        <v>954</v>
      </c>
      <c r="C88" s="77"/>
      <c r="D88" s="77"/>
      <c r="E88" s="12">
        <v>1900</v>
      </c>
      <c r="F88" s="322"/>
    </row>
    <row r="89" spans="1:6" ht="14.25" hidden="1">
      <c r="A89" s="39"/>
      <c r="B89" s="38" t="s">
        <v>476</v>
      </c>
      <c r="C89" s="77"/>
      <c r="D89" s="77"/>
      <c r="E89" s="12">
        <v>1350</v>
      </c>
      <c r="F89" s="322"/>
    </row>
    <row r="90" spans="1:6" ht="14.25" hidden="1">
      <c r="A90" s="39"/>
      <c r="B90" s="38" t="s">
        <v>955</v>
      </c>
      <c r="C90" s="77"/>
      <c r="D90" s="77"/>
      <c r="E90" s="12">
        <v>1350</v>
      </c>
      <c r="F90" s="322"/>
    </row>
    <row r="91" spans="1:6" ht="14.25" hidden="1">
      <c r="A91" s="39"/>
      <c r="B91" s="38" t="s">
        <v>471</v>
      </c>
      <c r="C91" s="77"/>
      <c r="D91" s="77"/>
      <c r="E91" s="12">
        <v>1100</v>
      </c>
      <c r="F91" s="322"/>
    </row>
    <row r="92" spans="1:6" ht="14.25" hidden="1">
      <c r="A92" s="39"/>
      <c r="B92" s="38" t="s">
        <v>956</v>
      </c>
      <c r="C92" s="77"/>
      <c r="D92" s="77"/>
      <c r="E92" s="12">
        <v>1470</v>
      </c>
      <c r="F92" s="322"/>
    </row>
    <row r="93" spans="1:6" ht="14.25" hidden="1">
      <c r="A93" s="39"/>
      <c r="B93" s="38" t="s">
        <v>476</v>
      </c>
      <c r="C93" s="77"/>
      <c r="D93" s="77"/>
      <c r="E93" s="12">
        <v>2150</v>
      </c>
      <c r="F93" s="322"/>
    </row>
    <row r="94" spans="1:6" ht="14.25" hidden="1">
      <c r="A94" s="39"/>
      <c r="B94" s="38" t="s">
        <v>475</v>
      </c>
      <c r="C94" s="77"/>
      <c r="D94" s="77"/>
      <c r="E94" s="12">
        <v>1700</v>
      </c>
      <c r="F94" s="322"/>
    </row>
    <row r="95" spans="1:6" ht="14.25" hidden="1">
      <c r="A95" s="39"/>
      <c r="B95" s="38" t="s">
        <v>957</v>
      </c>
      <c r="C95" s="77"/>
      <c r="D95" s="77"/>
      <c r="E95" s="12">
        <v>2150</v>
      </c>
      <c r="F95" s="322"/>
    </row>
    <row r="96" spans="1:6" ht="14.25" hidden="1">
      <c r="A96" s="39"/>
      <c r="B96" s="38" t="s">
        <v>666</v>
      </c>
      <c r="C96" s="77"/>
      <c r="D96" s="77"/>
      <c r="E96" s="12">
        <v>1700</v>
      </c>
      <c r="F96" s="322"/>
    </row>
    <row r="97" spans="1:6" ht="14.25" hidden="1">
      <c r="A97" s="39"/>
      <c r="B97" s="38" t="s">
        <v>958</v>
      </c>
      <c r="C97" s="77"/>
      <c r="D97" s="77"/>
      <c r="E97" s="12">
        <v>1700</v>
      </c>
      <c r="F97" s="322"/>
    </row>
    <row r="98" spans="1:6" ht="14.25" hidden="1">
      <c r="A98" s="39"/>
      <c r="B98" s="38" t="s">
        <v>471</v>
      </c>
      <c r="C98" s="77"/>
      <c r="D98" s="77"/>
      <c r="E98" s="12">
        <v>1700</v>
      </c>
      <c r="F98" s="322"/>
    </row>
    <row r="99" spans="1:6" ht="14.25" hidden="1">
      <c r="A99" s="39"/>
      <c r="B99" s="38" t="s">
        <v>473</v>
      </c>
      <c r="C99" s="77"/>
      <c r="D99" s="77"/>
      <c r="E99" s="12">
        <v>2150</v>
      </c>
      <c r="F99" s="322"/>
    </row>
    <row r="100" spans="1:6" ht="14.25" hidden="1">
      <c r="A100" s="39"/>
      <c r="B100" s="38" t="s">
        <v>474</v>
      </c>
      <c r="C100" s="77"/>
      <c r="D100" s="77"/>
      <c r="E100" s="12">
        <v>2150</v>
      </c>
      <c r="F100" s="322"/>
    </row>
    <row r="101" spans="1:6" ht="14.25" hidden="1">
      <c r="A101" s="39"/>
      <c r="B101" s="38" t="s">
        <v>479</v>
      </c>
      <c r="C101" s="77"/>
      <c r="D101" s="77"/>
      <c r="E101" s="12">
        <v>2450</v>
      </c>
      <c r="F101" s="322"/>
    </row>
    <row r="102" spans="1:6" ht="14.25" hidden="1">
      <c r="A102" s="39"/>
      <c r="B102" s="38" t="s">
        <v>476</v>
      </c>
      <c r="C102" s="77"/>
      <c r="D102" s="77"/>
      <c r="E102" s="12">
        <v>1350</v>
      </c>
      <c r="F102" s="322"/>
    </row>
    <row r="103" spans="1:6" ht="14.25" hidden="1">
      <c r="A103" s="39"/>
      <c r="B103" s="38" t="s">
        <v>644</v>
      </c>
      <c r="C103" s="77"/>
      <c r="D103" s="77"/>
      <c r="E103" s="12">
        <v>1350</v>
      </c>
      <c r="F103" s="322"/>
    </row>
    <row r="104" spans="1:6" ht="14.25" hidden="1">
      <c r="A104" s="39"/>
      <c r="B104" s="38" t="s">
        <v>475</v>
      </c>
      <c r="C104" s="77"/>
      <c r="D104" s="77"/>
      <c r="E104" s="12">
        <v>1100</v>
      </c>
      <c r="F104" s="322"/>
    </row>
    <row r="105" spans="1:6" ht="14.25" hidden="1">
      <c r="A105" s="39"/>
      <c r="B105" s="38" t="s">
        <v>474</v>
      </c>
      <c r="C105" s="77">
        <v>1500000</v>
      </c>
      <c r="D105" s="77">
        <v>1500000</v>
      </c>
      <c r="E105" s="12">
        <v>2150</v>
      </c>
      <c r="F105" s="322"/>
    </row>
    <row r="106" spans="1:6" ht="14.25" hidden="1">
      <c r="A106" s="39"/>
      <c r="B106" s="38" t="s">
        <v>475</v>
      </c>
      <c r="C106" s="139"/>
      <c r="D106" s="139"/>
      <c r="E106" s="12">
        <v>1700</v>
      </c>
      <c r="F106" s="322"/>
    </row>
    <row r="107" spans="1:6" ht="14.25" hidden="1">
      <c r="A107" s="39"/>
      <c r="B107" s="38" t="s">
        <v>473</v>
      </c>
      <c r="C107" s="77"/>
      <c r="D107" s="77"/>
      <c r="E107" s="12">
        <v>2150</v>
      </c>
      <c r="F107" s="322"/>
    </row>
    <row r="108" spans="1:6" ht="14.25" hidden="1">
      <c r="A108" s="39"/>
      <c r="B108" s="38" t="s">
        <v>474</v>
      </c>
      <c r="C108" s="77"/>
      <c r="D108" s="77"/>
      <c r="E108" s="12">
        <v>1350</v>
      </c>
      <c r="F108" s="322"/>
    </row>
    <row r="109" spans="1:6" ht="14.25" hidden="1">
      <c r="A109" s="39"/>
      <c r="B109" s="38" t="s">
        <v>473</v>
      </c>
      <c r="C109" s="77"/>
      <c r="D109" s="77"/>
      <c r="E109" s="12">
        <v>1350</v>
      </c>
      <c r="F109" s="322"/>
    </row>
    <row r="110" spans="1:6" ht="14.25" hidden="1">
      <c r="A110" s="39"/>
      <c r="B110" s="38" t="s">
        <v>471</v>
      </c>
      <c r="C110" s="77"/>
      <c r="D110" s="77"/>
      <c r="E110" s="12">
        <v>1100</v>
      </c>
      <c r="F110" s="322"/>
    </row>
    <row r="111" spans="1:6" ht="14.25" hidden="1">
      <c r="A111" s="39"/>
      <c r="B111" s="38" t="s">
        <v>666</v>
      </c>
      <c r="C111" s="77">
        <v>11100000</v>
      </c>
      <c r="D111" s="77">
        <v>11100000</v>
      </c>
      <c r="E111" s="12">
        <v>1100</v>
      </c>
      <c r="F111" s="322"/>
    </row>
    <row r="112" spans="1:6" ht="14.25" hidden="1">
      <c r="A112" s="39"/>
      <c r="B112" s="38" t="s">
        <v>668</v>
      </c>
      <c r="C112" s="77"/>
      <c r="D112" s="77"/>
      <c r="E112" s="12">
        <v>4800</v>
      </c>
      <c r="F112" s="322"/>
    </row>
    <row r="113" spans="1:6" ht="14.25" hidden="1">
      <c r="A113" s="39"/>
      <c r="B113" s="38" t="s">
        <v>670</v>
      </c>
      <c r="C113" s="77"/>
      <c r="D113" s="77"/>
      <c r="E113" s="12">
        <v>1400</v>
      </c>
      <c r="F113" s="322"/>
    </row>
    <row r="114" spans="1:6" ht="14.25" hidden="1">
      <c r="A114" s="39"/>
      <c r="B114" s="38" t="s">
        <v>466</v>
      </c>
      <c r="C114" s="77"/>
      <c r="D114" s="77"/>
      <c r="E114" s="12">
        <v>1350</v>
      </c>
      <c r="F114" s="322"/>
    </row>
    <row r="115" spans="1:6" ht="14.25" hidden="1">
      <c r="A115" s="39"/>
      <c r="B115" s="38" t="s">
        <v>673</v>
      </c>
      <c r="C115" s="77"/>
      <c r="D115" s="77"/>
      <c r="E115" s="12">
        <v>2200</v>
      </c>
      <c r="F115" s="322"/>
    </row>
    <row r="116" spans="1:6" ht="14.25" hidden="1">
      <c r="A116" s="39"/>
      <c r="B116" s="38" t="s">
        <v>473</v>
      </c>
      <c r="C116" s="77">
        <v>12000000</v>
      </c>
      <c r="D116" s="77">
        <v>12000000</v>
      </c>
      <c r="E116" s="12">
        <v>1350</v>
      </c>
      <c r="F116" s="322"/>
    </row>
    <row r="117" spans="1:6" ht="14.25" hidden="1">
      <c r="A117" s="39"/>
      <c r="B117" s="38" t="s">
        <v>474</v>
      </c>
      <c r="C117" s="77"/>
      <c r="D117" s="77"/>
      <c r="E117" s="12">
        <v>1350</v>
      </c>
      <c r="F117" s="322"/>
    </row>
    <row r="118" spans="1:6" ht="14.25" hidden="1">
      <c r="A118" s="39"/>
      <c r="B118" s="38" t="s">
        <v>471</v>
      </c>
      <c r="C118" s="77"/>
      <c r="D118" s="77"/>
      <c r="E118" s="12">
        <v>1100</v>
      </c>
      <c r="F118" s="322"/>
    </row>
    <row r="119" spans="1:6" ht="14.25" hidden="1">
      <c r="A119" s="39"/>
      <c r="B119" s="38" t="s">
        <v>475</v>
      </c>
      <c r="C119" s="77"/>
      <c r="D119" s="77"/>
      <c r="E119" s="12">
        <v>1100</v>
      </c>
      <c r="F119" s="322"/>
    </row>
    <row r="120" spans="1:6" ht="14.25" hidden="1">
      <c r="A120" s="39"/>
      <c r="B120" s="38" t="s">
        <v>474</v>
      </c>
      <c r="C120" s="77"/>
      <c r="D120" s="77"/>
      <c r="E120" s="12">
        <v>1350</v>
      </c>
      <c r="F120" s="322"/>
    </row>
    <row r="121" spans="1:6" ht="14.25" hidden="1">
      <c r="A121" s="39"/>
      <c r="B121" s="38" t="s">
        <v>474</v>
      </c>
      <c r="C121" s="77"/>
      <c r="D121" s="77"/>
      <c r="E121" s="12">
        <v>1350</v>
      </c>
      <c r="F121" s="322"/>
    </row>
    <row r="122" spans="1:6" ht="14.25" hidden="1">
      <c r="A122" s="39"/>
      <c r="B122" s="64" t="s">
        <v>680</v>
      </c>
      <c r="C122" s="77"/>
      <c r="D122" s="77"/>
      <c r="E122" s="12">
        <v>25000</v>
      </c>
      <c r="F122" s="322"/>
    </row>
    <row r="123" spans="1:6" ht="14.25" hidden="1">
      <c r="A123" s="76"/>
      <c r="B123" s="64" t="s">
        <v>482</v>
      </c>
      <c r="C123" s="77"/>
      <c r="D123" s="77"/>
      <c r="E123" s="12">
        <v>870000</v>
      </c>
      <c r="F123" s="322"/>
    </row>
    <row r="124" spans="1:6" ht="14.25" hidden="1">
      <c r="A124" s="76" t="s">
        <v>130</v>
      </c>
      <c r="B124" s="76" t="s">
        <v>483</v>
      </c>
      <c r="C124" s="77"/>
      <c r="D124" s="77"/>
      <c r="E124" s="85"/>
      <c r="F124" s="145"/>
    </row>
    <row r="125" spans="1:6" ht="14.25" hidden="1">
      <c r="A125" s="76"/>
      <c r="B125" s="76"/>
      <c r="C125" s="77">
        <v>111700000</v>
      </c>
      <c r="D125" s="77">
        <v>111700000</v>
      </c>
      <c r="E125" s="78"/>
      <c r="F125" s="145"/>
    </row>
    <row r="126" spans="1:6" ht="14.25">
      <c r="A126" s="76" t="s">
        <v>131</v>
      </c>
      <c r="B126" s="76" t="s">
        <v>132</v>
      </c>
      <c r="C126" s="77">
        <v>1500000</v>
      </c>
      <c r="D126" s="77">
        <v>1500000</v>
      </c>
      <c r="E126" s="77">
        <v>250</v>
      </c>
      <c r="F126" s="145"/>
    </row>
    <row r="127" spans="1:6" ht="14.25" hidden="1">
      <c r="A127" s="76" t="s">
        <v>133</v>
      </c>
      <c r="B127" s="76" t="s">
        <v>134</v>
      </c>
      <c r="C127" s="77"/>
      <c r="D127" s="77"/>
      <c r="E127" s="85"/>
      <c r="F127" s="145"/>
    </row>
    <row r="128" spans="1:6" ht="14.25" hidden="1">
      <c r="A128" s="76" t="s">
        <v>135</v>
      </c>
      <c r="B128" s="76" t="s">
        <v>136</v>
      </c>
      <c r="C128" s="77"/>
      <c r="D128" s="77"/>
      <c r="E128" s="85"/>
      <c r="F128" s="145"/>
    </row>
    <row r="129" spans="1:6" ht="14.25" hidden="1">
      <c r="A129" s="76" t="s">
        <v>137</v>
      </c>
      <c r="B129" s="76" t="s">
        <v>138</v>
      </c>
      <c r="C129" s="77"/>
      <c r="D129" s="77"/>
      <c r="E129" s="85"/>
      <c r="F129" s="145"/>
    </row>
    <row r="130" spans="1:6" ht="14.25" hidden="1">
      <c r="A130" s="76" t="s">
        <v>139</v>
      </c>
      <c r="B130" s="76" t="s">
        <v>140</v>
      </c>
      <c r="C130" s="77"/>
      <c r="D130" s="77"/>
      <c r="E130" s="85"/>
      <c r="F130" s="145"/>
    </row>
    <row r="131" spans="1:6" ht="14.25" hidden="1">
      <c r="A131" s="76"/>
      <c r="B131" s="76"/>
      <c r="C131" s="77"/>
      <c r="D131" s="77"/>
      <c r="E131" s="78"/>
      <c r="F131" s="145"/>
    </row>
    <row r="132" spans="1:6" ht="14.25">
      <c r="A132" s="76" t="s">
        <v>141</v>
      </c>
      <c r="B132" s="76" t="s">
        <v>142</v>
      </c>
      <c r="C132" s="77">
        <v>11100000</v>
      </c>
      <c r="D132" s="77">
        <v>11100000</v>
      </c>
      <c r="E132" s="77">
        <v>235313.24</v>
      </c>
      <c r="F132" s="145"/>
    </row>
    <row r="133" spans="1:6" ht="14.25" hidden="1">
      <c r="A133" s="76" t="s">
        <v>143</v>
      </c>
      <c r="B133" s="76" t="s">
        <v>144</v>
      </c>
      <c r="C133" s="77"/>
      <c r="D133" s="77"/>
      <c r="E133" s="88"/>
      <c r="F133" s="145"/>
    </row>
    <row r="134" spans="1:6" ht="14.25" hidden="1">
      <c r="A134" s="76" t="s">
        <v>153</v>
      </c>
      <c r="B134" s="76" t="s">
        <v>485</v>
      </c>
      <c r="C134" s="77"/>
      <c r="D134" s="77"/>
      <c r="E134" s="88"/>
      <c r="F134" s="145"/>
    </row>
    <row r="135" spans="1:6" ht="14.25" hidden="1">
      <c r="A135" s="76" t="s">
        <v>155</v>
      </c>
      <c r="B135" s="76" t="s">
        <v>682</v>
      </c>
      <c r="C135" s="77"/>
      <c r="D135" s="77"/>
      <c r="E135" s="88"/>
      <c r="F135" s="145"/>
    </row>
    <row r="136" spans="1:6" ht="14.25" hidden="1">
      <c r="A136" s="76"/>
      <c r="B136" s="76"/>
      <c r="C136" s="77"/>
      <c r="D136" s="77"/>
      <c r="E136" s="78"/>
      <c r="F136" s="145"/>
    </row>
    <row r="137" spans="1:6" ht="14.25">
      <c r="A137" s="76" t="s">
        <v>157</v>
      </c>
      <c r="B137" s="76" t="s">
        <v>158</v>
      </c>
      <c r="C137" s="77">
        <v>12000000</v>
      </c>
      <c r="D137" s="77">
        <v>12000000</v>
      </c>
      <c r="E137" s="77">
        <v>645020.18999999994</v>
      </c>
      <c r="F137" s="145"/>
    </row>
    <row r="138" spans="1:6" ht="14.25" hidden="1">
      <c r="A138" s="76" t="s">
        <v>161</v>
      </c>
      <c r="B138" s="76" t="s">
        <v>162</v>
      </c>
      <c r="C138" s="77"/>
      <c r="D138" s="77"/>
      <c r="E138" s="78"/>
      <c r="F138" s="322">
        <v>1100</v>
      </c>
    </row>
    <row r="139" spans="1:6" ht="14.25" hidden="1">
      <c r="A139" s="76" t="s">
        <v>163</v>
      </c>
      <c r="B139" s="76" t="s">
        <v>164</v>
      </c>
      <c r="C139" s="77">
        <v>546300000</v>
      </c>
      <c r="D139" s="77">
        <v>546300000</v>
      </c>
      <c r="E139" s="78"/>
      <c r="F139" s="322">
        <v>1100</v>
      </c>
    </row>
    <row r="140" spans="1:6" ht="15" hidden="1">
      <c r="A140" s="76" t="s">
        <v>163</v>
      </c>
      <c r="B140" s="86" t="s">
        <v>488</v>
      </c>
      <c r="C140" s="77"/>
      <c r="D140" s="77"/>
      <c r="E140" s="78">
        <v>134035.1</v>
      </c>
      <c r="F140" s="322">
        <v>1350</v>
      </c>
    </row>
    <row r="141" spans="1:6" ht="15" hidden="1">
      <c r="A141" s="76" t="s">
        <v>163</v>
      </c>
      <c r="B141" s="86" t="s">
        <v>686</v>
      </c>
      <c r="C141" s="77"/>
      <c r="D141" s="77"/>
      <c r="E141" s="78">
        <v>125349.24</v>
      </c>
      <c r="F141" s="322">
        <v>1350</v>
      </c>
    </row>
    <row r="142" spans="1:6" ht="15" hidden="1">
      <c r="A142" s="76" t="s">
        <v>163</v>
      </c>
      <c r="B142" s="86" t="s">
        <v>488</v>
      </c>
      <c r="C142" s="77"/>
      <c r="D142" s="77"/>
      <c r="E142" s="78">
        <v>187088.81</v>
      </c>
      <c r="F142" s="322">
        <v>25000</v>
      </c>
    </row>
    <row r="143" spans="1:6" ht="14.25" hidden="1">
      <c r="A143" s="76" t="s">
        <v>165</v>
      </c>
      <c r="B143" s="76" t="s">
        <v>166</v>
      </c>
      <c r="C143" s="77"/>
      <c r="D143" s="77"/>
      <c r="E143" s="78"/>
      <c r="F143" s="322">
        <v>870000</v>
      </c>
    </row>
    <row r="144" spans="1:6" ht="14.25" hidden="1">
      <c r="A144" s="76" t="s">
        <v>167</v>
      </c>
      <c r="B144" s="76" t="s">
        <v>168</v>
      </c>
      <c r="C144" s="77"/>
      <c r="D144" s="77"/>
      <c r="E144" s="78" t="s">
        <v>489</v>
      </c>
      <c r="F144" s="145"/>
    </row>
    <row r="145" spans="1:6" ht="14.25" hidden="1">
      <c r="A145" s="76"/>
      <c r="B145" s="76"/>
      <c r="C145" s="77"/>
      <c r="D145" s="77"/>
      <c r="E145" s="78"/>
      <c r="F145" s="145"/>
    </row>
    <row r="146" spans="1:6" ht="14.25">
      <c r="A146" s="76" t="s">
        <v>169</v>
      </c>
      <c r="B146" s="76" t="s">
        <v>170</v>
      </c>
      <c r="C146" s="77">
        <v>111700000</v>
      </c>
      <c r="D146" s="77">
        <v>111700000</v>
      </c>
      <c r="E146" s="77">
        <v>650593</v>
      </c>
      <c r="F146" s="145"/>
    </row>
    <row r="147" spans="1:6" ht="14.25" hidden="1">
      <c r="A147" s="76" t="s">
        <v>171</v>
      </c>
      <c r="B147" s="76" t="s">
        <v>172</v>
      </c>
      <c r="C147" s="77"/>
      <c r="D147" s="77"/>
      <c r="E147" s="85"/>
      <c r="F147" s="145"/>
    </row>
    <row r="148" spans="1:6" ht="14.25" hidden="1">
      <c r="A148" s="76" t="s">
        <v>173</v>
      </c>
      <c r="B148" s="76" t="s">
        <v>490</v>
      </c>
      <c r="C148" s="77"/>
      <c r="D148" s="77"/>
      <c r="E148" s="85"/>
      <c r="F148" s="145"/>
    </row>
    <row r="149" spans="1:6" ht="14.25" hidden="1">
      <c r="A149" s="76" t="s">
        <v>175</v>
      </c>
      <c r="B149" s="76" t="s">
        <v>176</v>
      </c>
      <c r="C149" s="77"/>
      <c r="D149" s="77"/>
      <c r="E149" s="85"/>
      <c r="F149" s="145"/>
    </row>
    <row r="150" spans="1:6" ht="14.25" hidden="1">
      <c r="A150" s="76" t="s">
        <v>177</v>
      </c>
      <c r="B150" s="76" t="s">
        <v>491</v>
      </c>
      <c r="C150" s="77"/>
      <c r="D150" s="77"/>
      <c r="E150" s="85"/>
      <c r="F150" s="145"/>
    </row>
    <row r="151" spans="1:6" ht="14.25" hidden="1">
      <c r="A151" s="76" t="s">
        <v>179</v>
      </c>
      <c r="B151" s="76" t="s">
        <v>180</v>
      </c>
      <c r="C151" s="77"/>
      <c r="D151" s="77"/>
      <c r="E151" s="85"/>
      <c r="F151" s="145"/>
    </row>
    <row r="152" spans="1:6" ht="14.25" hidden="1">
      <c r="A152" s="76" t="s">
        <v>181</v>
      </c>
      <c r="B152" s="76" t="s">
        <v>182</v>
      </c>
      <c r="C152" s="77"/>
      <c r="D152" s="77"/>
      <c r="E152" s="85"/>
      <c r="F152" s="145"/>
    </row>
    <row r="153" spans="1:6" ht="14.25" hidden="1">
      <c r="A153" s="76" t="s">
        <v>183</v>
      </c>
      <c r="B153" s="76" t="s">
        <v>493</v>
      </c>
      <c r="C153" s="77"/>
      <c r="D153" s="77"/>
      <c r="E153" s="85"/>
      <c r="F153" s="145"/>
    </row>
    <row r="154" spans="1:6" ht="14.25" hidden="1">
      <c r="A154" s="76" t="s">
        <v>185</v>
      </c>
      <c r="B154" s="76" t="s">
        <v>186</v>
      </c>
      <c r="C154" s="77"/>
      <c r="D154" s="77"/>
      <c r="E154" s="85"/>
      <c r="F154" s="145"/>
    </row>
    <row r="155" spans="1:6" ht="14.25" hidden="1">
      <c r="A155" s="76" t="s">
        <v>187</v>
      </c>
      <c r="B155" s="76" t="s">
        <v>188</v>
      </c>
      <c r="C155" s="77"/>
      <c r="D155" s="77"/>
      <c r="E155" s="85"/>
      <c r="F155" s="145"/>
    </row>
    <row r="156" spans="1:6" ht="14.25" hidden="1">
      <c r="A156" s="76" t="s">
        <v>189</v>
      </c>
      <c r="B156" s="76" t="s">
        <v>190</v>
      </c>
      <c r="C156" s="77"/>
      <c r="D156" s="77"/>
      <c r="E156" s="85"/>
      <c r="F156" s="145"/>
    </row>
    <row r="157" spans="1:6" ht="14.25" hidden="1">
      <c r="A157" s="76" t="s">
        <v>191</v>
      </c>
      <c r="B157" s="76" t="s">
        <v>192</v>
      </c>
      <c r="C157" s="77"/>
      <c r="D157" s="77"/>
      <c r="E157" s="29"/>
      <c r="F157" s="145"/>
    </row>
    <row r="158" spans="1:6" ht="14.25" hidden="1">
      <c r="A158" s="76" t="s">
        <v>193</v>
      </c>
      <c r="B158" s="76" t="s">
        <v>496</v>
      </c>
      <c r="C158" s="77"/>
      <c r="D158" s="77"/>
      <c r="E158" s="85"/>
      <c r="F158" s="145"/>
    </row>
    <row r="159" spans="1:6" ht="14.25" hidden="1">
      <c r="A159" s="76" t="s">
        <v>195</v>
      </c>
      <c r="B159" s="76"/>
      <c r="C159" s="77"/>
      <c r="D159" s="77"/>
      <c r="E159" s="78"/>
      <c r="F159" s="145"/>
    </row>
    <row r="160" spans="1:6" ht="14.25">
      <c r="A160" s="76" t="s">
        <v>197</v>
      </c>
      <c r="B160" s="76" t="s">
        <v>198</v>
      </c>
      <c r="C160" s="77">
        <v>546300000</v>
      </c>
      <c r="D160" s="77">
        <v>546300000</v>
      </c>
      <c r="E160" s="77">
        <v>2219972.37</v>
      </c>
      <c r="F160" s="145"/>
    </row>
    <row r="161" spans="1:6" ht="14.25" hidden="1">
      <c r="A161" s="76" t="s">
        <v>199</v>
      </c>
      <c r="B161" s="76" t="s">
        <v>200</v>
      </c>
      <c r="C161" s="77"/>
      <c r="D161" s="77"/>
      <c r="E161" s="88"/>
      <c r="F161" s="145"/>
    </row>
    <row r="162" spans="1:6" ht="15" hidden="1">
      <c r="A162" s="76"/>
      <c r="B162" s="86" t="s">
        <v>821</v>
      </c>
      <c r="C162" s="77"/>
      <c r="D162" s="77"/>
      <c r="E162" s="88"/>
      <c r="F162" s="145"/>
    </row>
    <row r="163" spans="1:6" ht="15" hidden="1">
      <c r="A163" s="76"/>
      <c r="B163" s="86" t="s">
        <v>822</v>
      </c>
      <c r="C163" s="77"/>
      <c r="D163" s="77"/>
      <c r="E163" s="88"/>
      <c r="F163" s="145"/>
    </row>
    <row r="164" spans="1:6" ht="14.25" hidden="1">
      <c r="A164" s="76" t="s">
        <v>201</v>
      </c>
      <c r="B164" s="76" t="s">
        <v>202</v>
      </c>
      <c r="C164" s="77"/>
      <c r="D164" s="77"/>
      <c r="E164" s="88">
        <v>175</v>
      </c>
      <c r="F164" s="145"/>
    </row>
    <row r="165" spans="1:6" ht="14.25" hidden="1">
      <c r="A165" s="76" t="s">
        <v>203</v>
      </c>
      <c r="B165" s="76" t="s">
        <v>204</v>
      </c>
      <c r="C165" s="77"/>
      <c r="D165" s="77"/>
      <c r="E165" s="88"/>
      <c r="F165" s="145"/>
    </row>
    <row r="166" spans="1:6" ht="14.25" hidden="1">
      <c r="A166" s="76" t="s">
        <v>205</v>
      </c>
      <c r="B166" s="76" t="s">
        <v>206</v>
      </c>
      <c r="C166" s="77"/>
      <c r="D166" s="77"/>
      <c r="E166" s="88"/>
      <c r="F166" s="145"/>
    </row>
    <row r="167" spans="1:6" ht="15" hidden="1">
      <c r="A167" s="76"/>
      <c r="B167" s="86" t="s">
        <v>691</v>
      </c>
      <c r="C167" s="77"/>
      <c r="D167" s="77"/>
      <c r="E167" s="88">
        <v>14160</v>
      </c>
      <c r="F167" s="145"/>
    </row>
    <row r="168" spans="1:6" ht="14.25" hidden="1">
      <c r="A168" s="76" t="s">
        <v>207</v>
      </c>
      <c r="B168" s="76" t="s">
        <v>497</v>
      </c>
      <c r="C168" s="77"/>
      <c r="D168" s="77"/>
      <c r="E168" s="88"/>
      <c r="F168" s="145"/>
    </row>
    <row r="169" spans="1:6" ht="14.25" hidden="1">
      <c r="A169" s="76" t="s">
        <v>209</v>
      </c>
      <c r="B169" s="76" t="s">
        <v>210</v>
      </c>
      <c r="C169" s="77"/>
      <c r="D169" s="77"/>
      <c r="E169" s="88"/>
      <c r="F169" s="145"/>
    </row>
    <row r="170" spans="1:6" ht="14.25" hidden="1">
      <c r="A170" s="76"/>
      <c r="B170" s="76"/>
      <c r="C170" s="77"/>
      <c r="D170" s="77"/>
      <c r="E170" s="88">
        <v>900</v>
      </c>
      <c r="F170" s="145"/>
    </row>
    <row r="171" spans="1:6" ht="14.25" hidden="1">
      <c r="A171" s="76"/>
      <c r="B171" s="76"/>
      <c r="C171" s="77"/>
      <c r="D171" s="77"/>
      <c r="E171" s="88">
        <v>875</v>
      </c>
      <c r="F171" s="145"/>
    </row>
    <row r="172" spans="1:6" ht="14.25" hidden="1">
      <c r="A172" s="76" t="s">
        <v>211</v>
      </c>
      <c r="B172" s="76" t="s">
        <v>212</v>
      </c>
      <c r="C172" s="77"/>
      <c r="D172" s="77"/>
      <c r="E172" s="88"/>
      <c r="F172" s="145"/>
    </row>
    <row r="173" spans="1:6" ht="14.25" hidden="1">
      <c r="A173" s="76" t="s">
        <v>213</v>
      </c>
      <c r="B173" s="76" t="s">
        <v>214</v>
      </c>
      <c r="C173" s="77"/>
      <c r="D173" s="77"/>
      <c r="E173" s="88"/>
      <c r="F173" s="145"/>
    </row>
    <row r="174" spans="1:6" ht="14.25" hidden="1">
      <c r="A174" s="76" t="s">
        <v>215</v>
      </c>
      <c r="B174" s="76" t="s">
        <v>692</v>
      </c>
      <c r="C174" s="77"/>
      <c r="D174" s="77"/>
      <c r="E174" s="88"/>
      <c r="F174" s="145"/>
    </row>
    <row r="175" spans="1:6" ht="14.25" hidden="1">
      <c r="A175" s="76" t="s">
        <v>217</v>
      </c>
      <c r="B175" s="76" t="s">
        <v>218</v>
      </c>
      <c r="C175" s="77"/>
      <c r="D175" s="77"/>
      <c r="E175" s="88">
        <v>18290</v>
      </c>
      <c r="F175" s="145"/>
    </row>
    <row r="176" spans="1:6" ht="14.25" hidden="1">
      <c r="A176" s="76" t="s">
        <v>219</v>
      </c>
      <c r="B176" s="76" t="s">
        <v>220</v>
      </c>
      <c r="C176" s="77"/>
      <c r="D176" s="77"/>
      <c r="E176" s="29"/>
      <c r="F176" s="145"/>
    </row>
    <row r="177" spans="1:6" ht="15" hidden="1">
      <c r="A177" s="76"/>
      <c r="B177" s="86" t="s">
        <v>823</v>
      </c>
      <c r="C177" s="77"/>
      <c r="D177" s="77"/>
      <c r="E177" s="88"/>
      <c r="F177" s="145"/>
    </row>
    <row r="178" spans="1:6" ht="15" hidden="1">
      <c r="A178" s="76"/>
      <c r="B178" s="86" t="s">
        <v>824</v>
      </c>
      <c r="C178" s="77"/>
      <c r="D178" s="77"/>
      <c r="E178" s="88">
        <v>476130</v>
      </c>
      <c r="F178" s="145"/>
    </row>
    <row r="179" spans="1:6" ht="15" hidden="1">
      <c r="A179" s="76"/>
      <c r="B179" s="86"/>
      <c r="C179" s="77"/>
      <c r="D179" s="77"/>
      <c r="E179" s="88">
        <v>138900.01</v>
      </c>
      <c r="F179" s="145"/>
    </row>
    <row r="180" spans="1:6" ht="14.25" hidden="1">
      <c r="A180" s="76" t="s">
        <v>221</v>
      </c>
      <c r="B180" s="76" t="s">
        <v>222</v>
      </c>
      <c r="C180" s="77"/>
      <c r="D180" s="77"/>
      <c r="E180" s="88"/>
      <c r="F180" s="145"/>
    </row>
    <row r="181" spans="1:6" ht="14.25" hidden="1">
      <c r="A181" s="76" t="s">
        <v>223</v>
      </c>
      <c r="B181" s="76" t="s">
        <v>505</v>
      </c>
      <c r="C181" s="77"/>
      <c r="D181" s="77"/>
      <c r="E181" s="88"/>
      <c r="F181" s="145"/>
    </row>
    <row r="182" spans="1:6" ht="15" hidden="1">
      <c r="A182" s="76"/>
      <c r="B182" s="86" t="s">
        <v>825</v>
      </c>
      <c r="C182" s="77"/>
      <c r="D182" s="77"/>
      <c r="E182" s="88">
        <v>22420</v>
      </c>
      <c r="F182" s="145"/>
    </row>
    <row r="183" spans="1:6" ht="14.25" hidden="1">
      <c r="A183" s="76" t="s">
        <v>225</v>
      </c>
      <c r="B183" s="76" t="s">
        <v>226</v>
      </c>
      <c r="C183" s="77"/>
      <c r="D183" s="77"/>
      <c r="E183" s="88"/>
      <c r="F183" s="145"/>
    </row>
    <row r="184" spans="1:6" ht="15" hidden="1">
      <c r="A184" s="76"/>
      <c r="B184" s="86" t="s">
        <v>826</v>
      </c>
      <c r="C184" s="77"/>
      <c r="D184" s="77"/>
      <c r="E184" s="88">
        <v>51027.28</v>
      </c>
      <c r="F184" s="145"/>
    </row>
    <row r="185" spans="1:6" ht="15" hidden="1">
      <c r="A185" s="76"/>
      <c r="B185" s="86"/>
      <c r="C185" s="77"/>
      <c r="D185" s="77"/>
      <c r="E185" s="88"/>
      <c r="F185" s="145"/>
    </row>
    <row r="186" spans="1:6" ht="15" hidden="1">
      <c r="A186" s="76"/>
      <c r="B186" s="86" t="s">
        <v>510</v>
      </c>
      <c r="C186" s="77"/>
      <c r="D186" s="77"/>
      <c r="E186" s="88">
        <v>162500</v>
      </c>
      <c r="F186" s="145"/>
    </row>
    <row r="187" spans="1:6" ht="15" hidden="1">
      <c r="A187" s="76"/>
      <c r="B187" s="86" t="s">
        <v>827</v>
      </c>
      <c r="C187" s="77"/>
      <c r="D187" s="77"/>
      <c r="E187" s="88">
        <v>70800</v>
      </c>
      <c r="F187" s="145"/>
    </row>
    <row r="188" spans="1:6" ht="15" hidden="1">
      <c r="A188" s="76"/>
      <c r="B188" s="86"/>
      <c r="C188" s="77"/>
      <c r="D188" s="77"/>
      <c r="E188" s="88">
        <v>70800</v>
      </c>
      <c r="F188" s="145"/>
    </row>
    <row r="189" spans="1:6" ht="15" hidden="1">
      <c r="A189" s="76"/>
      <c r="B189" s="86" t="s">
        <v>710</v>
      </c>
      <c r="C189" s="77"/>
      <c r="D189" s="77"/>
      <c r="E189" s="88">
        <v>230100</v>
      </c>
      <c r="F189" s="145"/>
    </row>
    <row r="190" spans="1:6" ht="15" hidden="1">
      <c r="A190" s="76"/>
      <c r="B190" s="86"/>
      <c r="C190" s="77"/>
      <c r="D190" s="77"/>
      <c r="E190" s="88"/>
      <c r="F190" s="145"/>
    </row>
    <row r="191" spans="1:6" ht="14.25" hidden="1">
      <c r="A191" s="76" t="s">
        <v>227</v>
      </c>
      <c r="B191" s="76" t="s">
        <v>228</v>
      </c>
      <c r="C191" s="77"/>
      <c r="D191" s="77"/>
      <c r="E191" s="88"/>
      <c r="F191" s="145"/>
    </row>
    <row r="192" spans="1:6" ht="14.25" hidden="1">
      <c r="A192" s="76" t="s">
        <v>229</v>
      </c>
      <c r="B192" s="76" t="s">
        <v>230</v>
      </c>
      <c r="C192" s="77"/>
      <c r="D192" s="77"/>
      <c r="E192" s="88"/>
      <c r="F192" s="145"/>
    </row>
    <row r="193" spans="1:6" ht="14.25" hidden="1">
      <c r="A193" s="76" t="s">
        <v>231</v>
      </c>
      <c r="B193" s="76" t="s">
        <v>232</v>
      </c>
      <c r="C193" s="77"/>
      <c r="D193" s="77"/>
      <c r="E193" s="88"/>
      <c r="F193" s="145"/>
    </row>
    <row r="194" spans="1:6" ht="14.25" hidden="1">
      <c r="A194" s="76"/>
      <c r="B194" s="76"/>
      <c r="C194" s="77"/>
      <c r="D194" s="77"/>
      <c r="E194" s="88"/>
      <c r="F194" s="145"/>
    </row>
    <row r="195" spans="1:6" ht="14.25">
      <c r="A195" s="76" t="s">
        <v>233</v>
      </c>
      <c r="B195" s="76" t="s">
        <v>234</v>
      </c>
      <c r="C195" s="77">
        <v>0</v>
      </c>
      <c r="D195" s="77">
        <v>0</v>
      </c>
      <c r="E195" s="77">
        <v>0</v>
      </c>
      <c r="F195" s="145"/>
    </row>
    <row r="196" spans="1:6" ht="14.25" hidden="1">
      <c r="A196" s="76" t="s">
        <v>235</v>
      </c>
      <c r="B196" s="76" t="s">
        <v>511</v>
      </c>
      <c r="C196" s="77"/>
      <c r="D196" s="77"/>
      <c r="E196" s="88"/>
      <c r="F196" s="145"/>
    </row>
    <row r="197" spans="1:6" ht="14.25" hidden="1">
      <c r="A197" s="76" t="s">
        <v>237</v>
      </c>
      <c r="B197" s="76" t="s">
        <v>236</v>
      </c>
      <c r="C197" s="77"/>
      <c r="D197" s="77"/>
      <c r="E197" s="88"/>
      <c r="F197" s="145"/>
    </row>
    <row r="198" spans="1:6" ht="14.25" hidden="1">
      <c r="A198" s="76"/>
      <c r="B198" s="76"/>
      <c r="C198" s="77"/>
      <c r="D198" s="77"/>
      <c r="E198" s="88"/>
      <c r="F198" s="145"/>
    </row>
    <row r="199" spans="1:6" ht="14.25">
      <c r="A199" s="95" t="s">
        <v>238</v>
      </c>
      <c r="B199" s="95" t="s">
        <v>239</v>
      </c>
      <c r="C199" s="96">
        <v>38024600</v>
      </c>
      <c r="D199" s="96">
        <v>38024600</v>
      </c>
      <c r="E199" s="96">
        <f>SUM(E200+E204+E209+E216+E219+E224+E233+E243)</f>
        <v>4098224.07</v>
      </c>
      <c r="F199" s="145"/>
    </row>
    <row r="200" spans="1:6" ht="14.25">
      <c r="A200" s="76" t="s">
        <v>240</v>
      </c>
      <c r="B200" s="76" t="s">
        <v>241</v>
      </c>
      <c r="C200" s="77">
        <v>2550000</v>
      </c>
      <c r="D200" s="77">
        <v>2550000</v>
      </c>
      <c r="E200" s="77">
        <v>168588.24</v>
      </c>
      <c r="F200" s="145"/>
    </row>
    <row r="201" spans="1:6" ht="14.25" hidden="1">
      <c r="A201" s="76" t="s">
        <v>242</v>
      </c>
      <c r="B201" s="76" t="s">
        <v>241</v>
      </c>
      <c r="C201" s="77"/>
      <c r="D201" s="77"/>
      <c r="E201" s="88"/>
      <c r="F201" s="145"/>
    </row>
    <row r="202" spans="1:6" ht="14.25" hidden="1">
      <c r="A202" s="76" t="s">
        <v>243</v>
      </c>
      <c r="B202" s="76" t="s">
        <v>244</v>
      </c>
      <c r="C202" s="77"/>
      <c r="D202" s="77"/>
      <c r="E202" s="88"/>
      <c r="F202" s="145"/>
    </row>
    <row r="203" spans="1:6" ht="14.25" hidden="1">
      <c r="A203" s="76"/>
      <c r="B203" s="76"/>
      <c r="C203" s="77"/>
      <c r="D203" s="77"/>
      <c r="E203" s="78"/>
      <c r="F203" s="145"/>
    </row>
    <row r="204" spans="1:6" ht="14.25">
      <c r="A204" s="76" t="s">
        <v>245</v>
      </c>
      <c r="B204" s="76" t="s">
        <v>246</v>
      </c>
      <c r="C204" s="77">
        <v>4700000</v>
      </c>
      <c r="D204" s="77">
        <v>4700000</v>
      </c>
      <c r="E204" s="77">
        <f>('Detalle Ejecucion Febrero 23'!E249)</f>
        <v>0</v>
      </c>
      <c r="F204" s="145"/>
    </row>
    <row r="205" spans="1:6" ht="14.25" hidden="1">
      <c r="A205" s="76" t="s">
        <v>247</v>
      </c>
      <c r="B205" s="76" t="s">
        <v>248</v>
      </c>
      <c r="C205" s="77"/>
      <c r="D205" s="77"/>
      <c r="E205" s="78"/>
      <c r="F205" s="145"/>
    </row>
    <row r="206" spans="1:6" ht="14.25" hidden="1">
      <c r="A206" s="76" t="s">
        <v>249</v>
      </c>
      <c r="B206" s="76" t="s">
        <v>250</v>
      </c>
      <c r="C206" s="77"/>
      <c r="D206" s="77"/>
      <c r="E206" s="78"/>
      <c r="F206" s="145"/>
    </row>
    <row r="207" spans="1:6" ht="14.25" hidden="1">
      <c r="A207" s="76" t="s">
        <v>251</v>
      </c>
      <c r="B207" s="76" t="s">
        <v>252</v>
      </c>
      <c r="C207" s="77"/>
      <c r="D207" s="77"/>
      <c r="E207" s="78"/>
      <c r="F207" s="145"/>
    </row>
    <row r="208" spans="1:6" ht="14.25" hidden="1">
      <c r="A208" s="76"/>
      <c r="B208" s="76"/>
      <c r="C208" s="77"/>
      <c r="D208" s="77"/>
      <c r="E208" s="78"/>
      <c r="F208" s="145"/>
    </row>
    <row r="209" spans="1:6" ht="14.25">
      <c r="A209" s="76" t="s">
        <v>253</v>
      </c>
      <c r="B209" s="76" t="s">
        <v>254</v>
      </c>
      <c r="C209" s="77">
        <v>1800000</v>
      </c>
      <c r="D209" s="77">
        <v>1800000</v>
      </c>
      <c r="E209" s="77">
        <f>(' Detalle Ejecucion Enero 23'!E194)</f>
        <v>0</v>
      </c>
      <c r="F209" s="145"/>
    </row>
    <row r="210" spans="1:6" ht="14.25" hidden="1">
      <c r="A210" s="76" t="s">
        <v>257</v>
      </c>
      <c r="B210" s="76" t="s">
        <v>258</v>
      </c>
      <c r="C210" s="77"/>
      <c r="D210" s="77"/>
      <c r="E210" s="78"/>
      <c r="F210" s="145"/>
    </row>
    <row r="211" spans="1:6" ht="14.25" hidden="1">
      <c r="A211" s="76" t="s">
        <v>259</v>
      </c>
      <c r="B211" s="76" t="s">
        <v>260</v>
      </c>
      <c r="C211" s="77"/>
      <c r="D211" s="77"/>
      <c r="E211" s="78"/>
      <c r="F211" s="145"/>
    </row>
    <row r="212" spans="1:6" ht="14.25" hidden="1">
      <c r="A212" s="76" t="s">
        <v>261</v>
      </c>
      <c r="B212" s="76" t="s">
        <v>262</v>
      </c>
      <c r="C212" s="77"/>
      <c r="D212" s="77"/>
      <c r="E212" s="78"/>
      <c r="F212" s="145"/>
    </row>
    <row r="213" spans="1:6" ht="14.25" hidden="1">
      <c r="A213" s="76" t="s">
        <v>263</v>
      </c>
      <c r="B213" s="76" t="s">
        <v>264</v>
      </c>
      <c r="C213" s="77"/>
      <c r="D213" s="77"/>
      <c r="E213" s="78"/>
      <c r="F213" s="145"/>
    </row>
    <row r="214" spans="1:6" ht="14.25" hidden="1">
      <c r="A214" s="76" t="s">
        <v>265</v>
      </c>
      <c r="B214" s="76" t="s">
        <v>266</v>
      </c>
      <c r="C214" s="77"/>
      <c r="D214" s="77"/>
      <c r="E214" s="78"/>
      <c r="F214" s="145"/>
    </row>
    <row r="215" spans="1:6" ht="14.25" hidden="1">
      <c r="A215" s="76"/>
      <c r="B215" s="76"/>
      <c r="C215" s="77"/>
      <c r="D215" s="77"/>
      <c r="E215" s="78"/>
      <c r="F215" s="145"/>
    </row>
    <row r="216" spans="1:6" ht="14.25">
      <c r="A216" s="76" t="s">
        <v>267</v>
      </c>
      <c r="B216" s="76" t="s">
        <v>843</v>
      </c>
      <c r="C216" s="77">
        <v>800000</v>
      </c>
      <c r="D216" s="77">
        <v>800000</v>
      </c>
      <c r="E216" s="77">
        <f>('Detalle Ejecucion Febrero 23'!E261)</f>
        <v>0</v>
      </c>
      <c r="F216" s="145"/>
    </row>
    <row r="217" spans="1:6" ht="14.25" hidden="1">
      <c r="A217" s="76" t="s">
        <v>269</v>
      </c>
      <c r="B217" s="76" t="s">
        <v>270</v>
      </c>
      <c r="C217" s="77"/>
      <c r="D217" s="77"/>
      <c r="E217" s="78"/>
      <c r="F217" s="145"/>
    </row>
    <row r="218" spans="1:6" ht="14.25" hidden="1">
      <c r="A218" s="76"/>
      <c r="B218" s="76"/>
      <c r="C218" s="77"/>
      <c r="D218" s="77"/>
      <c r="E218" s="78"/>
      <c r="F218" s="145"/>
    </row>
    <row r="219" spans="1:6" ht="14.25">
      <c r="A219" s="76" t="s">
        <v>271</v>
      </c>
      <c r="B219" s="76" t="s">
        <v>272</v>
      </c>
      <c r="C219" s="77">
        <v>1000000</v>
      </c>
      <c r="D219" s="77">
        <v>1000000</v>
      </c>
      <c r="E219" s="77">
        <v>0</v>
      </c>
      <c r="F219" s="145"/>
    </row>
    <row r="220" spans="1:6" ht="14.25" hidden="1">
      <c r="A220" s="76" t="s">
        <v>273</v>
      </c>
      <c r="B220" s="76" t="s">
        <v>274</v>
      </c>
      <c r="C220" s="77"/>
      <c r="D220" s="77"/>
      <c r="E220" s="78"/>
      <c r="F220" s="145"/>
    </row>
    <row r="221" spans="1:6" ht="14.25" hidden="1">
      <c r="A221" s="76" t="s">
        <v>275</v>
      </c>
      <c r="B221" s="76" t="s">
        <v>276</v>
      </c>
      <c r="C221" s="77"/>
      <c r="D221" s="77"/>
      <c r="E221" s="78"/>
      <c r="F221" s="145"/>
    </row>
    <row r="222" spans="1:6" ht="14.25" hidden="1">
      <c r="A222" s="76" t="s">
        <v>277</v>
      </c>
      <c r="B222" s="76" t="s">
        <v>561</v>
      </c>
      <c r="C222" s="77"/>
      <c r="D222" s="77"/>
      <c r="E222" s="78"/>
      <c r="F222" s="145"/>
    </row>
    <row r="223" spans="1:6" ht="14.25" hidden="1">
      <c r="A223" s="76"/>
      <c r="B223" s="76"/>
      <c r="C223" s="77"/>
      <c r="D223" s="77"/>
      <c r="E223" s="78"/>
      <c r="F223" s="145"/>
    </row>
    <row r="224" spans="1:6" ht="14.25">
      <c r="A224" s="76" t="s">
        <v>279</v>
      </c>
      <c r="B224" s="76" t="s">
        <v>280</v>
      </c>
      <c r="C224" s="77">
        <v>50000</v>
      </c>
      <c r="D224" s="77">
        <v>50000</v>
      </c>
      <c r="E224" s="77">
        <f>('Detalle Ejecucion Febrero 23'!E270)</f>
        <v>0</v>
      </c>
      <c r="F224" s="145"/>
    </row>
    <row r="225" spans="1:6" ht="14.25" hidden="1">
      <c r="A225" s="76" t="s">
        <v>281</v>
      </c>
      <c r="B225" s="76" t="s">
        <v>282</v>
      </c>
      <c r="C225" s="77"/>
      <c r="D225" s="77"/>
      <c r="E225" s="78"/>
      <c r="F225" s="145"/>
    </row>
    <row r="226" spans="1:6" ht="14.25" hidden="1">
      <c r="A226" s="76" t="s">
        <v>283</v>
      </c>
      <c r="B226" s="76" t="s">
        <v>284</v>
      </c>
      <c r="C226" s="77"/>
      <c r="D226" s="77"/>
      <c r="E226" s="78"/>
      <c r="F226" s="145"/>
    </row>
    <row r="227" spans="1:6" ht="14.25" hidden="1">
      <c r="A227" s="76" t="s">
        <v>285</v>
      </c>
      <c r="B227" s="76" t="s">
        <v>286</v>
      </c>
      <c r="C227" s="77"/>
      <c r="D227" s="77"/>
      <c r="E227" s="78"/>
      <c r="F227" s="145"/>
    </row>
    <row r="228" spans="1:6" ht="14.25" hidden="1">
      <c r="A228" s="76" t="s">
        <v>287</v>
      </c>
      <c r="B228" s="76" t="s">
        <v>288</v>
      </c>
      <c r="C228" s="77"/>
      <c r="D228" s="77"/>
      <c r="E228" s="78"/>
      <c r="F228" s="145"/>
    </row>
    <row r="229" spans="1:6" ht="14.25" hidden="1">
      <c r="A229" s="76" t="s">
        <v>289</v>
      </c>
      <c r="B229" s="76" t="s">
        <v>715</v>
      </c>
      <c r="C229" s="77"/>
      <c r="D229" s="77"/>
      <c r="E229" s="78"/>
      <c r="F229" s="145"/>
    </row>
    <row r="230" spans="1:6" ht="14.25" hidden="1">
      <c r="A230" s="76" t="s">
        <v>291</v>
      </c>
      <c r="B230" s="76" t="s">
        <v>292</v>
      </c>
      <c r="C230" s="77"/>
      <c r="D230" s="77"/>
      <c r="E230" s="78"/>
      <c r="F230" s="145"/>
    </row>
    <row r="231" spans="1:6" ht="14.25" hidden="1">
      <c r="A231" s="76" t="s">
        <v>293</v>
      </c>
      <c r="B231" s="76" t="s">
        <v>294</v>
      </c>
      <c r="C231" s="77"/>
      <c r="D231" s="77"/>
      <c r="E231" s="78"/>
      <c r="F231" s="145"/>
    </row>
    <row r="232" spans="1:6" ht="14.25" hidden="1">
      <c r="A232" s="76"/>
      <c r="B232" s="76"/>
      <c r="C232" s="77"/>
      <c r="D232" s="77"/>
      <c r="E232" s="78"/>
      <c r="F232" s="145"/>
    </row>
    <row r="233" spans="1:6" ht="14.25">
      <c r="A233" s="76" t="s">
        <v>295</v>
      </c>
      <c r="B233" s="76" t="s">
        <v>296</v>
      </c>
      <c r="C233" s="77">
        <v>15970000</v>
      </c>
      <c r="D233" s="77">
        <v>15970000</v>
      </c>
      <c r="E233" s="77">
        <v>614779.19999999995</v>
      </c>
      <c r="F233" s="145"/>
    </row>
    <row r="234" spans="1:6" ht="14.25" hidden="1">
      <c r="A234" s="76" t="s">
        <v>297</v>
      </c>
      <c r="B234" s="76" t="s">
        <v>298</v>
      </c>
      <c r="C234" s="77"/>
      <c r="D234" s="77"/>
      <c r="E234" s="88">
        <v>390304</v>
      </c>
      <c r="F234" s="145"/>
    </row>
    <row r="235" spans="1:6" ht="14.25" hidden="1">
      <c r="A235" s="76" t="s">
        <v>299</v>
      </c>
      <c r="B235" s="76" t="s">
        <v>300</v>
      </c>
      <c r="C235" s="77"/>
      <c r="D235" s="77"/>
      <c r="E235" s="78"/>
      <c r="F235" s="145"/>
    </row>
    <row r="236" spans="1:6" ht="14.25" hidden="1">
      <c r="A236" s="76" t="s">
        <v>563</v>
      </c>
      <c r="B236" s="76" t="s">
        <v>302</v>
      </c>
      <c r="C236" s="77"/>
      <c r="D236" s="77"/>
      <c r="E236" s="78"/>
      <c r="F236" s="145"/>
    </row>
    <row r="237" spans="1:6" ht="14.25" hidden="1">
      <c r="A237" s="76" t="s">
        <v>303</v>
      </c>
      <c r="B237" s="76" t="s">
        <v>304</v>
      </c>
      <c r="C237" s="77"/>
      <c r="D237" s="77"/>
      <c r="E237" s="78"/>
      <c r="F237" s="145"/>
    </row>
    <row r="238" spans="1:6" ht="14.25" hidden="1">
      <c r="A238" s="76" t="s">
        <v>305</v>
      </c>
      <c r="B238" s="76" t="s">
        <v>306</v>
      </c>
      <c r="C238" s="77"/>
      <c r="D238" s="77"/>
      <c r="E238" s="78"/>
      <c r="F238" s="145"/>
    </row>
    <row r="239" spans="1:6" ht="14.25" hidden="1">
      <c r="A239" s="76" t="s">
        <v>307</v>
      </c>
      <c r="B239" s="76" t="s">
        <v>308</v>
      </c>
      <c r="C239" s="77"/>
      <c r="D239" s="77"/>
      <c r="E239" s="78"/>
      <c r="F239" s="145"/>
    </row>
    <row r="240" spans="1:6" ht="14.25" hidden="1">
      <c r="A240" s="76" t="s">
        <v>309</v>
      </c>
      <c r="B240" s="76" t="s">
        <v>310</v>
      </c>
      <c r="C240" s="77"/>
      <c r="D240" s="77"/>
      <c r="E240" s="78"/>
      <c r="F240" s="145"/>
    </row>
    <row r="241" spans="1:6" ht="14.25" hidden="1">
      <c r="A241" s="76" t="s">
        <v>311</v>
      </c>
      <c r="B241" s="76" t="s">
        <v>564</v>
      </c>
      <c r="C241" s="77"/>
      <c r="D241" s="77"/>
      <c r="E241" s="78"/>
      <c r="F241" s="145"/>
    </row>
    <row r="242" spans="1:6" ht="14.25" hidden="1">
      <c r="A242" s="76"/>
      <c r="B242" s="76"/>
      <c r="C242" s="77"/>
      <c r="D242" s="77"/>
      <c r="E242" s="78"/>
      <c r="F242" s="145"/>
    </row>
    <row r="243" spans="1:6" ht="14.25">
      <c r="A243" s="76" t="s">
        <v>313</v>
      </c>
      <c r="B243" s="76" t="s">
        <v>770</v>
      </c>
      <c r="C243" s="77">
        <v>11154600</v>
      </c>
      <c r="D243" s="77">
        <v>11154600</v>
      </c>
      <c r="E243" s="77">
        <v>3314856.63</v>
      </c>
      <c r="F243" s="145"/>
    </row>
    <row r="244" spans="1:6" ht="14.25" hidden="1">
      <c r="A244" s="76" t="s">
        <v>315</v>
      </c>
      <c r="B244" s="76" t="s">
        <v>565</v>
      </c>
      <c r="C244" s="77"/>
      <c r="D244" s="77"/>
      <c r="E244" s="88"/>
      <c r="F244" s="145"/>
    </row>
    <row r="245" spans="1:6" ht="14.25" hidden="1">
      <c r="A245" s="76" t="s">
        <v>317</v>
      </c>
      <c r="B245" s="76" t="s">
        <v>318</v>
      </c>
      <c r="C245" s="77"/>
      <c r="D245" s="77"/>
      <c r="E245" s="88"/>
      <c r="F245" s="145"/>
    </row>
    <row r="246" spans="1:6" ht="14.25" hidden="1">
      <c r="A246" s="76" t="s">
        <v>319</v>
      </c>
      <c r="B246" s="76" t="s">
        <v>568</v>
      </c>
      <c r="C246" s="77"/>
      <c r="D246" s="77"/>
      <c r="E246" s="88"/>
      <c r="F246" s="145"/>
    </row>
    <row r="247" spans="1:6" ht="14.25" hidden="1">
      <c r="A247" s="76" t="s">
        <v>321</v>
      </c>
      <c r="B247" s="76" t="s">
        <v>322</v>
      </c>
      <c r="C247" s="77"/>
      <c r="D247" s="77"/>
      <c r="E247" s="88"/>
      <c r="F247" s="145"/>
    </row>
    <row r="248" spans="1:6" ht="14.25" hidden="1">
      <c r="A248" s="76" t="s">
        <v>323</v>
      </c>
      <c r="B248" s="76" t="s">
        <v>324</v>
      </c>
      <c r="C248" s="77"/>
      <c r="D248" s="77"/>
      <c r="E248" s="88"/>
      <c r="F248" s="145"/>
    </row>
    <row r="249" spans="1:6" ht="14.25" hidden="1">
      <c r="A249" s="76" t="s">
        <v>325</v>
      </c>
      <c r="B249" s="76" t="s">
        <v>326</v>
      </c>
      <c r="C249" s="77"/>
      <c r="D249" s="77"/>
      <c r="E249" s="88"/>
      <c r="F249" s="145"/>
    </row>
    <row r="250" spans="1:6" ht="14.25" hidden="1">
      <c r="A250" s="76" t="s">
        <v>327</v>
      </c>
      <c r="B250" s="76" t="s">
        <v>328</v>
      </c>
      <c r="C250" s="77"/>
      <c r="D250" s="77"/>
      <c r="E250" s="88"/>
      <c r="F250" s="145"/>
    </row>
    <row r="251" spans="1:6" ht="14.25" hidden="1">
      <c r="A251" s="76" t="s">
        <v>329</v>
      </c>
      <c r="B251" s="76" t="s">
        <v>330</v>
      </c>
      <c r="C251" s="77"/>
      <c r="D251" s="77"/>
      <c r="E251" s="88"/>
      <c r="F251" s="145"/>
    </row>
    <row r="252" spans="1:6" ht="14.25" hidden="1">
      <c r="A252" s="76" t="s">
        <v>331</v>
      </c>
      <c r="B252" s="76" t="s">
        <v>720</v>
      </c>
      <c r="C252" s="77"/>
      <c r="D252" s="77"/>
      <c r="E252" s="88"/>
      <c r="F252" s="145"/>
    </row>
    <row r="253" spans="1:6" ht="14.25" hidden="1">
      <c r="A253" s="76" t="s">
        <v>333</v>
      </c>
      <c r="B253" s="76" t="s">
        <v>578</v>
      </c>
      <c r="C253" s="77"/>
      <c r="D253" s="77"/>
      <c r="E253" s="88"/>
      <c r="F253" s="145"/>
    </row>
    <row r="254" spans="1:6" ht="14.25" hidden="1">
      <c r="A254" s="76"/>
      <c r="B254" s="76"/>
      <c r="C254" s="77"/>
      <c r="D254" s="77"/>
      <c r="E254" s="88"/>
      <c r="F254" s="145"/>
    </row>
    <row r="255" spans="1:6">
      <c r="A255" s="95" t="s">
        <v>335</v>
      </c>
      <c r="B255" s="95" t="s">
        <v>336</v>
      </c>
      <c r="C255" s="96">
        <v>25000000</v>
      </c>
      <c r="D255" s="96">
        <v>25000000</v>
      </c>
      <c r="E255" s="96">
        <v>0</v>
      </c>
    </row>
    <row r="256" spans="1:6" ht="14.25">
      <c r="A256" s="76" t="s">
        <v>337</v>
      </c>
      <c r="B256" s="76" t="s">
        <v>338</v>
      </c>
      <c r="C256" s="77">
        <v>25000000</v>
      </c>
      <c r="D256" s="77">
        <v>25000000</v>
      </c>
      <c r="E256" s="77">
        <f>('Detalle Ejecucion Febrero 23'!E322)</f>
        <v>0</v>
      </c>
      <c r="F256" s="145"/>
    </row>
    <row r="257" spans="1:6" ht="14.25" hidden="1">
      <c r="A257" s="76" t="s">
        <v>339</v>
      </c>
      <c r="B257" s="76" t="s">
        <v>581</v>
      </c>
      <c r="C257" s="77"/>
      <c r="D257" s="77"/>
      <c r="E257" s="88"/>
      <c r="F257" s="145"/>
    </row>
    <row r="258" spans="1:6" ht="14.25" hidden="1">
      <c r="A258" s="76" t="s">
        <v>341</v>
      </c>
      <c r="B258" s="76" t="s">
        <v>342</v>
      </c>
      <c r="C258" s="77"/>
      <c r="D258" s="77"/>
      <c r="E258" s="88"/>
      <c r="F258" s="145"/>
    </row>
    <row r="259" spans="1:6" ht="14.25" hidden="1">
      <c r="A259" s="76" t="s">
        <v>343</v>
      </c>
      <c r="B259" s="76" t="s">
        <v>344</v>
      </c>
      <c r="C259" s="77"/>
      <c r="D259" s="77"/>
      <c r="E259" s="88"/>
      <c r="F259" s="145"/>
    </row>
    <row r="260" spans="1:6" ht="14.25" hidden="1">
      <c r="A260" s="76" t="s">
        <v>345</v>
      </c>
      <c r="B260" s="76" t="s">
        <v>346</v>
      </c>
      <c r="C260" s="77"/>
      <c r="D260" s="77"/>
      <c r="E260" s="88"/>
      <c r="F260" s="145"/>
    </row>
    <row r="261" spans="1:6" ht="14.25" hidden="1">
      <c r="A261" s="76" t="s">
        <v>347</v>
      </c>
      <c r="B261" s="76" t="s">
        <v>348</v>
      </c>
      <c r="C261" s="77"/>
      <c r="D261" s="77"/>
      <c r="E261" s="88"/>
      <c r="F261" s="145"/>
    </row>
    <row r="262" spans="1:6" ht="14.25" hidden="1">
      <c r="A262" s="76" t="s">
        <v>349</v>
      </c>
      <c r="B262" s="76" t="s">
        <v>350</v>
      </c>
      <c r="C262" s="77"/>
      <c r="D262" s="77"/>
      <c r="E262" s="88"/>
      <c r="F262" s="145"/>
    </row>
    <row r="263" spans="1:6" ht="14.25" hidden="1">
      <c r="A263" s="76"/>
      <c r="B263" s="76"/>
      <c r="C263" s="77"/>
      <c r="D263" s="77"/>
      <c r="E263" s="88"/>
      <c r="F263" s="145"/>
    </row>
    <row r="264" spans="1:6" ht="14.25" hidden="1">
      <c r="A264" s="76" t="s">
        <v>582</v>
      </c>
      <c r="B264" s="76" t="s">
        <v>585</v>
      </c>
      <c r="C264" s="77"/>
      <c r="D264" s="77"/>
      <c r="E264" s="29"/>
      <c r="F264" s="145"/>
    </row>
    <row r="265" spans="1:6" ht="14.25" hidden="1">
      <c r="A265" s="76"/>
      <c r="B265" s="76"/>
      <c r="C265" s="77"/>
      <c r="D265" s="77"/>
      <c r="E265" s="78"/>
      <c r="F265" s="145"/>
    </row>
    <row r="266" spans="1:6" ht="14.25" hidden="1">
      <c r="A266" s="76"/>
      <c r="B266" s="76"/>
      <c r="C266" s="77"/>
      <c r="D266" s="77"/>
      <c r="E266" s="88"/>
      <c r="F266" s="145"/>
    </row>
    <row r="267" spans="1:6" ht="14.25" hidden="1">
      <c r="A267" s="76" t="s">
        <v>584</v>
      </c>
      <c r="B267" s="76" t="s">
        <v>585</v>
      </c>
      <c r="C267" s="77"/>
      <c r="D267" s="77"/>
      <c r="E267" s="77">
        <f t="shared" ref="E267" si="0">SUM(E268:E269)</f>
        <v>0</v>
      </c>
      <c r="F267" s="145"/>
    </row>
    <row r="268" spans="1:6" ht="14.25" hidden="1">
      <c r="A268" s="76" t="s">
        <v>586</v>
      </c>
      <c r="B268" s="76" t="s">
        <v>587</v>
      </c>
      <c r="C268" s="77"/>
      <c r="D268" s="77"/>
      <c r="E268" s="88"/>
      <c r="F268" s="145"/>
    </row>
    <row r="269" spans="1:6" ht="14.25" hidden="1">
      <c r="A269" s="76" t="s">
        <v>588</v>
      </c>
      <c r="B269" s="76" t="s">
        <v>589</v>
      </c>
      <c r="C269" s="77"/>
      <c r="D269" s="77"/>
      <c r="E269" s="29"/>
      <c r="F269" s="145"/>
    </row>
    <row r="270" spans="1:6" ht="14.25" hidden="1">
      <c r="A270" s="76"/>
      <c r="B270" s="76"/>
      <c r="C270" s="77"/>
      <c r="D270" s="77"/>
      <c r="E270" s="78"/>
      <c r="F270" s="145"/>
    </row>
    <row r="271" spans="1:6" ht="14.25">
      <c r="A271" s="95" t="s">
        <v>351</v>
      </c>
      <c r="B271" s="95" t="s">
        <v>829</v>
      </c>
      <c r="C271" s="96">
        <v>1500000000</v>
      </c>
      <c r="D271" s="96">
        <v>1500000000</v>
      </c>
      <c r="E271" s="96">
        <f>SUM(E272+E273)</f>
        <v>1501750433.8499999</v>
      </c>
      <c r="F271" s="145"/>
    </row>
    <row r="272" spans="1:6" ht="14.25">
      <c r="A272" s="76" t="s">
        <v>939</v>
      </c>
      <c r="B272" s="1" t="s">
        <v>941</v>
      </c>
      <c r="C272" s="77"/>
      <c r="D272" s="77"/>
      <c r="E272" s="77">
        <v>1750433.85</v>
      </c>
      <c r="F272" s="145"/>
    </row>
    <row r="273" spans="1:6" ht="14.25">
      <c r="A273" s="76" t="s">
        <v>743</v>
      </c>
      <c r="B273" s="76" t="s">
        <v>830</v>
      </c>
      <c r="C273" s="77">
        <v>1500000000</v>
      </c>
      <c r="D273" s="77">
        <v>1500000000</v>
      </c>
      <c r="E273" s="77">
        <v>1500000000</v>
      </c>
      <c r="F273" s="145"/>
    </row>
    <row r="274" spans="1:6" ht="14.25">
      <c r="A274" s="95" t="s">
        <v>355</v>
      </c>
      <c r="B274" s="95" t="s">
        <v>356</v>
      </c>
      <c r="C274" s="96">
        <v>115790800</v>
      </c>
      <c r="D274" s="96">
        <v>115790800</v>
      </c>
      <c r="E274" s="96">
        <f>SUM(E275+E283+E294+E305)</f>
        <v>2733572.73</v>
      </c>
      <c r="F274" s="145"/>
    </row>
    <row r="275" spans="1:6" ht="14.25">
      <c r="A275" s="76" t="s">
        <v>357</v>
      </c>
      <c r="B275" s="76" t="s">
        <v>358</v>
      </c>
      <c r="C275" s="77">
        <v>39000000</v>
      </c>
      <c r="D275" s="77">
        <v>39000000</v>
      </c>
      <c r="E275" s="77">
        <v>2733572.73</v>
      </c>
      <c r="F275" s="145"/>
    </row>
    <row r="276" spans="1:6" ht="14.25" hidden="1">
      <c r="A276" s="76" t="s">
        <v>359</v>
      </c>
      <c r="B276" s="76" t="s">
        <v>360</v>
      </c>
      <c r="C276" s="77"/>
      <c r="D276" s="77"/>
      <c r="E276" s="78"/>
      <c r="F276" s="145"/>
    </row>
    <row r="277" spans="1:6" ht="14.25" hidden="1">
      <c r="A277" s="76" t="s">
        <v>361</v>
      </c>
      <c r="B277" s="76" t="s">
        <v>362</v>
      </c>
      <c r="C277" s="77"/>
      <c r="D277" s="77"/>
      <c r="E277" s="78"/>
      <c r="F277" s="145"/>
    </row>
    <row r="278" spans="1:6" ht="14.25" hidden="1">
      <c r="A278" s="76" t="s">
        <v>363</v>
      </c>
      <c r="B278" s="76" t="s">
        <v>590</v>
      </c>
      <c r="C278" s="77"/>
      <c r="D278" s="77"/>
      <c r="E278" s="78">
        <v>1973180.16</v>
      </c>
      <c r="F278" s="145"/>
    </row>
    <row r="279" spans="1:6" ht="14.25" hidden="1">
      <c r="A279" s="76"/>
      <c r="B279" s="76"/>
      <c r="C279" s="77"/>
      <c r="D279" s="77"/>
      <c r="E279" s="78"/>
      <c r="F279" s="145"/>
    </row>
    <row r="280" spans="1:6" ht="14.25" hidden="1">
      <c r="A280" s="76" t="s">
        <v>365</v>
      </c>
      <c r="B280" s="76" t="s">
        <v>366</v>
      </c>
      <c r="C280" s="77"/>
      <c r="D280" s="77"/>
      <c r="E280" s="78"/>
      <c r="F280" s="145"/>
    </row>
    <row r="281" spans="1:6" ht="14.25" hidden="1">
      <c r="A281" s="76" t="s">
        <v>367</v>
      </c>
      <c r="B281" s="76" t="s">
        <v>368</v>
      </c>
      <c r="C281" s="77"/>
      <c r="D281" s="77"/>
      <c r="E281" s="78"/>
      <c r="F281" s="145"/>
    </row>
    <row r="282" spans="1:6" ht="14.25" hidden="1">
      <c r="A282" s="76"/>
      <c r="B282" s="76"/>
      <c r="C282" s="77"/>
      <c r="D282" s="77"/>
      <c r="E282" s="78"/>
      <c r="F282" s="145"/>
    </row>
    <row r="283" spans="1:6" ht="14.25">
      <c r="A283" s="76" t="s">
        <v>369</v>
      </c>
      <c r="B283" s="76" t="s">
        <v>370</v>
      </c>
      <c r="C283" s="77">
        <v>3300000</v>
      </c>
      <c r="D283" s="77">
        <v>3300000</v>
      </c>
      <c r="E283" s="77">
        <f>SUM(E284:E286)</f>
        <v>0</v>
      </c>
      <c r="F283" s="145"/>
    </row>
    <row r="284" spans="1:6" ht="14.25" hidden="1">
      <c r="A284" s="76" t="s">
        <v>371</v>
      </c>
      <c r="B284" s="76" t="s">
        <v>372</v>
      </c>
      <c r="C284" s="77"/>
      <c r="D284" s="77"/>
      <c r="E284" s="78"/>
      <c r="F284" s="145"/>
    </row>
    <row r="285" spans="1:6" ht="14.25" hidden="1">
      <c r="A285" s="76" t="s">
        <v>373</v>
      </c>
      <c r="B285" s="76" t="s">
        <v>591</v>
      </c>
      <c r="C285" s="77"/>
      <c r="D285" s="77"/>
      <c r="E285" s="78"/>
      <c r="F285" s="145"/>
    </row>
    <row r="286" spans="1:6" ht="14.25" hidden="1">
      <c r="A286" s="76" t="s">
        <v>375</v>
      </c>
      <c r="B286" s="76" t="s">
        <v>376</v>
      </c>
      <c r="C286" s="77"/>
      <c r="D286" s="77"/>
      <c r="E286" s="78"/>
      <c r="F286" s="145"/>
    </row>
    <row r="287" spans="1:6" ht="14.25" hidden="1">
      <c r="A287" s="76"/>
      <c r="B287" s="76"/>
      <c r="C287" s="77"/>
      <c r="D287" s="77"/>
      <c r="E287" s="78"/>
      <c r="F287" s="145"/>
    </row>
    <row r="288" spans="1:6" ht="14.25" hidden="1">
      <c r="A288" s="76" t="s">
        <v>377</v>
      </c>
      <c r="B288" s="76" t="s">
        <v>592</v>
      </c>
      <c r="C288" s="77">
        <v>0</v>
      </c>
      <c r="D288" s="77">
        <v>0</v>
      </c>
      <c r="E288" s="77">
        <f t="shared" ref="E288" si="1">SUM(E289)</f>
        <v>0</v>
      </c>
      <c r="F288" s="145"/>
    </row>
    <row r="289" spans="1:6" ht="14.25" hidden="1">
      <c r="A289" s="76" t="s">
        <v>379</v>
      </c>
      <c r="B289" s="76" t="s">
        <v>380</v>
      </c>
      <c r="C289" s="77"/>
      <c r="D289" s="77"/>
      <c r="E289" s="78"/>
      <c r="F289" s="145"/>
    </row>
    <row r="290" spans="1:6" ht="14.25" hidden="1">
      <c r="A290" s="76"/>
      <c r="B290" s="76"/>
      <c r="C290" s="77"/>
      <c r="D290" s="77"/>
      <c r="E290" s="78"/>
      <c r="F290" s="145"/>
    </row>
    <row r="291" spans="1:6" ht="14.25">
      <c r="A291" s="76" t="s">
        <v>381</v>
      </c>
      <c r="B291" s="76" t="s">
        <v>959</v>
      </c>
      <c r="C291" s="77">
        <v>41000000</v>
      </c>
      <c r="D291" s="77">
        <v>41000000</v>
      </c>
      <c r="E291" s="77">
        <f>SUM(E292)</f>
        <v>0</v>
      </c>
      <c r="F291" s="145"/>
    </row>
    <row r="292" spans="1:6" ht="14.25" hidden="1">
      <c r="A292" s="76" t="s">
        <v>383</v>
      </c>
      <c r="B292" s="76" t="s">
        <v>594</v>
      </c>
      <c r="C292" s="77"/>
      <c r="D292" s="77"/>
      <c r="E292" s="78"/>
      <c r="F292" s="145"/>
    </row>
    <row r="293" spans="1:6" ht="14.25" hidden="1">
      <c r="A293" s="76"/>
      <c r="B293" s="76"/>
      <c r="C293" s="77"/>
      <c r="D293" s="77"/>
      <c r="E293" s="78"/>
      <c r="F293" s="145"/>
    </row>
    <row r="294" spans="1:6" ht="14.25">
      <c r="A294" s="76" t="s">
        <v>387</v>
      </c>
      <c r="B294" s="76" t="s">
        <v>388</v>
      </c>
      <c r="C294" s="77">
        <v>20490800</v>
      </c>
      <c r="D294" s="77">
        <v>20490800</v>
      </c>
      <c r="E294" s="77">
        <v>0</v>
      </c>
      <c r="F294" s="145"/>
    </row>
    <row r="295" spans="1:6" ht="14.25" hidden="1">
      <c r="A295" s="76" t="s">
        <v>389</v>
      </c>
      <c r="B295" s="76" t="s">
        <v>595</v>
      </c>
      <c r="C295" s="77"/>
      <c r="D295" s="77"/>
      <c r="E295" s="78"/>
      <c r="F295" s="145"/>
    </row>
    <row r="296" spans="1:6" ht="14.25" hidden="1">
      <c r="A296" s="76" t="s">
        <v>391</v>
      </c>
      <c r="B296" s="76" t="s">
        <v>596</v>
      </c>
      <c r="C296" s="77"/>
      <c r="D296" s="77"/>
      <c r="E296" s="78"/>
      <c r="F296" s="145"/>
    </row>
    <row r="297" spans="1:6" ht="14.25" hidden="1">
      <c r="A297" s="76" t="s">
        <v>395</v>
      </c>
      <c r="B297" s="76" t="s">
        <v>597</v>
      </c>
      <c r="C297" s="77"/>
      <c r="D297" s="77"/>
      <c r="E297" s="78"/>
      <c r="F297" s="145"/>
    </row>
    <row r="298" spans="1:6" ht="14.25" hidden="1">
      <c r="A298" s="76" t="s">
        <v>393</v>
      </c>
      <c r="B298" s="76" t="s">
        <v>598</v>
      </c>
      <c r="C298" s="77"/>
      <c r="D298" s="77"/>
      <c r="E298" s="78"/>
      <c r="F298" s="145"/>
    </row>
    <row r="299" spans="1:6" ht="14.25" hidden="1">
      <c r="A299" s="76" t="s">
        <v>397</v>
      </c>
      <c r="B299" s="76" t="s">
        <v>398</v>
      </c>
      <c r="C299" s="77"/>
      <c r="D299" s="77"/>
      <c r="E299" s="78"/>
      <c r="F299" s="145"/>
    </row>
    <row r="300" spans="1:6" ht="14.25" hidden="1">
      <c r="A300" s="76" t="s">
        <v>399</v>
      </c>
      <c r="B300" s="76" t="s">
        <v>599</v>
      </c>
      <c r="C300" s="77"/>
      <c r="D300" s="77"/>
      <c r="E300" s="78"/>
      <c r="F300" s="145"/>
    </row>
    <row r="301" spans="1:6" ht="14.25" hidden="1">
      <c r="A301" s="76"/>
      <c r="B301" s="76"/>
      <c r="C301" s="77"/>
      <c r="D301" s="77"/>
      <c r="E301" s="78"/>
      <c r="F301" s="145"/>
    </row>
    <row r="302" spans="1:6" ht="14.25" hidden="1">
      <c r="A302" s="76" t="s">
        <v>403</v>
      </c>
      <c r="B302" s="76" t="s">
        <v>404</v>
      </c>
      <c r="C302" s="77">
        <v>0</v>
      </c>
      <c r="D302" s="77">
        <v>0</v>
      </c>
      <c r="E302" s="77">
        <f t="shared" ref="E302" si="2">SUM(E303)</f>
        <v>0</v>
      </c>
      <c r="F302" s="145"/>
    </row>
    <row r="303" spans="1:6" ht="14.25" hidden="1">
      <c r="A303" s="76" t="s">
        <v>600</v>
      </c>
      <c r="B303" s="76" t="s">
        <v>601</v>
      </c>
      <c r="C303" s="77"/>
      <c r="D303" s="77"/>
      <c r="E303" s="78"/>
      <c r="F303" s="145"/>
    </row>
    <row r="304" spans="1:6" ht="14.25" hidden="1">
      <c r="A304" s="76"/>
      <c r="B304" s="76"/>
      <c r="C304" s="77"/>
      <c r="D304" s="77"/>
      <c r="E304" s="78"/>
      <c r="F304" s="145"/>
    </row>
    <row r="305" spans="1:6" ht="14.25">
      <c r="A305" s="76" t="s">
        <v>407</v>
      </c>
      <c r="B305" s="76" t="s">
        <v>408</v>
      </c>
      <c r="C305" s="77">
        <v>10000000</v>
      </c>
      <c r="D305" s="77">
        <v>10000000</v>
      </c>
      <c r="E305" s="77">
        <f>('Detalle Ejecucion Febrero 23'!E371)</f>
        <v>0</v>
      </c>
      <c r="F305" s="145"/>
    </row>
    <row r="306" spans="1:6" ht="14.25" hidden="1">
      <c r="A306" s="76" t="s">
        <v>409</v>
      </c>
      <c r="B306" s="76" t="s">
        <v>410</v>
      </c>
      <c r="C306" s="77"/>
      <c r="D306" s="77"/>
      <c r="E306" s="78"/>
      <c r="F306" s="145"/>
    </row>
    <row r="307" spans="1:6" ht="15" hidden="1">
      <c r="A307" s="76"/>
      <c r="B307" s="86" t="s">
        <v>832</v>
      </c>
      <c r="C307" s="77"/>
      <c r="D307" s="77"/>
      <c r="E307" s="78">
        <v>470187.31</v>
      </c>
      <c r="F307" s="145"/>
    </row>
    <row r="308" spans="1:6" ht="14.25" hidden="1">
      <c r="A308" s="76" t="s">
        <v>411</v>
      </c>
      <c r="B308" s="76" t="s">
        <v>412</v>
      </c>
      <c r="C308" s="77"/>
      <c r="D308" s="77"/>
      <c r="E308" s="78"/>
      <c r="F308" s="145"/>
    </row>
    <row r="309" spans="1:6" ht="14.25" hidden="1">
      <c r="A309" s="29"/>
      <c r="B309" s="29"/>
      <c r="C309" s="77"/>
      <c r="D309" s="77"/>
      <c r="E309" s="29"/>
      <c r="F309" s="145"/>
    </row>
    <row r="310" spans="1:6" ht="14.25" hidden="1">
      <c r="A310" s="76" t="s">
        <v>413</v>
      </c>
      <c r="B310" s="76" t="s">
        <v>414</v>
      </c>
      <c r="C310" s="77">
        <v>0</v>
      </c>
      <c r="D310" s="77">
        <v>0</v>
      </c>
      <c r="E310" s="77">
        <f t="shared" ref="E310" si="3">SUM(E311:E312)</f>
        <v>0</v>
      </c>
      <c r="F310" s="145"/>
    </row>
    <row r="311" spans="1:6" ht="14.25" hidden="1">
      <c r="A311" s="76" t="s">
        <v>415</v>
      </c>
      <c r="B311" s="76" t="s">
        <v>416</v>
      </c>
      <c r="C311" s="77"/>
      <c r="D311" s="77"/>
      <c r="E311" s="78"/>
      <c r="F311" s="145"/>
    </row>
    <row r="312" spans="1:6" ht="14.25" hidden="1">
      <c r="A312" s="29"/>
      <c r="B312" s="29"/>
      <c r="C312" s="77"/>
      <c r="D312" s="77"/>
      <c r="E312" s="29"/>
      <c r="F312" s="145"/>
    </row>
    <row r="313" spans="1:6" ht="14.25">
      <c r="A313" s="95" t="s">
        <v>417</v>
      </c>
      <c r="B313" s="95" t="s">
        <v>418</v>
      </c>
      <c r="C313" s="96">
        <v>105000000</v>
      </c>
      <c r="D313" s="96">
        <v>105000000</v>
      </c>
      <c r="E313" s="96">
        <v>3969576.73</v>
      </c>
      <c r="F313" s="145"/>
    </row>
    <row r="314" spans="1:6" ht="14.25" hidden="1">
      <c r="A314" s="1" t="s">
        <v>421</v>
      </c>
      <c r="B314" s="1" t="s">
        <v>602</v>
      </c>
      <c r="C314" s="1"/>
      <c r="D314" s="1"/>
      <c r="E314" s="23"/>
      <c r="F314" s="145"/>
    </row>
    <row r="315" spans="1:6" ht="14.25" hidden="1">
      <c r="A315" s="1"/>
      <c r="B315" s="81" t="s">
        <v>835</v>
      </c>
      <c r="C315" s="81"/>
      <c r="D315" s="81"/>
      <c r="E315" s="23">
        <v>621028.79</v>
      </c>
      <c r="F315" s="145"/>
    </row>
    <row r="316" spans="1:6" ht="14.25" hidden="1">
      <c r="A316" s="76" t="s">
        <v>960</v>
      </c>
      <c r="B316" s="76" t="s">
        <v>424</v>
      </c>
      <c r="C316" s="77">
        <v>5000000</v>
      </c>
      <c r="D316" s="77">
        <v>5000000</v>
      </c>
      <c r="E316" s="23"/>
      <c r="F316" s="145"/>
    </row>
    <row r="317" spans="1:6" ht="14.25" hidden="1">
      <c r="A317" s="25"/>
      <c r="B317" s="81" t="s">
        <v>836</v>
      </c>
      <c r="C317" s="81"/>
      <c r="D317" s="81"/>
      <c r="E317" s="23">
        <v>1796753.96</v>
      </c>
      <c r="F317" s="145"/>
    </row>
    <row r="318" spans="1:6" ht="14.25" hidden="1">
      <c r="A318" s="25"/>
      <c r="B318" s="81" t="s">
        <v>837</v>
      </c>
      <c r="C318" s="81"/>
      <c r="D318" s="81"/>
      <c r="E318" s="23">
        <v>1735520.21</v>
      </c>
      <c r="F318" s="145"/>
    </row>
    <row r="319" spans="1:6" ht="14.25">
      <c r="A319" s="25"/>
      <c r="C319" s="89"/>
      <c r="D319" s="25"/>
      <c r="E319" s="23"/>
      <c r="F319" s="145"/>
    </row>
    <row r="320" spans="1:6" ht="14.25">
      <c r="A320" s="25"/>
      <c r="C320" s="89"/>
      <c r="D320" s="25"/>
      <c r="E320" s="23"/>
      <c r="F320" s="145"/>
    </row>
    <row r="321" spans="1:6">
      <c r="A321" s="25"/>
      <c r="B321" s="106"/>
      <c r="C321" s="106"/>
      <c r="D321" s="107"/>
      <c r="E321" s="107"/>
      <c r="F321" s="107"/>
    </row>
    <row r="322" spans="1:6">
      <c r="A322" s="25"/>
      <c r="B322" s="112" t="s">
        <v>751</v>
      </c>
      <c r="C322" s="108"/>
      <c r="D322" s="112" t="s">
        <v>606</v>
      </c>
      <c r="E322" s="711"/>
      <c r="F322" s="711"/>
    </row>
    <row r="323" spans="1:6">
      <c r="B323" s="113" t="s">
        <v>838</v>
      </c>
      <c r="C323" s="109"/>
      <c r="D323" s="110" t="s">
        <v>434</v>
      </c>
      <c r="E323" s="111"/>
    </row>
    <row r="324" spans="1:6">
      <c r="B324" s="106"/>
      <c r="C324" s="106"/>
      <c r="D324" s="18"/>
      <c r="E324" s="18"/>
      <c r="F324" s="18"/>
    </row>
    <row r="325" spans="1:6">
      <c r="B325" s="106"/>
      <c r="C325" s="106"/>
      <c r="D325" s="18"/>
      <c r="E325" s="18"/>
      <c r="F325" s="18"/>
    </row>
    <row r="326" spans="1:6">
      <c r="D326" s="18"/>
      <c r="E326" s="18"/>
      <c r="F326" s="18"/>
    </row>
    <row r="327" spans="1:6">
      <c r="B327" s="704" t="s">
        <v>755</v>
      </c>
      <c r="C327" s="704"/>
      <c r="D327" s="704"/>
      <c r="E327" s="704"/>
    </row>
    <row r="328" spans="1:6">
      <c r="B328" s="704" t="s">
        <v>756</v>
      </c>
      <c r="C328" s="704"/>
      <c r="D328" s="704"/>
      <c r="E328" s="704"/>
    </row>
  </sheetData>
  <mergeCells count="8">
    <mergeCell ref="B327:E327"/>
    <mergeCell ref="B328:E328"/>
    <mergeCell ref="A1:E6"/>
    <mergeCell ref="A7:E7"/>
    <mergeCell ref="A8:E8"/>
    <mergeCell ref="A9:E9"/>
    <mergeCell ref="A10:E10"/>
    <mergeCell ref="E322:F322"/>
  </mergeCells>
  <printOptions horizontalCentered="1"/>
  <pageMargins left="0.23622047244094491" right="0.23622047244094491" top="0.19685039370078741" bottom="0.35433070866141736" header="0.11811023622047245" footer="0.31496062992125984"/>
  <pageSetup scale="93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2"/>
  <sheetViews>
    <sheetView topLeftCell="A308" workbookViewId="0">
      <selection sqref="A1:E6"/>
    </sheetView>
  </sheetViews>
  <sheetFormatPr baseColWidth="10" defaultColWidth="11.42578125" defaultRowHeight="12.75"/>
  <cols>
    <col min="1" max="1" width="8.5703125" customWidth="1"/>
    <col min="2" max="2" width="7" customWidth="1"/>
    <col min="3" max="3" width="7.5703125" customWidth="1"/>
    <col min="4" max="4" width="47" customWidth="1"/>
    <col min="5" max="5" width="18.28515625" customWidth="1"/>
    <col min="6" max="6" width="18.5703125" bestFit="1" customWidth="1"/>
    <col min="7" max="7" width="14.42578125" customWidth="1"/>
    <col min="8" max="8" width="11.42578125" customWidth="1"/>
    <col min="9" max="9" width="13" customWidth="1"/>
    <col min="12" max="12" width="22.140625" customWidth="1"/>
    <col min="13" max="13" width="18.42578125" customWidth="1"/>
    <col min="14" max="14" width="16" customWidth="1"/>
  </cols>
  <sheetData>
    <row r="1" spans="1:21">
      <c r="A1" s="704"/>
      <c r="B1" s="704"/>
      <c r="C1" s="704"/>
      <c r="D1" s="704"/>
      <c r="E1" s="704"/>
    </row>
    <row r="2" spans="1:21">
      <c r="A2" s="704"/>
      <c r="B2" s="704"/>
      <c r="C2" s="704"/>
      <c r="D2" s="704"/>
      <c r="E2" s="704"/>
    </row>
    <row r="3" spans="1:21" ht="22.5" customHeight="1">
      <c r="A3" s="704"/>
      <c r="B3" s="704"/>
      <c r="C3" s="704"/>
      <c r="D3" s="704"/>
      <c r="E3" s="704"/>
    </row>
    <row r="4" spans="1:21">
      <c r="A4" s="704"/>
      <c r="B4" s="704"/>
      <c r="C4" s="704"/>
      <c r="D4" s="704"/>
      <c r="E4" s="704"/>
    </row>
    <row r="5" spans="1:21" ht="18">
      <c r="A5" s="710" t="s">
        <v>0</v>
      </c>
      <c r="B5" s="710"/>
      <c r="C5" s="710"/>
      <c r="D5" s="710"/>
      <c r="E5" s="710"/>
    </row>
    <row r="6" spans="1:21" ht="15.75">
      <c r="A6" s="697" t="s">
        <v>1097</v>
      </c>
      <c r="B6" s="697"/>
      <c r="C6" s="697"/>
      <c r="D6" s="697"/>
      <c r="E6" s="697"/>
    </row>
    <row r="7" spans="1:21" ht="15.75">
      <c r="A7" s="697" t="s">
        <v>1</v>
      </c>
      <c r="B7" s="697"/>
      <c r="C7" s="697"/>
      <c r="D7" s="697"/>
      <c r="E7" s="697"/>
    </row>
    <row r="8" spans="1:21" ht="16.5" thickBot="1">
      <c r="A8" s="697" t="s">
        <v>3</v>
      </c>
      <c r="B8" s="697"/>
      <c r="C8" s="697"/>
      <c r="D8" s="697"/>
      <c r="E8" s="697"/>
      <c r="F8" s="22"/>
      <c r="G8" s="22"/>
    </row>
    <row r="9" spans="1:21" ht="16.5" thickBot="1">
      <c r="A9" s="3" t="s">
        <v>4</v>
      </c>
      <c r="B9" s="3" t="s">
        <v>613</v>
      </c>
      <c r="C9" s="3" t="s">
        <v>614</v>
      </c>
      <c r="D9" s="3" t="s">
        <v>5</v>
      </c>
      <c r="E9" s="6" t="s">
        <v>615</v>
      </c>
      <c r="F9" s="6" t="s">
        <v>616</v>
      </c>
      <c r="H9" s="49"/>
      <c r="I9" s="50"/>
      <c r="J9" s="51"/>
      <c r="K9" s="52"/>
      <c r="L9" s="53"/>
      <c r="M9" s="54"/>
      <c r="N9" s="54"/>
      <c r="Q9" s="43"/>
      <c r="R9" s="44"/>
      <c r="S9" s="44"/>
      <c r="T9" s="44"/>
      <c r="U9" s="45"/>
    </row>
    <row r="10" spans="1:21" ht="15.75">
      <c r="A10" s="5" t="s">
        <v>444</v>
      </c>
      <c r="B10" s="5"/>
      <c r="C10" s="5"/>
      <c r="D10" s="5"/>
      <c r="F10" s="7">
        <f>E11+E79+E204+E314+E345+E387+E329</f>
        <v>1539042207.0969999</v>
      </c>
      <c r="H10" s="49"/>
      <c r="I10" s="50"/>
      <c r="J10" s="51"/>
      <c r="K10" s="52"/>
      <c r="L10" s="53"/>
      <c r="M10" s="54"/>
      <c r="N10" s="54"/>
      <c r="Q10" s="40"/>
      <c r="S10" s="36"/>
      <c r="T10" s="46"/>
      <c r="U10" s="36"/>
    </row>
    <row r="11" spans="1:21" ht="15.75">
      <c r="A11" s="16" t="s">
        <v>16</v>
      </c>
      <c r="B11" s="16"/>
      <c r="C11" s="16"/>
      <c r="D11" s="16" t="s">
        <v>17</v>
      </c>
      <c r="E11" s="17">
        <f>E12+E30+E54+E61+E69</f>
        <v>20335114.830000002</v>
      </c>
      <c r="F11" s="17">
        <f>F12+F30+F54+F61+F69</f>
        <v>20335114.830000002</v>
      </c>
      <c r="H11" s="49"/>
      <c r="I11" s="50"/>
      <c r="J11" s="51"/>
      <c r="K11" s="52"/>
      <c r="L11" s="53"/>
      <c r="M11" s="54"/>
      <c r="N11" s="54"/>
      <c r="Q11" s="40"/>
      <c r="S11" s="36"/>
      <c r="T11" s="46"/>
      <c r="U11" s="36"/>
    </row>
    <row r="12" spans="1:21" ht="15.75">
      <c r="A12" s="4" t="s">
        <v>18</v>
      </c>
      <c r="B12" s="4"/>
      <c r="C12" s="4"/>
      <c r="D12" s="4" t="s">
        <v>19</v>
      </c>
      <c r="E12" s="10">
        <f>SUM(E13:E28)</f>
        <v>9582371.5500000007</v>
      </c>
      <c r="F12" s="10">
        <f>SUM(F13:F28)</f>
        <v>9582371.5500000007</v>
      </c>
      <c r="H12" s="49"/>
      <c r="I12" s="50"/>
      <c r="J12" s="51"/>
      <c r="K12" s="52"/>
      <c r="L12" s="53"/>
      <c r="M12" s="54"/>
      <c r="N12" s="54"/>
      <c r="Q12" s="40"/>
      <c r="S12" s="36"/>
      <c r="T12" s="46"/>
      <c r="U12" s="36"/>
    </row>
    <row r="13" spans="1:21" ht="15.75">
      <c r="A13" s="1" t="s">
        <v>20</v>
      </c>
      <c r="B13" s="1"/>
      <c r="C13" s="1"/>
      <c r="D13" s="1" t="s">
        <v>21</v>
      </c>
      <c r="E13" s="12">
        <v>7510435.5</v>
      </c>
      <c r="F13" s="12">
        <v>7510435.5</v>
      </c>
      <c r="H13" s="49"/>
      <c r="I13" s="50"/>
      <c r="J13" s="51"/>
      <c r="K13" s="52"/>
      <c r="L13" s="53"/>
      <c r="M13" s="54"/>
      <c r="N13" s="54"/>
      <c r="Q13" s="40"/>
      <c r="T13" s="46"/>
      <c r="U13" s="36"/>
    </row>
    <row r="14" spans="1:21" ht="15.75">
      <c r="A14" s="1" t="s">
        <v>445</v>
      </c>
      <c r="B14" s="1"/>
      <c r="C14" s="1"/>
      <c r="D14" s="1" t="s">
        <v>446</v>
      </c>
      <c r="E14" s="13"/>
      <c r="F14" s="13">
        <v>0</v>
      </c>
      <c r="H14" s="49"/>
      <c r="I14" s="50"/>
      <c r="J14" s="51"/>
      <c r="K14" s="52"/>
      <c r="L14" s="53"/>
      <c r="M14" s="54"/>
      <c r="N14" s="54"/>
      <c r="O14" s="55"/>
      <c r="Q14" s="40"/>
      <c r="T14" s="46"/>
      <c r="U14" s="36"/>
    </row>
    <row r="15" spans="1:21" ht="15.75">
      <c r="A15" s="1" t="s">
        <v>22</v>
      </c>
      <c r="B15" s="1"/>
      <c r="C15" s="1"/>
      <c r="D15" s="1" t="s">
        <v>23</v>
      </c>
      <c r="E15" s="13">
        <v>0</v>
      </c>
      <c r="F15" s="13">
        <v>0</v>
      </c>
      <c r="H15" s="49"/>
      <c r="I15" s="50"/>
      <c r="J15" s="51"/>
      <c r="K15" s="52"/>
      <c r="L15" s="53"/>
      <c r="M15" s="54"/>
      <c r="N15" s="54"/>
      <c r="O15" s="46"/>
      <c r="Q15" s="40"/>
      <c r="S15" s="36"/>
      <c r="T15" s="46"/>
      <c r="U15" s="47"/>
    </row>
    <row r="16" spans="1:21" ht="15.75">
      <c r="A16" s="1" t="s">
        <v>24</v>
      </c>
      <c r="B16" s="1"/>
      <c r="C16" s="1"/>
      <c r="D16" s="1" t="s">
        <v>25</v>
      </c>
      <c r="E16" s="13">
        <v>0</v>
      </c>
      <c r="F16" s="13">
        <v>0</v>
      </c>
      <c r="H16" s="49"/>
      <c r="I16" s="50"/>
      <c r="J16" s="51"/>
      <c r="K16" s="52"/>
      <c r="L16" s="53"/>
      <c r="M16" s="54"/>
      <c r="N16" s="54"/>
      <c r="O16" s="46"/>
      <c r="Q16" s="40"/>
      <c r="S16" s="36"/>
      <c r="T16" s="46"/>
      <c r="U16" s="47"/>
    </row>
    <row r="17" spans="1:21" ht="15.75">
      <c r="A17" s="1" t="s">
        <v>26</v>
      </c>
      <c r="B17" s="1"/>
      <c r="C17" s="1"/>
      <c r="D17" s="1" t="s">
        <v>27</v>
      </c>
      <c r="E17" s="13"/>
      <c r="F17" s="13">
        <v>0</v>
      </c>
      <c r="H17" s="49"/>
      <c r="I17" s="50"/>
      <c r="J17" s="51"/>
      <c r="K17" s="52"/>
      <c r="L17" s="53"/>
      <c r="M17" s="54"/>
      <c r="N17" s="54"/>
      <c r="O17" s="46"/>
      <c r="Q17" s="40"/>
      <c r="S17" s="36"/>
      <c r="T17" s="46"/>
      <c r="U17" s="47"/>
    </row>
    <row r="18" spans="1:21" ht="15.75">
      <c r="A18" s="1" t="s">
        <v>28</v>
      </c>
      <c r="B18" s="1"/>
      <c r="C18" s="1"/>
      <c r="D18" s="1" t="s">
        <v>29</v>
      </c>
      <c r="E18" s="13">
        <v>0</v>
      </c>
      <c r="F18" s="13">
        <v>0</v>
      </c>
      <c r="H18" s="49"/>
      <c r="I18" s="50"/>
      <c r="J18" s="51"/>
      <c r="K18" s="52"/>
      <c r="L18" s="53"/>
      <c r="M18" s="54"/>
      <c r="N18" s="54"/>
      <c r="O18" s="46"/>
      <c r="Q18" s="40"/>
      <c r="S18" s="36"/>
      <c r="T18" s="46"/>
      <c r="U18" s="47"/>
    </row>
    <row r="19" spans="1:21" ht="15.75">
      <c r="A19" s="1" t="s">
        <v>32</v>
      </c>
      <c r="B19" s="1"/>
      <c r="C19" s="1"/>
      <c r="D19" s="1" t="s">
        <v>33</v>
      </c>
      <c r="E19" s="12">
        <v>0</v>
      </c>
      <c r="F19" s="12">
        <v>0</v>
      </c>
      <c r="H19" s="49"/>
      <c r="I19" s="50"/>
      <c r="J19" s="51"/>
      <c r="K19" s="52"/>
      <c r="L19" s="53"/>
      <c r="M19" s="54"/>
      <c r="N19" s="54"/>
      <c r="O19" s="46"/>
      <c r="Q19" s="40"/>
      <c r="S19" s="36"/>
      <c r="T19" s="46"/>
      <c r="U19" s="47"/>
    </row>
    <row r="20" spans="1:21" ht="15.75">
      <c r="A20" s="1" t="s">
        <v>34</v>
      </c>
      <c r="B20" s="1"/>
      <c r="C20" s="1"/>
      <c r="D20" s="1" t="s">
        <v>35</v>
      </c>
      <c r="E20" s="12">
        <v>255000</v>
      </c>
      <c r="F20" s="12">
        <v>255000</v>
      </c>
      <c r="H20" s="49"/>
      <c r="I20" s="50"/>
      <c r="J20" s="51"/>
      <c r="K20" s="52"/>
      <c r="L20" s="53"/>
      <c r="M20" s="54"/>
      <c r="N20" s="54"/>
      <c r="O20" s="46"/>
      <c r="Q20" s="40"/>
      <c r="S20" s="36"/>
      <c r="T20" s="46"/>
      <c r="U20" s="36"/>
    </row>
    <row r="21" spans="1:21" ht="15.75">
      <c r="A21" s="1" t="s">
        <v>36</v>
      </c>
      <c r="B21" s="1"/>
      <c r="C21" s="1"/>
      <c r="D21" s="1" t="s">
        <v>37</v>
      </c>
      <c r="E21" s="13"/>
      <c r="F21" s="13">
        <v>0</v>
      </c>
      <c r="H21" s="49"/>
      <c r="I21" s="50"/>
      <c r="J21" s="51"/>
      <c r="K21" s="52"/>
      <c r="L21" s="53"/>
      <c r="M21" s="54"/>
      <c r="N21" s="54"/>
      <c r="O21" s="46"/>
      <c r="Q21" s="40"/>
      <c r="S21" s="36"/>
      <c r="T21" s="46"/>
      <c r="U21" s="36"/>
    </row>
    <row r="22" spans="1:21" ht="15.75">
      <c r="A22" s="1" t="s">
        <v>38</v>
      </c>
      <c r="B22" s="1"/>
      <c r="C22" s="1"/>
      <c r="D22" s="1" t="s">
        <v>39</v>
      </c>
      <c r="E22" s="13">
        <v>0</v>
      </c>
      <c r="F22" s="13">
        <v>0</v>
      </c>
      <c r="H22" s="49"/>
      <c r="I22" s="50"/>
      <c r="J22" s="51"/>
      <c r="K22" s="52"/>
      <c r="L22" s="53"/>
      <c r="M22" s="54"/>
      <c r="N22" s="54"/>
      <c r="O22" s="46"/>
      <c r="Q22" s="40"/>
      <c r="S22" s="36"/>
      <c r="T22" s="46"/>
      <c r="U22" s="36"/>
    </row>
    <row r="23" spans="1:21" ht="15.75">
      <c r="A23" s="1" t="s">
        <v>40</v>
      </c>
      <c r="B23" s="1"/>
      <c r="C23" s="1"/>
      <c r="D23" s="1" t="s">
        <v>41</v>
      </c>
      <c r="F23" s="13">
        <v>0</v>
      </c>
      <c r="H23" s="49"/>
      <c r="I23" s="50"/>
      <c r="J23" s="51"/>
      <c r="K23" s="52"/>
      <c r="L23" s="141"/>
      <c r="M23" s="54"/>
      <c r="N23" s="54"/>
      <c r="O23" s="46"/>
      <c r="Q23" s="40"/>
      <c r="S23" s="36"/>
      <c r="T23" s="46"/>
      <c r="U23" s="36"/>
    </row>
    <row r="24" spans="1:21" ht="15.75">
      <c r="A24" s="1"/>
      <c r="B24" s="1" t="s">
        <v>618</v>
      </c>
      <c r="C24" s="1" t="s">
        <v>1098</v>
      </c>
      <c r="D24" s="38" t="s">
        <v>1099</v>
      </c>
      <c r="E24" s="13">
        <v>584869.21</v>
      </c>
      <c r="F24" s="13">
        <f>(E24)</f>
        <v>584869.21</v>
      </c>
      <c r="H24" s="49"/>
      <c r="I24" s="50"/>
      <c r="J24" s="51"/>
      <c r="K24" s="52"/>
      <c r="L24" s="141"/>
      <c r="M24" s="54"/>
      <c r="N24" s="54"/>
      <c r="O24" s="46"/>
      <c r="Q24" s="40"/>
      <c r="S24" s="36"/>
      <c r="T24" s="46"/>
      <c r="U24" s="36"/>
    </row>
    <row r="25" spans="1:21" ht="15.75">
      <c r="A25" s="1"/>
      <c r="B25" s="1" t="s">
        <v>618</v>
      </c>
      <c r="C25" s="1" t="s">
        <v>1100</v>
      </c>
      <c r="D25" s="38" t="s">
        <v>1101</v>
      </c>
      <c r="E25" s="13">
        <v>1232066.8400000001</v>
      </c>
      <c r="F25" s="13">
        <v>1232066.8400000001</v>
      </c>
      <c r="H25" s="49"/>
      <c r="I25" s="50"/>
      <c r="J25" s="51"/>
      <c r="K25" s="52"/>
      <c r="L25" s="141"/>
      <c r="M25" s="54"/>
      <c r="N25" s="54"/>
      <c r="O25" s="46"/>
      <c r="Q25" s="40"/>
      <c r="S25" s="36"/>
      <c r="T25" s="46"/>
      <c r="U25" s="36"/>
    </row>
    <row r="26" spans="1:21" ht="15.75">
      <c r="A26" s="1" t="s">
        <v>42</v>
      </c>
      <c r="D26" s="1" t="s">
        <v>962</v>
      </c>
      <c r="E26" s="13">
        <v>0</v>
      </c>
      <c r="F26" s="13"/>
      <c r="H26" s="49"/>
      <c r="I26" s="50"/>
      <c r="J26" s="51"/>
      <c r="K26" s="52"/>
      <c r="L26" s="53"/>
      <c r="M26" s="54"/>
      <c r="N26" s="54"/>
      <c r="O26" s="46"/>
      <c r="Q26" s="40"/>
      <c r="S26" s="36"/>
      <c r="T26" s="46"/>
      <c r="U26" s="36"/>
    </row>
    <row r="27" spans="1:21" ht="15.75">
      <c r="A27" s="1" t="s">
        <v>44</v>
      </c>
      <c r="B27" s="1"/>
      <c r="C27" s="1"/>
      <c r="D27" s="1" t="s">
        <v>451</v>
      </c>
      <c r="E27" s="13">
        <v>0</v>
      </c>
      <c r="F27" s="13">
        <v>0</v>
      </c>
      <c r="H27" s="49"/>
      <c r="I27" s="50"/>
      <c r="J27" s="51"/>
      <c r="K27" s="52"/>
      <c r="L27" s="53"/>
      <c r="M27" s="54"/>
      <c r="N27" s="54"/>
      <c r="O27" s="46"/>
      <c r="Q27" s="40"/>
      <c r="S27" s="36"/>
      <c r="T27" s="46"/>
      <c r="U27" s="36"/>
    </row>
    <row r="28" spans="1:21" ht="15.75">
      <c r="A28" s="1" t="s">
        <v>46</v>
      </c>
      <c r="B28" s="1"/>
      <c r="C28" s="1"/>
      <c r="D28" s="1" t="s">
        <v>47</v>
      </c>
      <c r="E28" s="12"/>
      <c r="F28" s="12"/>
      <c r="H28" s="49"/>
      <c r="I28" s="50"/>
      <c r="J28" s="51"/>
      <c r="K28" s="52"/>
      <c r="L28" s="141"/>
      <c r="M28" s="54"/>
      <c r="N28" s="54"/>
      <c r="O28" s="46"/>
      <c r="Q28" s="40"/>
      <c r="S28" s="36"/>
      <c r="T28" s="40"/>
      <c r="U28" s="36"/>
    </row>
    <row r="29" spans="1:21" ht="15.75">
      <c r="A29" s="2"/>
      <c r="B29" s="2"/>
      <c r="C29" s="2"/>
      <c r="D29" s="2"/>
      <c r="E29" s="12"/>
      <c r="F29" s="12"/>
      <c r="H29" s="49"/>
      <c r="I29" s="50"/>
      <c r="J29" s="51"/>
      <c r="K29" s="52"/>
      <c r="L29" s="53"/>
      <c r="M29" s="54"/>
      <c r="N29" s="54"/>
      <c r="Q29" s="40"/>
      <c r="S29" s="36"/>
      <c r="T29" s="46"/>
      <c r="U29" s="36"/>
    </row>
    <row r="30" spans="1:21" ht="15.75">
      <c r="A30" s="4" t="s">
        <v>48</v>
      </c>
      <c r="B30" s="4"/>
      <c r="C30" s="4"/>
      <c r="D30" s="4" t="s">
        <v>49</v>
      </c>
      <c r="E30" s="10">
        <f>SUM(E31:E52)</f>
        <v>9545248.2800000012</v>
      </c>
      <c r="F30" s="10">
        <f>SUM(F31:F52)</f>
        <v>9545248.2800000012</v>
      </c>
      <c r="H30" s="49"/>
      <c r="I30" s="50"/>
      <c r="J30" s="51"/>
      <c r="K30" s="52"/>
      <c r="L30" s="53"/>
      <c r="M30" s="54"/>
      <c r="N30" s="54"/>
      <c r="O30" s="46"/>
      <c r="Q30" s="40"/>
      <c r="S30" s="36"/>
      <c r="T30" s="46"/>
      <c r="U30" s="36"/>
    </row>
    <row r="31" spans="1:21" ht="15.75">
      <c r="A31" s="1" t="s">
        <v>50</v>
      </c>
      <c r="B31" s="1"/>
      <c r="C31" s="1"/>
      <c r="D31" s="1" t="s">
        <v>51</v>
      </c>
      <c r="E31" s="12">
        <v>0</v>
      </c>
      <c r="F31" s="12">
        <v>0</v>
      </c>
      <c r="H31" s="49"/>
      <c r="I31" s="50"/>
      <c r="J31" s="51"/>
      <c r="K31" s="52"/>
      <c r="L31" s="53"/>
      <c r="M31" s="54"/>
      <c r="N31" s="54"/>
      <c r="Q31" s="40"/>
      <c r="S31" s="36"/>
      <c r="T31" s="46"/>
      <c r="U31" s="36"/>
    </row>
    <row r="32" spans="1:21" ht="15.75">
      <c r="A32" s="1"/>
      <c r="B32" s="1" t="s">
        <v>621</v>
      </c>
      <c r="C32" s="1"/>
      <c r="D32" s="38" t="s">
        <v>1102</v>
      </c>
      <c r="E32" s="15">
        <v>518626.33</v>
      </c>
      <c r="F32" s="15">
        <v>518626.33</v>
      </c>
      <c r="H32" s="49"/>
      <c r="I32" s="50"/>
      <c r="J32" s="51"/>
      <c r="K32" s="52"/>
      <c r="L32" s="141"/>
      <c r="M32" s="54"/>
      <c r="N32" s="54"/>
      <c r="Q32" s="40"/>
      <c r="S32" s="36"/>
      <c r="T32" s="46"/>
      <c r="U32" s="36"/>
    </row>
    <row r="33" spans="1:22" ht="15.75">
      <c r="A33" s="1"/>
      <c r="B33" s="1"/>
      <c r="C33" s="1"/>
      <c r="D33" s="38" t="s">
        <v>859</v>
      </c>
      <c r="E33" s="15">
        <v>6080</v>
      </c>
      <c r="F33" s="15">
        <v>6080</v>
      </c>
      <c r="H33" s="49"/>
      <c r="I33" s="50"/>
      <c r="J33" s="51"/>
      <c r="K33" s="52"/>
      <c r="L33" s="141"/>
      <c r="M33" s="54"/>
      <c r="N33" s="54"/>
      <c r="Q33" s="40"/>
      <c r="S33" s="36"/>
      <c r="T33" s="46"/>
      <c r="U33" s="36"/>
    </row>
    <row r="34" spans="1:22" ht="15.75">
      <c r="A34" s="1"/>
      <c r="B34" s="1" t="s">
        <v>621</v>
      </c>
      <c r="C34" s="1"/>
      <c r="D34" s="38"/>
      <c r="E34" s="15">
        <v>37400</v>
      </c>
      <c r="F34" s="15">
        <v>37400</v>
      </c>
      <c r="H34" s="49"/>
      <c r="I34" s="50"/>
      <c r="J34" s="51"/>
      <c r="K34" s="52"/>
      <c r="L34" s="53"/>
      <c r="M34" s="54"/>
      <c r="N34" s="54"/>
      <c r="Q34" s="40"/>
      <c r="S34" s="36"/>
      <c r="T34" s="46"/>
      <c r="U34" s="36"/>
    </row>
    <row r="35" spans="1:22" ht="15.75">
      <c r="A35" s="1"/>
      <c r="B35" s="1" t="s">
        <v>621</v>
      </c>
      <c r="C35" s="1"/>
      <c r="D35" s="38"/>
      <c r="E35" s="15">
        <v>86450</v>
      </c>
      <c r="F35" s="15">
        <v>86450</v>
      </c>
      <c r="H35" s="49"/>
      <c r="I35" s="50"/>
      <c r="J35" s="51"/>
      <c r="K35" s="52"/>
      <c r="L35" s="141"/>
      <c r="M35" s="54"/>
      <c r="N35" s="54"/>
      <c r="Q35" s="40"/>
      <c r="S35" s="36"/>
      <c r="T35" s="46"/>
      <c r="U35" s="36"/>
    </row>
    <row r="36" spans="1:22" ht="15.75">
      <c r="A36" s="1" t="s">
        <v>52</v>
      </c>
      <c r="B36" s="1"/>
      <c r="C36" s="1"/>
      <c r="D36" s="1" t="s">
        <v>53</v>
      </c>
      <c r="E36" s="12">
        <v>0</v>
      </c>
      <c r="F36" s="12"/>
      <c r="H36" s="49"/>
      <c r="I36" s="50"/>
      <c r="J36" s="51"/>
      <c r="K36" s="52"/>
      <c r="L36" s="53"/>
      <c r="M36" s="54"/>
      <c r="N36" s="54"/>
      <c r="O36" s="46"/>
      <c r="Q36" s="40"/>
      <c r="S36" s="36"/>
      <c r="T36" s="46"/>
      <c r="U36" s="36"/>
    </row>
    <row r="37" spans="1:22" ht="15.75">
      <c r="A37" s="1" t="s">
        <v>54</v>
      </c>
      <c r="B37" s="1" t="s">
        <v>621</v>
      </c>
      <c r="C37" s="1"/>
      <c r="D37" s="1" t="s">
        <v>861</v>
      </c>
      <c r="E37" s="15"/>
      <c r="F37" s="15"/>
      <c r="H37" s="49"/>
      <c r="I37" s="50"/>
      <c r="J37" s="51"/>
      <c r="K37" s="52"/>
      <c r="L37" s="53"/>
      <c r="M37" s="54"/>
      <c r="N37" s="54"/>
      <c r="O37" s="46"/>
      <c r="Q37" s="40"/>
      <c r="S37" s="36"/>
      <c r="T37" s="46"/>
      <c r="U37" s="36"/>
    </row>
    <row r="38" spans="1:22" ht="15.75">
      <c r="A38" s="1"/>
      <c r="B38" s="1"/>
      <c r="C38" s="1"/>
      <c r="D38" s="38" t="s">
        <v>861</v>
      </c>
      <c r="E38" s="15">
        <v>18612.48</v>
      </c>
      <c r="F38" s="15">
        <v>18612.48</v>
      </c>
      <c r="H38" s="49"/>
      <c r="I38" s="50"/>
      <c r="J38" s="51"/>
      <c r="K38" s="52"/>
      <c r="L38" s="53"/>
      <c r="M38" s="54"/>
      <c r="N38" s="54"/>
      <c r="O38" s="46"/>
      <c r="Q38" s="40"/>
      <c r="S38" s="36"/>
      <c r="T38" s="46"/>
      <c r="U38" s="36"/>
    </row>
    <row r="39" spans="1:22" ht="15.75">
      <c r="A39" s="1" t="s">
        <v>56</v>
      </c>
      <c r="B39" s="1" t="s">
        <v>621</v>
      </c>
      <c r="C39" s="1"/>
      <c r="D39" s="1" t="s">
        <v>57</v>
      </c>
      <c r="E39" s="15">
        <v>851496.14</v>
      </c>
      <c r="F39" s="15">
        <v>851496.14</v>
      </c>
      <c r="H39" s="49"/>
      <c r="I39" s="50"/>
      <c r="J39" s="51"/>
      <c r="K39" s="52"/>
      <c r="L39" s="141"/>
      <c r="M39" s="54"/>
      <c r="N39" s="54"/>
      <c r="O39" s="46"/>
      <c r="Q39" s="40"/>
      <c r="S39" s="36"/>
      <c r="T39" s="46"/>
      <c r="V39" t="s">
        <v>455</v>
      </c>
    </row>
    <row r="40" spans="1:22" ht="15.75">
      <c r="A40" s="1" t="s">
        <v>58</v>
      </c>
      <c r="B40" s="1" t="s">
        <v>626</v>
      </c>
      <c r="C40" s="1"/>
      <c r="D40" s="1" t="s">
        <v>59</v>
      </c>
      <c r="E40" s="15"/>
      <c r="F40" s="15"/>
      <c r="H40" s="49"/>
      <c r="I40" s="50"/>
      <c r="J40" s="51"/>
      <c r="K40" s="52"/>
      <c r="L40" s="141"/>
      <c r="M40" s="54"/>
      <c r="N40" s="54"/>
      <c r="O40" s="46"/>
      <c r="Q40" s="40"/>
      <c r="S40" s="36"/>
      <c r="T40" s="46"/>
      <c r="U40" s="36"/>
    </row>
    <row r="41" spans="1:22" ht="15.75">
      <c r="A41" s="1"/>
      <c r="B41" s="1"/>
      <c r="C41" s="1" t="s">
        <v>1103</v>
      </c>
      <c r="D41" s="38" t="s">
        <v>966</v>
      </c>
      <c r="E41" s="15">
        <v>456600</v>
      </c>
      <c r="F41" s="15">
        <v>456600</v>
      </c>
      <c r="H41" s="49"/>
      <c r="I41" s="50"/>
      <c r="J41" s="51"/>
      <c r="K41" s="52"/>
      <c r="L41" s="141"/>
      <c r="M41" s="54"/>
      <c r="N41" s="54"/>
      <c r="O41" s="46"/>
      <c r="Q41" s="40"/>
      <c r="S41" s="36"/>
      <c r="T41" s="46"/>
      <c r="U41" s="36"/>
    </row>
    <row r="42" spans="1:22" ht="15.75">
      <c r="A42" s="1"/>
      <c r="B42" s="1"/>
      <c r="C42" s="1"/>
      <c r="D42" s="38"/>
      <c r="E42" s="15"/>
      <c r="F42" s="15"/>
      <c r="H42" s="49"/>
      <c r="I42" s="50"/>
      <c r="J42" s="51"/>
      <c r="K42" s="52"/>
      <c r="L42" s="141"/>
      <c r="M42" s="54"/>
      <c r="N42" s="54"/>
      <c r="O42" s="46"/>
      <c r="Q42" s="40"/>
      <c r="S42" s="36"/>
      <c r="T42" s="46"/>
      <c r="U42" s="36"/>
    </row>
    <row r="43" spans="1:22" ht="15.75">
      <c r="A43" s="1"/>
      <c r="B43" s="1" t="s">
        <v>621</v>
      </c>
      <c r="C43" s="1" t="s">
        <v>967</v>
      </c>
      <c r="D43" s="38" t="s">
        <v>1104</v>
      </c>
      <c r="E43" s="15">
        <v>30600</v>
      </c>
      <c r="F43" s="15">
        <v>30600</v>
      </c>
      <c r="H43" s="49"/>
      <c r="I43" s="50"/>
      <c r="J43" s="51"/>
      <c r="K43" s="52"/>
      <c r="L43" s="141"/>
      <c r="M43" s="54"/>
      <c r="N43" s="54"/>
      <c r="O43" s="46"/>
      <c r="Q43" s="40"/>
      <c r="S43" s="36"/>
      <c r="T43" s="46"/>
      <c r="U43" s="36"/>
    </row>
    <row r="44" spans="1:22" ht="15.75">
      <c r="A44" s="1"/>
      <c r="B44" s="1"/>
      <c r="C44" s="1"/>
      <c r="D44" s="38" t="s">
        <v>968</v>
      </c>
      <c r="E44" s="15"/>
      <c r="F44" s="15"/>
      <c r="H44" s="49"/>
      <c r="I44" s="50"/>
      <c r="J44" s="51"/>
      <c r="K44" s="52"/>
      <c r="L44" s="141"/>
      <c r="M44" s="54"/>
      <c r="N44" s="54"/>
      <c r="O44" s="46"/>
      <c r="Q44" s="40"/>
      <c r="S44" s="36"/>
      <c r="T44" s="46"/>
      <c r="U44" s="36"/>
    </row>
    <row r="45" spans="1:22" ht="15.75">
      <c r="A45" s="1" t="s">
        <v>60</v>
      </c>
      <c r="B45" s="1"/>
      <c r="C45" s="1"/>
      <c r="D45" s="1" t="s">
        <v>61</v>
      </c>
      <c r="E45" s="12">
        <v>7123683.3300000001</v>
      </c>
      <c r="F45" s="12">
        <v>7123683.3300000001</v>
      </c>
      <c r="H45" s="49"/>
      <c r="I45" s="50"/>
      <c r="J45" s="51"/>
      <c r="K45" s="52"/>
      <c r="L45" s="141"/>
      <c r="M45" s="54"/>
      <c r="N45" s="54"/>
      <c r="O45" s="46"/>
      <c r="Q45" s="40"/>
      <c r="S45" s="36"/>
      <c r="T45" s="46"/>
      <c r="U45" s="36"/>
    </row>
    <row r="46" spans="1:22" ht="15.75">
      <c r="A46" s="1" t="s">
        <v>62</v>
      </c>
      <c r="B46" s="1"/>
      <c r="C46" s="39"/>
      <c r="D46" s="1" t="s">
        <v>63</v>
      </c>
      <c r="E46" s="15"/>
      <c r="F46" s="15"/>
      <c r="H46" s="49"/>
      <c r="I46" s="50"/>
      <c r="J46" s="51"/>
      <c r="K46" s="52"/>
      <c r="L46" s="141"/>
      <c r="M46" s="54"/>
      <c r="N46" s="54"/>
      <c r="O46" s="46"/>
      <c r="Q46" s="40"/>
      <c r="S46" s="36"/>
      <c r="T46" s="46"/>
      <c r="U46" s="36"/>
    </row>
    <row r="47" spans="1:22" ht="15.75">
      <c r="A47" s="1"/>
      <c r="B47" s="1"/>
      <c r="C47" s="39"/>
      <c r="E47" s="15">
        <v>415700</v>
      </c>
      <c r="F47" s="15">
        <v>415700</v>
      </c>
      <c r="H47" s="49"/>
      <c r="I47" s="50" t="s">
        <v>969</v>
      </c>
      <c r="J47" s="51"/>
      <c r="K47" s="52"/>
      <c r="L47" s="141">
        <v>28952.87</v>
      </c>
      <c r="M47" s="54"/>
      <c r="N47" s="54"/>
      <c r="O47" s="46"/>
      <c r="Q47" s="40"/>
      <c r="S47" s="36"/>
      <c r="T47" s="46"/>
      <c r="U47" s="36"/>
    </row>
    <row r="48" spans="1:22" ht="15.75">
      <c r="A48" s="1" t="s">
        <v>64</v>
      </c>
      <c r="B48" s="1"/>
      <c r="C48" s="1"/>
      <c r="D48" s="1" t="s">
        <v>65</v>
      </c>
      <c r="E48" s="13">
        <v>0</v>
      </c>
      <c r="F48" s="13">
        <v>0</v>
      </c>
      <c r="H48" s="49"/>
      <c r="I48" s="50"/>
      <c r="J48" s="51"/>
      <c r="K48" s="52"/>
      <c r="L48" s="141"/>
      <c r="M48" s="54"/>
      <c r="N48" s="54"/>
      <c r="O48" s="46"/>
      <c r="Q48" s="40"/>
      <c r="S48" s="36"/>
      <c r="T48" s="46"/>
      <c r="U48" s="36"/>
    </row>
    <row r="49" spans="1:21" ht="15.75">
      <c r="A49" s="1" t="s">
        <v>66</v>
      </c>
      <c r="B49" s="1"/>
      <c r="C49" s="1"/>
      <c r="D49" s="1" t="s">
        <v>67</v>
      </c>
      <c r="E49" s="13">
        <v>0</v>
      </c>
      <c r="F49" s="13">
        <v>0</v>
      </c>
      <c r="H49" s="49"/>
      <c r="I49" s="50"/>
      <c r="J49" s="51"/>
      <c r="K49" s="52"/>
      <c r="L49" s="141"/>
      <c r="M49" s="54"/>
      <c r="N49" s="54"/>
      <c r="O49" s="46"/>
      <c r="Q49" s="40"/>
      <c r="S49" s="36"/>
      <c r="T49" s="40"/>
      <c r="U49" s="36"/>
    </row>
    <row r="50" spans="1:21" ht="15.75">
      <c r="A50" s="1" t="s">
        <v>68</v>
      </c>
      <c r="B50" s="1"/>
      <c r="C50" s="1"/>
      <c r="D50" s="1" t="s">
        <v>69</v>
      </c>
      <c r="E50" s="13">
        <v>0</v>
      </c>
      <c r="F50" s="13">
        <v>0</v>
      </c>
      <c r="H50" s="49"/>
      <c r="I50" s="50"/>
      <c r="J50" s="51"/>
      <c r="K50" s="52"/>
      <c r="L50" s="141"/>
      <c r="M50" s="54"/>
      <c r="N50" s="54"/>
      <c r="O50" s="46"/>
      <c r="Q50" s="40"/>
      <c r="S50" s="36"/>
      <c r="T50" s="46"/>
      <c r="U50" s="36"/>
    </row>
    <row r="51" spans="1:21" ht="15.75">
      <c r="A51" s="1" t="s">
        <v>70</v>
      </c>
      <c r="B51" s="1"/>
      <c r="C51" s="1"/>
      <c r="D51" s="1" t="s">
        <v>71</v>
      </c>
      <c r="E51" s="13">
        <v>0</v>
      </c>
      <c r="F51" s="13">
        <v>0</v>
      </c>
      <c r="H51" s="49"/>
      <c r="I51" s="50"/>
      <c r="J51" s="51"/>
      <c r="K51" s="52"/>
      <c r="L51" s="141"/>
      <c r="M51" s="54"/>
      <c r="N51" s="54"/>
      <c r="O51" s="46"/>
      <c r="Q51" s="40"/>
      <c r="S51" s="36"/>
      <c r="T51" s="46"/>
      <c r="U51" s="36"/>
    </row>
    <row r="52" spans="1:21" ht="15.75">
      <c r="A52" s="1" t="s">
        <v>72</v>
      </c>
      <c r="B52" s="1"/>
      <c r="C52" s="1"/>
      <c r="D52" s="1" t="s">
        <v>73</v>
      </c>
      <c r="E52" s="13">
        <v>0</v>
      </c>
      <c r="F52" s="13">
        <v>0</v>
      </c>
      <c r="H52" s="49"/>
      <c r="I52" s="50"/>
      <c r="J52" s="51"/>
      <c r="K52" s="52"/>
      <c r="L52" s="141"/>
      <c r="M52" s="54"/>
      <c r="N52" s="54"/>
      <c r="O52" s="46"/>
      <c r="Q52" s="40"/>
      <c r="S52" s="36"/>
      <c r="T52" s="46"/>
      <c r="U52" s="36"/>
    </row>
    <row r="53" spans="1:21" ht="15.75">
      <c r="A53" s="1"/>
      <c r="B53" s="1"/>
      <c r="C53" s="1"/>
      <c r="D53" s="1"/>
      <c r="E53" s="12"/>
      <c r="F53" s="12"/>
      <c r="H53" s="49"/>
      <c r="I53" s="50"/>
      <c r="J53" s="51"/>
      <c r="K53" s="52"/>
      <c r="L53" s="141"/>
      <c r="M53" s="54"/>
      <c r="N53" s="54"/>
      <c r="O53" s="46"/>
      <c r="Q53" s="40"/>
      <c r="S53" s="36"/>
      <c r="T53" s="46"/>
      <c r="U53" s="36"/>
    </row>
    <row r="54" spans="1:21" ht="15.75">
      <c r="A54" s="4" t="s">
        <v>74</v>
      </c>
      <c r="B54" s="4"/>
      <c r="C54" s="4"/>
      <c r="D54" s="4" t="s">
        <v>75</v>
      </c>
      <c r="E54" s="10">
        <f>SUM(E55:E59)</f>
        <v>70000</v>
      </c>
      <c r="F54" s="10">
        <f>SUM(F55:F59)</f>
        <v>70000</v>
      </c>
      <c r="H54" s="49"/>
      <c r="I54" s="50"/>
      <c r="J54" s="51"/>
      <c r="K54" s="52"/>
      <c r="L54" s="53"/>
      <c r="M54" s="54"/>
      <c r="N54" s="54"/>
      <c r="Q54" s="40"/>
      <c r="S54" s="36"/>
      <c r="T54" s="46"/>
      <c r="U54" s="36"/>
    </row>
    <row r="55" spans="1:21" ht="15.75">
      <c r="A55" s="1" t="s">
        <v>76</v>
      </c>
      <c r="B55" s="1"/>
      <c r="C55" s="1"/>
      <c r="D55" s="1" t="s">
        <v>767</v>
      </c>
      <c r="E55" s="13">
        <v>0</v>
      </c>
      <c r="F55" s="13">
        <v>0</v>
      </c>
      <c r="H55" s="49"/>
      <c r="I55" s="50"/>
      <c r="J55" s="51"/>
      <c r="K55" s="52"/>
      <c r="L55" s="141"/>
      <c r="M55" s="54"/>
      <c r="N55" s="54"/>
      <c r="Q55" s="40"/>
      <c r="S55" s="36"/>
      <c r="T55" s="46"/>
      <c r="U55" s="36"/>
    </row>
    <row r="56" spans="1:21" ht="15.75">
      <c r="A56" s="1"/>
      <c r="B56" s="1"/>
      <c r="C56" s="1"/>
      <c r="D56" s="38" t="s">
        <v>1105</v>
      </c>
      <c r="E56" s="13">
        <v>70000</v>
      </c>
      <c r="F56" s="13">
        <v>70000</v>
      </c>
      <c r="H56" s="49"/>
      <c r="I56" s="50"/>
      <c r="J56" s="51"/>
      <c r="K56" s="52"/>
      <c r="L56" s="141"/>
      <c r="M56" s="54"/>
      <c r="N56" s="54"/>
      <c r="Q56" s="40"/>
      <c r="S56" s="36"/>
      <c r="T56" s="46"/>
      <c r="U56" s="36"/>
    </row>
    <row r="57" spans="1:21" ht="15.75">
      <c r="A57" s="1" t="s">
        <v>78</v>
      </c>
      <c r="B57" s="1"/>
      <c r="C57" s="1"/>
      <c r="D57" s="1" t="s">
        <v>79</v>
      </c>
      <c r="E57" s="13">
        <v>0</v>
      </c>
      <c r="F57" s="13">
        <v>0</v>
      </c>
      <c r="H57" s="49"/>
      <c r="I57" s="50"/>
      <c r="J57" s="51"/>
      <c r="K57" s="52"/>
      <c r="L57" s="141"/>
      <c r="M57" s="54"/>
      <c r="N57" s="54"/>
      <c r="O57" s="46"/>
      <c r="Q57" s="40"/>
      <c r="S57" s="36"/>
      <c r="T57" s="46"/>
      <c r="U57" s="36"/>
    </row>
    <row r="58" spans="1:21" ht="15.75">
      <c r="A58" s="1" t="s">
        <v>80</v>
      </c>
      <c r="B58" s="1"/>
      <c r="C58" s="1"/>
      <c r="D58" s="1" t="s">
        <v>81</v>
      </c>
      <c r="E58" s="13">
        <v>0</v>
      </c>
      <c r="F58" s="13">
        <v>0</v>
      </c>
      <c r="H58" s="49"/>
      <c r="I58" s="50"/>
      <c r="J58" s="51"/>
      <c r="K58" s="52"/>
      <c r="L58" s="141"/>
      <c r="M58" s="54"/>
      <c r="N58" s="54"/>
      <c r="O58" s="46"/>
      <c r="Q58" s="40"/>
      <c r="S58" s="36"/>
      <c r="T58" s="46"/>
      <c r="U58" s="36"/>
    </row>
    <row r="59" spans="1:21" ht="15.75">
      <c r="A59" s="1" t="s">
        <v>82</v>
      </c>
      <c r="B59" s="1"/>
      <c r="C59" s="1"/>
      <c r="D59" s="1" t="s">
        <v>83</v>
      </c>
      <c r="E59" s="13">
        <v>0</v>
      </c>
      <c r="F59" s="13">
        <v>0</v>
      </c>
      <c r="H59" s="49"/>
      <c r="I59" s="50"/>
      <c r="J59" s="51"/>
      <c r="K59" s="52"/>
      <c r="L59" s="141"/>
      <c r="M59" s="54"/>
      <c r="N59" s="54"/>
      <c r="O59" s="46"/>
      <c r="Q59" s="40"/>
      <c r="S59" s="36"/>
      <c r="T59" s="46"/>
      <c r="U59" s="36"/>
    </row>
    <row r="60" spans="1:21" ht="15.75">
      <c r="A60" s="1"/>
      <c r="B60" s="1"/>
      <c r="C60" s="1"/>
      <c r="D60" s="1"/>
      <c r="E60" s="13">
        <v>0</v>
      </c>
      <c r="F60" s="13">
        <v>0</v>
      </c>
      <c r="H60" s="49"/>
      <c r="I60" s="50"/>
      <c r="J60" s="51"/>
      <c r="K60" s="52"/>
      <c r="L60" s="53"/>
      <c r="M60" s="54"/>
      <c r="N60" s="54"/>
      <c r="O60" s="46"/>
      <c r="Q60" s="40"/>
      <c r="S60" s="36"/>
      <c r="T60" s="46"/>
      <c r="U60" s="36"/>
    </row>
    <row r="61" spans="1:21" ht="15.75">
      <c r="A61" s="4" t="s">
        <v>84</v>
      </c>
      <c r="B61" s="4"/>
      <c r="C61" s="4"/>
      <c r="D61" s="4" t="s">
        <v>85</v>
      </c>
      <c r="E61" s="10">
        <f>SUM(E62:E68)</f>
        <v>97062.76</v>
      </c>
      <c r="F61" s="10">
        <f>SUM(F62:F68)</f>
        <v>97062.76</v>
      </c>
      <c r="H61" s="49"/>
      <c r="I61" s="50"/>
      <c r="J61" s="51"/>
      <c r="K61" s="52"/>
      <c r="L61" s="141"/>
      <c r="M61" s="54"/>
      <c r="N61" s="54"/>
      <c r="O61" s="46"/>
      <c r="Q61" s="40"/>
      <c r="S61" s="36"/>
      <c r="T61" s="46"/>
      <c r="U61" s="36"/>
    </row>
    <row r="62" spans="1:21" ht="15.75">
      <c r="A62" s="1" t="s">
        <v>86</v>
      </c>
      <c r="B62" s="1"/>
      <c r="C62" s="1"/>
      <c r="D62" s="1" t="s">
        <v>87</v>
      </c>
      <c r="E62" s="13">
        <v>0</v>
      </c>
      <c r="F62" s="13">
        <v>0</v>
      </c>
      <c r="H62" s="49"/>
      <c r="I62" s="50"/>
      <c r="J62" s="51"/>
      <c r="K62" s="52"/>
      <c r="L62" s="53"/>
      <c r="M62" s="54"/>
      <c r="N62" s="54"/>
      <c r="Q62" s="40"/>
      <c r="S62" s="36"/>
      <c r="T62" s="46"/>
      <c r="U62" s="36"/>
    </row>
    <row r="63" spans="1:21" ht="15.75">
      <c r="A63" s="1" t="s">
        <v>88</v>
      </c>
      <c r="B63" s="1"/>
      <c r="C63" s="1"/>
      <c r="D63" s="1" t="s">
        <v>89</v>
      </c>
      <c r="E63" s="13">
        <v>0</v>
      </c>
      <c r="F63" s="13">
        <v>0</v>
      </c>
      <c r="H63" s="49"/>
      <c r="I63" s="50"/>
      <c r="J63" s="51"/>
      <c r="K63" s="52"/>
      <c r="L63" s="53"/>
      <c r="M63" s="54"/>
      <c r="N63" s="54"/>
      <c r="Q63" s="40"/>
      <c r="S63" s="36"/>
      <c r="T63" s="46"/>
      <c r="U63" s="36"/>
    </row>
    <row r="64" spans="1:21" ht="15.75">
      <c r="A64" s="1" t="s">
        <v>90</v>
      </c>
      <c r="B64" s="1"/>
      <c r="C64" s="1"/>
      <c r="D64" s="1" t="s">
        <v>865</v>
      </c>
      <c r="E64" s="13">
        <v>0</v>
      </c>
      <c r="F64" s="13">
        <v>0</v>
      </c>
      <c r="H64" s="49"/>
      <c r="I64" s="50"/>
      <c r="J64" s="51"/>
      <c r="K64" s="52"/>
      <c r="L64" s="53"/>
      <c r="M64" s="54"/>
      <c r="N64" s="54"/>
      <c r="Q64" s="40"/>
      <c r="S64" s="36"/>
      <c r="T64" s="46"/>
      <c r="U64" s="36"/>
    </row>
    <row r="65" spans="1:21" ht="15.75">
      <c r="A65" s="1" t="s">
        <v>92</v>
      </c>
      <c r="B65" s="1"/>
      <c r="C65" s="1"/>
      <c r="D65" s="1" t="s">
        <v>93</v>
      </c>
      <c r="E65" s="13">
        <v>0</v>
      </c>
      <c r="F65" s="13"/>
      <c r="H65" s="49"/>
      <c r="I65" s="50"/>
      <c r="J65" s="51"/>
      <c r="K65" s="52"/>
      <c r="L65" s="141"/>
      <c r="M65" s="54"/>
      <c r="N65" s="54"/>
      <c r="Q65" s="40"/>
      <c r="S65" s="36"/>
      <c r="T65" s="46"/>
      <c r="U65" s="36"/>
    </row>
    <row r="66" spans="1:21" ht="15.75">
      <c r="A66" s="1"/>
      <c r="B66" s="1"/>
      <c r="C66" s="1"/>
      <c r="D66" s="38" t="s">
        <v>1106</v>
      </c>
      <c r="E66" s="15">
        <v>92062.76</v>
      </c>
      <c r="F66" s="15">
        <v>92062.76</v>
      </c>
      <c r="H66" s="49"/>
      <c r="I66" s="50"/>
      <c r="J66" s="51"/>
      <c r="K66" s="52"/>
      <c r="L66" s="141"/>
      <c r="M66" s="54"/>
      <c r="N66" s="54"/>
      <c r="Q66" s="40"/>
      <c r="S66" s="36"/>
      <c r="T66" s="46"/>
      <c r="U66" s="36"/>
    </row>
    <row r="67" spans="1:21" ht="15.75">
      <c r="A67" s="1"/>
      <c r="B67" s="1"/>
      <c r="C67" s="1" t="s">
        <v>1107</v>
      </c>
      <c r="D67" s="38" t="s">
        <v>1108</v>
      </c>
      <c r="E67" s="15">
        <v>5000</v>
      </c>
      <c r="F67" s="15">
        <v>5000</v>
      </c>
      <c r="H67" s="49"/>
      <c r="I67" s="50"/>
      <c r="J67" s="51"/>
      <c r="K67" s="52"/>
      <c r="L67" s="141"/>
      <c r="M67" s="54"/>
      <c r="N67" s="54"/>
      <c r="Q67" s="40"/>
      <c r="S67" s="36"/>
      <c r="T67" s="46"/>
      <c r="U67" s="36"/>
    </row>
    <row r="68" spans="1:21" ht="15.75">
      <c r="A68" s="1"/>
      <c r="B68" s="1"/>
      <c r="C68" s="1"/>
      <c r="D68" s="38"/>
      <c r="E68" s="15"/>
      <c r="F68" s="15"/>
      <c r="H68" s="49"/>
      <c r="I68" s="50"/>
      <c r="J68" s="51"/>
      <c r="K68" s="52"/>
      <c r="L68" s="141"/>
      <c r="M68" s="54"/>
      <c r="N68" s="54"/>
      <c r="Q68" s="40"/>
      <c r="S68" s="36"/>
      <c r="T68" s="46"/>
      <c r="U68" s="36"/>
    </row>
    <row r="69" spans="1:21" ht="15.75">
      <c r="A69" s="4" t="s">
        <v>94</v>
      </c>
      <c r="B69" s="4"/>
      <c r="C69" s="4"/>
      <c r="D69" s="4" t="s">
        <v>95</v>
      </c>
      <c r="E69" s="10">
        <v>1040432.24</v>
      </c>
      <c r="F69" s="10">
        <v>1040432.24</v>
      </c>
      <c r="H69" s="49"/>
      <c r="I69" s="50"/>
      <c r="J69" s="51"/>
      <c r="K69" s="52"/>
      <c r="L69" s="141"/>
      <c r="M69" s="54"/>
      <c r="N69" s="54"/>
      <c r="Q69" s="40"/>
      <c r="S69" s="36"/>
      <c r="T69" s="46"/>
      <c r="U69" s="36"/>
    </row>
    <row r="70" spans="1:21" ht="15.75">
      <c r="A70" s="1" t="s">
        <v>96</v>
      </c>
      <c r="B70" s="1"/>
      <c r="C70" s="1"/>
      <c r="D70" s="1" t="s">
        <v>97</v>
      </c>
      <c r="H70" s="49"/>
      <c r="I70" s="50"/>
      <c r="J70" s="51"/>
      <c r="K70" s="52"/>
      <c r="L70" s="141"/>
      <c r="M70" s="54"/>
      <c r="N70" s="54"/>
      <c r="Q70" s="40"/>
      <c r="S70" s="36"/>
      <c r="T70" s="46"/>
      <c r="U70" s="36"/>
    </row>
    <row r="71" spans="1:21" ht="15.75">
      <c r="A71" s="1"/>
      <c r="B71" s="1"/>
      <c r="C71" s="1"/>
      <c r="D71" s="38"/>
      <c r="E71" s="13"/>
      <c r="F71" s="13"/>
      <c r="H71" s="49"/>
      <c r="I71" s="50"/>
      <c r="J71" s="51"/>
      <c r="K71" s="52"/>
      <c r="L71" s="141"/>
      <c r="M71" s="54"/>
      <c r="N71" s="54"/>
      <c r="Q71" s="40"/>
      <c r="S71" s="36"/>
      <c r="T71" s="46"/>
      <c r="U71" s="36"/>
    </row>
    <row r="72" spans="1:21" ht="15.75">
      <c r="A72" s="1"/>
      <c r="B72" s="1"/>
      <c r="C72" s="1"/>
      <c r="D72" s="38"/>
      <c r="E72" s="13"/>
      <c r="F72" s="13"/>
      <c r="H72" s="49"/>
      <c r="I72" s="50"/>
      <c r="J72" s="51"/>
      <c r="K72" s="52"/>
      <c r="L72" s="141"/>
      <c r="M72" s="54"/>
      <c r="N72" s="54"/>
      <c r="Q72" s="40"/>
      <c r="S72" s="36"/>
      <c r="T72" s="46"/>
      <c r="U72" s="36"/>
    </row>
    <row r="73" spans="1:21" ht="15.75">
      <c r="A73" s="1" t="s">
        <v>98</v>
      </c>
      <c r="B73" s="1"/>
      <c r="C73" s="1"/>
      <c r="D73" s="1" t="s">
        <v>99</v>
      </c>
      <c r="E73" s="13"/>
      <c r="F73" s="13"/>
      <c r="G73" s="42"/>
      <c r="H73" s="49"/>
      <c r="I73" s="50"/>
      <c r="J73" s="51"/>
      <c r="K73" s="52"/>
      <c r="L73" s="53"/>
      <c r="M73" s="54"/>
      <c r="N73" s="54"/>
      <c r="Q73" s="40"/>
      <c r="S73" s="36"/>
      <c r="T73" s="46"/>
      <c r="U73" s="36"/>
    </row>
    <row r="74" spans="1:21" ht="15.75">
      <c r="A74" s="1"/>
      <c r="B74" s="1"/>
      <c r="C74" s="1"/>
      <c r="D74" s="38"/>
      <c r="E74" s="13"/>
      <c r="F74" s="13"/>
      <c r="G74" s="42"/>
      <c r="H74" s="49"/>
      <c r="I74" s="50"/>
      <c r="J74" s="51"/>
      <c r="K74" s="52"/>
      <c r="L74" s="53"/>
      <c r="M74" s="54"/>
      <c r="N74" s="54"/>
      <c r="Q74" s="40"/>
      <c r="S74" s="36"/>
      <c r="T74" s="46"/>
      <c r="U74" s="36"/>
    </row>
    <row r="75" spans="1:21" ht="15.75">
      <c r="A75" s="1"/>
      <c r="B75" s="1"/>
      <c r="C75" s="1"/>
      <c r="D75" s="38"/>
      <c r="E75" s="13"/>
      <c r="F75" s="13"/>
      <c r="G75" s="42"/>
      <c r="H75" s="49"/>
      <c r="I75" s="50"/>
      <c r="J75" s="51"/>
      <c r="K75" s="52"/>
      <c r="L75" s="53"/>
      <c r="M75" s="54"/>
      <c r="N75" s="54"/>
      <c r="Q75" s="40"/>
      <c r="S75" s="36"/>
      <c r="T75" s="46"/>
      <c r="U75" s="36"/>
    </row>
    <row r="76" spans="1:21" ht="15.75">
      <c r="A76" s="1" t="s">
        <v>100</v>
      </c>
      <c r="B76" s="1"/>
      <c r="C76" s="1"/>
      <c r="D76" s="1" t="s">
        <v>101</v>
      </c>
      <c r="E76" s="13"/>
      <c r="F76" s="13"/>
      <c r="H76" s="49"/>
      <c r="I76" s="50"/>
      <c r="J76" s="51"/>
      <c r="K76" s="52"/>
      <c r="L76" s="141"/>
      <c r="M76" s="54"/>
      <c r="N76" s="54"/>
      <c r="Q76" s="40"/>
      <c r="S76" s="36"/>
      <c r="T76" s="46"/>
      <c r="U76" s="36"/>
    </row>
    <row r="77" spans="1:21" ht="15.75">
      <c r="A77" s="1"/>
      <c r="B77" s="1"/>
      <c r="C77" s="1"/>
      <c r="D77" s="38"/>
      <c r="E77" s="13"/>
      <c r="F77" s="13"/>
      <c r="H77" s="49"/>
      <c r="I77" s="50"/>
      <c r="J77" s="51"/>
      <c r="K77" s="52"/>
      <c r="L77" s="141"/>
      <c r="M77" s="54"/>
      <c r="N77" s="54"/>
      <c r="Q77" s="40"/>
      <c r="S77" s="36"/>
      <c r="T77" s="46"/>
      <c r="U77" s="36"/>
    </row>
    <row r="78" spans="1:21" ht="15.75">
      <c r="A78" s="1"/>
      <c r="B78" s="1"/>
      <c r="C78" s="1"/>
      <c r="D78" s="38"/>
      <c r="E78" s="13"/>
      <c r="F78" s="13"/>
      <c r="H78" s="49"/>
      <c r="I78" s="50"/>
      <c r="J78" s="51"/>
      <c r="K78" s="52"/>
      <c r="L78" s="53"/>
      <c r="M78" s="54"/>
      <c r="N78" s="54"/>
      <c r="Q78" s="40"/>
      <c r="S78" s="36"/>
      <c r="T78" s="46"/>
      <c r="U78" s="36"/>
    </row>
    <row r="79" spans="1:21" ht="15.75">
      <c r="A79" s="16" t="s">
        <v>102</v>
      </c>
      <c r="B79" s="16"/>
      <c r="C79" s="16"/>
      <c r="D79" s="16" t="s">
        <v>458</v>
      </c>
      <c r="E79" s="75">
        <f>SUM(E80+E96+E100+E108+E118+E126+E136+E154+E200)</f>
        <v>6155284.8900000006</v>
      </c>
      <c r="F79" s="75">
        <f>SUM(F80+F96+F100+F108+F118+F126+F136+F154+F200)</f>
        <v>6155284.8900000006</v>
      </c>
      <c r="H79" s="49"/>
      <c r="I79" s="50"/>
      <c r="J79" s="51"/>
      <c r="K79" s="52"/>
      <c r="L79" s="141"/>
      <c r="M79" s="54"/>
      <c r="N79" s="54"/>
      <c r="Q79" s="40"/>
      <c r="S79" s="36"/>
      <c r="T79" s="46"/>
      <c r="U79" s="36"/>
    </row>
    <row r="80" spans="1:21" ht="15.75">
      <c r="A80" s="4" t="s">
        <v>104</v>
      </c>
      <c r="B80" s="4"/>
      <c r="C80" s="4"/>
      <c r="D80" s="4" t="s">
        <v>105</v>
      </c>
      <c r="E80" s="10">
        <f>SUM(E81:E95)</f>
        <v>1044671.0900000001</v>
      </c>
      <c r="F80" s="10">
        <f>SUM(F81:F95)</f>
        <v>1044671.0900000001</v>
      </c>
      <c r="H80" s="49"/>
      <c r="I80" s="50"/>
      <c r="J80" s="51"/>
      <c r="K80" s="52"/>
      <c r="L80" s="141"/>
      <c r="M80" s="54"/>
      <c r="N80" s="54"/>
      <c r="Q80" s="40"/>
      <c r="S80" s="36"/>
      <c r="T80" s="46"/>
      <c r="U80" s="36"/>
    </row>
    <row r="81" spans="1:21" ht="15.75">
      <c r="A81" s="1" t="s">
        <v>106</v>
      </c>
      <c r="B81" s="1"/>
      <c r="C81" s="1"/>
      <c r="D81" s="1" t="s">
        <v>107</v>
      </c>
      <c r="E81" s="13">
        <v>0</v>
      </c>
      <c r="F81" s="13">
        <v>0</v>
      </c>
      <c r="H81" s="49"/>
      <c r="I81" s="50"/>
      <c r="J81" s="51"/>
      <c r="K81" s="52"/>
      <c r="L81" s="141"/>
      <c r="M81" s="54"/>
      <c r="N81" s="54"/>
      <c r="Q81" s="40"/>
      <c r="S81" s="36"/>
      <c r="T81" s="46"/>
      <c r="U81" s="36"/>
    </row>
    <row r="82" spans="1:21" ht="15.75">
      <c r="A82" s="1" t="s">
        <v>108</v>
      </c>
      <c r="B82" s="1"/>
      <c r="C82" s="1"/>
      <c r="D82" s="1" t="s">
        <v>109</v>
      </c>
      <c r="E82" s="13">
        <v>0</v>
      </c>
      <c r="F82" s="13">
        <v>0</v>
      </c>
      <c r="H82" s="49"/>
      <c r="I82" s="50"/>
      <c r="J82" s="51"/>
      <c r="K82" s="52"/>
      <c r="L82" s="141"/>
      <c r="M82" s="54"/>
      <c r="N82" s="54"/>
      <c r="O82" s="42"/>
      <c r="Q82" s="40"/>
      <c r="S82" s="36"/>
      <c r="T82" s="46"/>
      <c r="U82" s="36"/>
    </row>
    <row r="83" spans="1:21" ht="15.75">
      <c r="A83" s="1"/>
      <c r="B83" s="1"/>
      <c r="C83" s="1"/>
      <c r="D83" s="38" t="s">
        <v>460</v>
      </c>
      <c r="E83" s="72">
        <v>54566.59</v>
      </c>
      <c r="F83" s="72">
        <v>54566.59</v>
      </c>
      <c r="H83" s="49"/>
      <c r="I83" s="50"/>
      <c r="J83" s="51"/>
      <c r="K83" s="52"/>
      <c r="L83" s="53"/>
      <c r="M83" s="54"/>
      <c r="N83" s="54"/>
      <c r="O83" s="42"/>
      <c r="Q83" s="40"/>
      <c r="S83" s="36"/>
      <c r="T83" s="46"/>
      <c r="U83" s="36"/>
    </row>
    <row r="84" spans="1:21" ht="15.75">
      <c r="A84" s="1"/>
      <c r="B84" s="1" t="s">
        <v>630</v>
      </c>
      <c r="C84" s="1" t="s">
        <v>632</v>
      </c>
      <c r="D84" s="38" t="s">
        <v>460</v>
      </c>
      <c r="E84" s="72"/>
      <c r="F84" s="72"/>
      <c r="H84" s="49"/>
      <c r="I84" s="50"/>
      <c r="J84" s="51"/>
      <c r="K84" s="52"/>
      <c r="L84" s="141"/>
      <c r="M84" s="54"/>
      <c r="N84" s="54"/>
      <c r="O84" s="42"/>
      <c r="Q84" s="40"/>
      <c r="S84" s="36"/>
      <c r="T84" s="46"/>
      <c r="U84" s="36"/>
    </row>
    <row r="85" spans="1:21" ht="15.75">
      <c r="A85" s="1" t="s">
        <v>110</v>
      </c>
      <c r="B85" s="1"/>
      <c r="C85" s="1"/>
      <c r="D85" s="1" t="s">
        <v>111</v>
      </c>
      <c r="E85" s="13">
        <v>0</v>
      </c>
      <c r="F85" s="13">
        <v>0</v>
      </c>
      <c r="H85" s="49"/>
      <c r="I85" s="50"/>
      <c r="J85" s="51"/>
      <c r="K85" s="52"/>
      <c r="L85" s="141"/>
      <c r="M85" s="54"/>
      <c r="N85" s="54"/>
      <c r="Q85" s="40"/>
      <c r="S85" s="36"/>
      <c r="T85" s="46"/>
    </row>
    <row r="86" spans="1:21" ht="15.75">
      <c r="A86" s="1" t="s">
        <v>112</v>
      </c>
      <c r="B86" s="1"/>
      <c r="C86" s="1"/>
      <c r="D86" s="1" t="s">
        <v>113</v>
      </c>
      <c r="E86" s="13"/>
      <c r="F86" s="13"/>
      <c r="H86" s="49"/>
      <c r="I86" s="50"/>
      <c r="J86" s="51"/>
      <c r="K86" s="52"/>
      <c r="L86" s="53"/>
      <c r="M86" s="54"/>
      <c r="N86" s="54"/>
      <c r="Q86" s="40"/>
      <c r="S86" s="36"/>
      <c r="T86" s="46"/>
    </row>
    <row r="87" spans="1:21" ht="15.75">
      <c r="A87" s="1"/>
      <c r="B87" s="1" t="s">
        <v>631</v>
      </c>
      <c r="C87" s="1" t="s">
        <v>632</v>
      </c>
      <c r="D87" s="38" t="s">
        <v>460</v>
      </c>
      <c r="E87" s="13">
        <v>0</v>
      </c>
      <c r="F87" s="13">
        <v>0</v>
      </c>
      <c r="H87" s="49"/>
      <c r="I87" s="50"/>
      <c r="J87" s="51"/>
      <c r="K87" s="52"/>
      <c r="L87" s="141"/>
      <c r="M87" s="54"/>
      <c r="N87" s="54"/>
      <c r="Q87" s="40"/>
      <c r="S87" s="36"/>
      <c r="T87" s="46"/>
    </row>
    <row r="88" spans="1:21" ht="15.75">
      <c r="A88" s="1" t="s">
        <v>114</v>
      </c>
      <c r="B88" s="1"/>
      <c r="C88" s="1"/>
      <c r="D88" s="1" t="s">
        <v>115</v>
      </c>
      <c r="E88" s="13">
        <v>0</v>
      </c>
      <c r="F88" s="13">
        <v>0</v>
      </c>
      <c r="H88" s="49"/>
      <c r="I88" s="50"/>
      <c r="J88" s="51"/>
      <c r="K88" s="52"/>
      <c r="L88" s="53"/>
      <c r="M88" s="54"/>
      <c r="N88" s="54"/>
      <c r="Q88" s="40"/>
      <c r="S88" s="36"/>
      <c r="T88" s="46"/>
    </row>
    <row r="89" spans="1:21" ht="15.75">
      <c r="A89" s="1"/>
      <c r="B89" s="1" t="s">
        <v>631</v>
      </c>
      <c r="C89" s="1" t="s">
        <v>1109</v>
      </c>
      <c r="D89" s="38" t="s">
        <v>1110</v>
      </c>
      <c r="E89" s="72">
        <v>473431.7</v>
      </c>
      <c r="F89" s="72">
        <f>(E89)</f>
        <v>473431.7</v>
      </c>
      <c r="H89" s="49"/>
      <c r="I89" s="50"/>
      <c r="J89" s="51"/>
      <c r="K89" s="52"/>
      <c r="L89" s="53"/>
      <c r="M89" s="54"/>
      <c r="N89" s="54"/>
      <c r="Q89" s="40"/>
      <c r="S89" s="36"/>
      <c r="T89" s="46"/>
    </row>
    <row r="90" spans="1:21" ht="15.75">
      <c r="A90" s="1"/>
      <c r="B90" s="1"/>
      <c r="C90" s="1"/>
      <c r="D90" s="38" t="s">
        <v>1111</v>
      </c>
      <c r="E90" s="72">
        <v>492894.8</v>
      </c>
      <c r="F90" s="72">
        <v>492894.8</v>
      </c>
      <c r="H90" s="49"/>
      <c r="I90" s="50"/>
      <c r="J90" s="51"/>
      <c r="K90" s="52"/>
      <c r="L90" s="53"/>
      <c r="M90" s="54"/>
      <c r="N90" s="54"/>
      <c r="Q90" s="40"/>
      <c r="S90" s="36"/>
      <c r="T90" s="46"/>
    </row>
    <row r="91" spans="1:21" ht="15.75">
      <c r="A91" s="1" t="s">
        <v>116</v>
      </c>
      <c r="B91" s="1"/>
      <c r="C91" s="1"/>
      <c r="D91" s="1" t="s">
        <v>117</v>
      </c>
      <c r="E91" s="72"/>
      <c r="F91" s="72"/>
      <c r="H91" s="49"/>
      <c r="I91" s="50"/>
      <c r="J91" s="51"/>
      <c r="K91" s="52"/>
      <c r="L91" s="53"/>
      <c r="M91" s="54"/>
      <c r="N91" s="54"/>
      <c r="Q91" s="40"/>
      <c r="S91" s="36"/>
      <c r="T91" s="46"/>
    </row>
    <row r="92" spans="1:21" ht="15.75">
      <c r="A92" s="1"/>
      <c r="B92" s="1" t="s">
        <v>618</v>
      </c>
      <c r="C92" s="39" t="s">
        <v>1112</v>
      </c>
      <c r="D92" s="38" t="s">
        <v>635</v>
      </c>
      <c r="E92" s="15">
        <v>15528</v>
      </c>
      <c r="F92" s="15">
        <v>15528</v>
      </c>
      <c r="H92" s="49"/>
      <c r="I92" s="50"/>
      <c r="J92" s="51"/>
      <c r="K92" s="52"/>
      <c r="L92" s="141"/>
      <c r="M92" s="54"/>
      <c r="N92" s="54"/>
      <c r="Q92" s="40"/>
      <c r="S92" s="36"/>
      <c r="T92" s="46"/>
    </row>
    <row r="93" spans="1:21" ht="15.75">
      <c r="A93" s="1" t="s">
        <v>118</v>
      </c>
      <c r="D93" s="1" t="s">
        <v>119</v>
      </c>
      <c r="E93" s="13">
        <v>0</v>
      </c>
      <c r="F93" s="13">
        <v>0</v>
      </c>
      <c r="H93" s="49"/>
      <c r="I93" s="50"/>
      <c r="J93" s="51"/>
      <c r="K93" s="51"/>
      <c r="L93" s="53"/>
      <c r="M93" s="54"/>
      <c r="N93" s="54"/>
      <c r="Q93" s="40"/>
      <c r="S93" s="36"/>
      <c r="T93" s="46"/>
    </row>
    <row r="94" spans="1:21" ht="15.75">
      <c r="A94" s="1"/>
      <c r="B94" t="s">
        <v>631</v>
      </c>
      <c r="C94" s="1" t="s">
        <v>971</v>
      </c>
      <c r="D94" s="38" t="s">
        <v>972</v>
      </c>
      <c r="E94" s="15">
        <v>8250</v>
      </c>
      <c r="F94" s="15">
        <v>8250</v>
      </c>
      <c r="H94" s="49"/>
      <c r="I94" s="50"/>
      <c r="J94" s="51"/>
      <c r="K94" s="51"/>
      <c r="L94" s="141"/>
      <c r="M94" s="54"/>
      <c r="N94" s="54"/>
      <c r="Q94" s="40"/>
      <c r="S94" s="36"/>
      <c r="T94" s="46"/>
    </row>
    <row r="95" spans="1:21" ht="16.5" thickBot="1">
      <c r="A95" s="1"/>
      <c r="B95" s="1"/>
      <c r="C95" s="39"/>
      <c r="D95" s="38"/>
      <c r="E95" s="15"/>
      <c r="F95" s="15"/>
      <c r="H95" s="49"/>
      <c r="I95" s="50"/>
      <c r="J95" s="51"/>
      <c r="K95" s="51"/>
      <c r="L95" s="53"/>
      <c r="M95" s="56"/>
      <c r="N95" s="56"/>
      <c r="Q95" s="40"/>
      <c r="S95" s="36"/>
      <c r="T95" s="46"/>
    </row>
    <row r="96" spans="1:21" ht="16.5" thickBot="1">
      <c r="A96" s="4" t="s">
        <v>120</v>
      </c>
      <c r="B96" s="4"/>
      <c r="C96" s="4"/>
      <c r="D96" s="4" t="s">
        <v>121</v>
      </c>
      <c r="E96" s="10">
        <f>SUM(E97:E98)</f>
        <v>0</v>
      </c>
      <c r="F96" s="10">
        <f>SUM(F97:F98)</f>
        <v>0</v>
      </c>
      <c r="H96" s="49"/>
      <c r="I96" s="50"/>
      <c r="J96" s="51"/>
      <c r="K96" s="51"/>
      <c r="L96" s="141"/>
      <c r="M96" s="56"/>
      <c r="N96" s="57"/>
      <c r="Q96" s="40"/>
      <c r="S96" s="36"/>
      <c r="T96" s="46"/>
    </row>
    <row r="97" spans="1:12">
      <c r="A97" s="1" t="s">
        <v>122</v>
      </c>
      <c r="B97" s="1"/>
      <c r="C97" s="1"/>
      <c r="D97" s="1" t="s">
        <v>123</v>
      </c>
      <c r="E97" s="13">
        <v>0</v>
      </c>
      <c r="F97" s="13">
        <v>0</v>
      </c>
      <c r="L97" s="73"/>
    </row>
    <row r="98" spans="1:12">
      <c r="A98" s="1" t="s">
        <v>124</v>
      </c>
      <c r="B98" s="1"/>
      <c r="C98" s="1"/>
      <c r="D98" s="1" t="s">
        <v>125</v>
      </c>
      <c r="E98" s="13"/>
      <c r="F98" s="13"/>
      <c r="L98" s="73"/>
    </row>
    <row r="99" spans="1:12">
      <c r="A99" s="1"/>
      <c r="B99" s="1"/>
      <c r="C99" s="1"/>
      <c r="D99" s="1"/>
      <c r="E99" s="23"/>
      <c r="F99" s="23"/>
      <c r="L99" s="73"/>
    </row>
    <row r="100" spans="1:12">
      <c r="A100" s="4" t="s">
        <v>126</v>
      </c>
      <c r="B100" s="4"/>
      <c r="C100" s="4"/>
      <c r="D100" s="4" t="s">
        <v>841</v>
      </c>
      <c r="E100" s="10">
        <f>SUM(E101:E106)</f>
        <v>1359465</v>
      </c>
      <c r="F100" s="10">
        <f>SUM(F101:F106)</f>
        <v>1359465</v>
      </c>
    </row>
    <row r="101" spans="1:12">
      <c r="A101" s="1" t="s">
        <v>128</v>
      </c>
      <c r="B101" s="1"/>
      <c r="C101" s="1"/>
      <c r="D101" s="1" t="s">
        <v>129</v>
      </c>
      <c r="E101" s="12"/>
      <c r="F101" s="12"/>
      <c r="L101" s="73"/>
    </row>
    <row r="102" spans="1:12">
      <c r="A102" s="1"/>
      <c r="B102" s="1" t="s">
        <v>621</v>
      </c>
      <c r="C102" s="1"/>
      <c r="D102" s="38"/>
      <c r="E102" s="12"/>
      <c r="F102" s="12"/>
      <c r="L102" s="73"/>
    </row>
    <row r="103" spans="1:12">
      <c r="A103" s="1"/>
      <c r="B103" s="1"/>
      <c r="C103" s="1" t="s">
        <v>1113</v>
      </c>
      <c r="D103" s="38" t="s">
        <v>1114</v>
      </c>
      <c r="E103" s="12">
        <v>216115</v>
      </c>
      <c r="F103" s="12">
        <v>216115</v>
      </c>
      <c r="L103" s="73"/>
    </row>
    <row r="104" spans="1:12">
      <c r="A104" s="1"/>
      <c r="B104" s="1" t="s">
        <v>621</v>
      </c>
      <c r="C104" s="1" t="s">
        <v>1115</v>
      </c>
      <c r="D104" s="38" t="s">
        <v>1116</v>
      </c>
      <c r="E104" s="12">
        <v>273350</v>
      </c>
      <c r="F104" s="12">
        <v>273350</v>
      </c>
      <c r="L104" s="73"/>
    </row>
    <row r="105" spans="1:12">
      <c r="A105" s="1"/>
      <c r="B105" s="1"/>
      <c r="C105" s="39"/>
      <c r="D105" s="38" t="s">
        <v>873</v>
      </c>
      <c r="E105" s="12">
        <v>870000</v>
      </c>
      <c r="F105" s="12">
        <v>870000</v>
      </c>
    </row>
    <row r="106" spans="1:12">
      <c r="A106" s="1" t="s">
        <v>130</v>
      </c>
      <c r="B106" s="1"/>
      <c r="C106" s="1"/>
      <c r="D106" s="1" t="s">
        <v>127</v>
      </c>
      <c r="E106" s="12">
        <v>0</v>
      </c>
      <c r="F106" s="12">
        <v>0</v>
      </c>
    </row>
    <row r="107" spans="1:12">
      <c r="A107" s="1"/>
      <c r="B107" s="1"/>
      <c r="C107" s="1"/>
      <c r="D107" s="1"/>
      <c r="E107" s="23"/>
      <c r="F107" s="23"/>
    </row>
    <row r="108" spans="1:12">
      <c r="A108" s="4" t="s">
        <v>131</v>
      </c>
      <c r="B108" s="4"/>
      <c r="C108" s="4"/>
      <c r="D108" s="4" t="s">
        <v>132</v>
      </c>
      <c r="E108" s="10">
        <f>SUM(E109:E117)</f>
        <v>250</v>
      </c>
      <c r="F108" s="10">
        <f>SUM(F109:F117)</f>
        <v>250</v>
      </c>
    </row>
    <row r="109" spans="1:12">
      <c r="A109" s="1" t="s">
        <v>133</v>
      </c>
      <c r="B109" s="1"/>
      <c r="C109" s="1"/>
      <c r="E109" s="23">
        <v>0</v>
      </c>
      <c r="F109" s="23">
        <v>0</v>
      </c>
    </row>
    <row r="110" spans="1:12">
      <c r="A110" s="1"/>
      <c r="B110" s="1"/>
      <c r="C110" s="39"/>
      <c r="D110" s="1" t="s">
        <v>134</v>
      </c>
      <c r="E110" s="23"/>
      <c r="F110" s="23"/>
    </row>
    <row r="111" spans="1:12">
      <c r="A111" s="1"/>
      <c r="B111" s="1" t="s">
        <v>618</v>
      </c>
      <c r="C111" s="39" t="s">
        <v>1117</v>
      </c>
      <c r="D111" s="1" t="s">
        <v>484</v>
      </c>
      <c r="E111" s="23"/>
      <c r="F111" s="23"/>
    </row>
    <row r="112" spans="1:12">
      <c r="A112" s="1"/>
      <c r="B112" s="1" t="s">
        <v>1038</v>
      </c>
      <c r="C112" s="39"/>
      <c r="D112" s="1"/>
      <c r="E112" s="23"/>
      <c r="F112" s="23"/>
    </row>
    <row r="113" spans="1:7">
      <c r="A113" s="1"/>
      <c r="B113" s="1"/>
      <c r="C113" s="40">
        <v>11551</v>
      </c>
      <c r="D113" s="38" t="s">
        <v>1118</v>
      </c>
      <c r="E113" s="12">
        <v>150</v>
      </c>
      <c r="F113" s="12">
        <v>150</v>
      </c>
      <c r="G113" s="12"/>
    </row>
    <row r="114" spans="1:7">
      <c r="A114" s="1"/>
      <c r="B114" s="1"/>
      <c r="C114" s="40">
        <v>11573</v>
      </c>
      <c r="D114" s="38" t="s">
        <v>981</v>
      </c>
      <c r="E114" s="12">
        <v>100</v>
      </c>
      <c r="F114" s="12">
        <v>100</v>
      </c>
    </row>
    <row r="115" spans="1:7">
      <c r="A115" s="1" t="s">
        <v>135</v>
      </c>
      <c r="B115" s="1"/>
      <c r="C115" s="1"/>
      <c r="D115" s="1" t="s">
        <v>136</v>
      </c>
      <c r="E115" s="12"/>
      <c r="F115" s="12">
        <f t="shared" ref="F115:F117" si="0">(E115)</f>
        <v>0</v>
      </c>
    </row>
    <row r="116" spans="1:7">
      <c r="A116" s="1" t="s">
        <v>137</v>
      </c>
      <c r="B116" s="1"/>
      <c r="C116" s="1"/>
      <c r="D116" s="1" t="s">
        <v>138</v>
      </c>
      <c r="E116" s="12">
        <v>0</v>
      </c>
      <c r="F116" s="12">
        <f t="shared" si="0"/>
        <v>0</v>
      </c>
    </row>
    <row r="117" spans="1:7">
      <c r="A117" s="1" t="s">
        <v>139</v>
      </c>
      <c r="B117" s="1"/>
      <c r="C117" s="1"/>
      <c r="D117" s="1" t="s">
        <v>140</v>
      </c>
      <c r="E117" s="12">
        <v>0</v>
      </c>
      <c r="F117" s="12">
        <f t="shared" si="0"/>
        <v>0</v>
      </c>
    </row>
    <row r="118" spans="1:7">
      <c r="A118" s="4" t="s">
        <v>141</v>
      </c>
      <c r="B118" s="4"/>
      <c r="C118" s="4"/>
      <c r="D118" s="4" t="s">
        <v>142</v>
      </c>
      <c r="E118" s="10">
        <f>SUM(E119:E124)</f>
        <v>235313.24</v>
      </c>
      <c r="F118" s="10">
        <f t="shared" ref="F118" si="1">SUM(F119:F124)</f>
        <v>235313.24</v>
      </c>
    </row>
    <row r="119" spans="1:7">
      <c r="A119" s="1" t="s">
        <v>143</v>
      </c>
      <c r="B119" s="1"/>
      <c r="C119" s="1"/>
      <c r="D119" s="1" t="s">
        <v>144</v>
      </c>
      <c r="E119" s="13">
        <v>0</v>
      </c>
      <c r="F119" s="13">
        <v>0</v>
      </c>
    </row>
    <row r="120" spans="1:7">
      <c r="A120" s="1" t="s">
        <v>984</v>
      </c>
      <c r="B120" s="1"/>
      <c r="C120" s="1"/>
      <c r="D120" s="1" t="s">
        <v>985</v>
      </c>
    </row>
    <row r="121" spans="1:7">
      <c r="A121" s="1"/>
      <c r="B121" s="1" t="s">
        <v>618</v>
      </c>
      <c r="C121" s="1" t="s">
        <v>1119</v>
      </c>
      <c r="D121" s="38" t="s">
        <v>1120</v>
      </c>
      <c r="E121" s="13">
        <v>143370</v>
      </c>
      <c r="F121" s="13">
        <v>143370</v>
      </c>
    </row>
    <row r="122" spans="1:7">
      <c r="A122" s="1" t="s">
        <v>153</v>
      </c>
      <c r="B122" s="1"/>
      <c r="C122" s="1"/>
      <c r="D122" s="1" t="s">
        <v>485</v>
      </c>
      <c r="E122" s="13">
        <v>0</v>
      </c>
      <c r="F122" s="13">
        <v>0</v>
      </c>
    </row>
    <row r="123" spans="1:7">
      <c r="A123" s="1"/>
      <c r="B123" s="1" t="s">
        <v>618</v>
      </c>
      <c r="C123" s="1" t="s">
        <v>1121</v>
      </c>
      <c r="D123" s="38" t="s">
        <v>1122</v>
      </c>
      <c r="E123" s="13">
        <v>91943.24</v>
      </c>
      <c r="F123" s="13">
        <v>91943.24</v>
      </c>
    </row>
    <row r="124" spans="1:7">
      <c r="A124" s="1" t="s">
        <v>155</v>
      </c>
      <c r="B124" s="1"/>
      <c r="C124" s="1"/>
      <c r="D124" s="1" t="s">
        <v>156</v>
      </c>
      <c r="E124" s="13">
        <v>0</v>
      </c>
      <c r="F124" s="13">
        <v>0</v>
      </c>
    </row>
    <row r="125" spans="1:7">
      <c r="A125" s="1"/>
      <c r="B125" s="1"/>
      <c r="C125" s="1"/>
      <c r="D125" s="1"/>
      <c r="E125" s="13"/>
      <c r="F125" s="13"/>
    </row>
    <row r="126" spans="1:7">
      <c r="A126" s="4" t="s">
        <v>157</v>
      </c>
      <c r="B126" s="4"/>
      <c r="C126" s="4"/>
      <c r="D126" s="4" t="s">
        <v>158</v>
      </c>
      <c r="E126" s="10">
        <f>SUM(E127:E134)</f>
        <v>645020.18999999994</v>
      </c>
      <c r="F126" s="10">
        <f>SUM(F127:F134)</f>
        <v>645020.18999999994</v>
      </c>
    </row>
    <row r="127" spans="1:7">
      <c r="A127" s="1" t="s">
        <v>161</v>
      </c>
      <c r="B127" s="1"/>
      <c r="C127" s="1"/>
      <c r="D127" s="1" t="s">
        <v>162</v>
      </c>
      <c r="E127" s="23">
        <v>0</v>
      </c>
      <c r="F127" s="23">
        <v>0</v>
      </c>
    </row>
    <row r="128" spans="1:7">
      <c r="A128" s="1" t="s">
        <v>163</v>
      </c>
      <c r="B128" s="1"/>
      <c r="C128" s="1"/>
      <c r="D128" s="1" t="s">
        <v>164</v>
      </c>
      <c r="E128" s="23"/>
      <c r="F128" s="23"/>
    </row>
    <row r="129" spans="1:6">
      <c r="A129" s="1" t="s">
        <v>163</v>
      </c>
      <c r="B129" s="1" t="s">
        <v>618</v>
      </c>
      <c r="C129" s="39" t="s">
        <v>1123</v>
      </c>
      <c r="D129" s="422" t="s">
        <v>991</v>
      </c>
      <c r="E129" s="24">
        <v>234419.74</v>
      </c>
      <c r="F129" s="23">
        <v>234419.74</v>
      </c>
    </row>
    <row r="130" spans="1:6">
      <c r="A130" s="1" t="s">
        <v>163</v>
      </c>
      <c r="B130" s="1" t="s">
        <v>618</v>
      </c>
      <c r="C130" s="39" t="s">
        <v>1124</v>
      </c>
      <c r="D130" s="38" t="s">
        <v>994</v>
      </c>
      <c r="E130" s="24">
        <v>200381.67</v>
      </c>
      <c r="F130" s="24">
        <v>200381.67</v>
      </c>
    </row>
    <row r="131" spans="1:6">
      <c r="A131" s="1"/>
      <c r="B131" s="1" t="s">
        <v>618</v>
      </c>
      <c r="C131" s="39" t="s">
        <v>1125</v>
      </c>
      <c r="D131" s="38" t="s">
        <v>1126</v>
      </c>
      <c r="E131" s="24">
        <v>173016.58</v>
      </c>
      <c r="F131" s="24">
        <v>173016.58</v>
      </c>
    </row>
    <row r="132" spans="1:6">
      <c r="A132" s="1"/>
      <c r="B132" s="1"/>
      <c r="C132" s="39" t="s">
        <v>1127</v>
      </c>
      <c r="D132" s="38" t="s">
        <v>1128</v>
      </c>
      <c r="E132" s="24">
        <v>37202.199999999997</v>
      </c>
      <c r="F132" s="24">
        <v>37202.199999999997</v>
      </c>
    </row>
    <row r="133" spans="1:6">
      <c r="A133" s="1" t="s">
        <v>165</v>
      </c>
      <c r="B133" s="1"/>
      <c r="C133" s="1"/>
      <c r="D133" s="1" t="s">
        <v>166</v>
      </c>
      <c r="E133" s="23"/>
      <c r="F133" s="23"/>
    </row>
    <row r="134" spans="1:6">
      <c r="A134" s="1" t="s">
        <v>167</v>
      </c>
      <c r="B134" s="1"/>
      <c r="C134" s="1"/>
      <c r="D134" s="1" t="s">
        <v>168</v>
      </c>
      <c r="E134" s="23">
        <v>0</v>
      </c>
      <c r="F134" s="23">
        <v>0</v>
      </c>
    </row>
    <row r="135" spans="1:6">
      <c r="A135" s="1"/>
      <c r="B135" s="1"/>
      <c r="C135" s="1"/>
      <c r="D135" s="1"/>
      <c r="E135" s="18"/>
      <c r="F135" s="18"/>
    </row>
    <row r="136" spans="1:6">
      <c r="A136" s="4" t="s">
        <v>169</v>
      </c>
      <c r="B136" s="4"/>
      <c r="C136" s="4"/>
      <c r="D136" s="4" t="s">
        <v>170</v>
      </c>
      <c r="E136" s="10">
        <f>SUM(E137:E152)</f>
        <v>650593</v>
      </c>
      <c r="F136" s="10">
        <f>SUM(F137:F152)</f>
        <v>650593</v>
      </c>
    </row>
    <row r="137" spans="1:6">
      <c r="A137" s="1" t="s">
        <v>171</v>
      </c>
      <c r="B137" s="1"/>
      <c r="C137" s="1"/>
      <c r="D137" s="1" t="s">
        <v>172</v>
      </c>
      <c r="E137" s="13">
        <v>0</v>
      </c>
      <c r="F137" s="13">
        <v>0</v>
      </c>
    </row>
    <row r="138" spans="1:6">
      <c r="A138" s="1" t="s">
        <v>173</v>
      </c>
      <c r="B138" s="1"/>
      <c r="C138" s="1"/>
      <c r="D138" s="1" t="s">
        <v>174</v>
      </c>
      <c r="E138" s="13">
        <v>0</v>
      </c>
      <c r="F138" s="13">
        <v>0</v>
      </c>
    </row>
    <row r="139" spans="1:6">
      <c r="A139" s="1" t="s">
        <v>175</v>
      </c>
      <c r="B139" s="1"/>
      <c r="C139" s="1"/>
      <c r="D139" s="1" t="s">
        <v>176</v>
      </c>
      <c r="E139" s="13">
        <v>0</v>
      </c>
      <c r="F139" s="13">
        <v>0</v>
      </c>
    </row>
    <row r="140" spans="1:6">
      <c r="A140" s="1" t="s">
        <v>177</v>
      </c>
      <c r="B140" s="1"/>
      <c r="C140" s="1"/>
      <c r="D140" s="1" t="s">
        <v>178</v>
      </c>
      <c r="E140" s="13">
        <v>0</v>
      </c>
      <c r="F140" s="13">
        <v>0</v>
      </c>
    </row>
    <row r="141" spans="1:6">
      <c r="A141" s="1" t="s">
        <v>179</v>
      </c>
      <c r="B141" s="1"/>
      <c r="C141" s="1"/>
      <c r="D141" s="1" t="s">
        <v>180</v>
      </c>
      <c r="E141" s="13">
        <v>0</v>
      </c>
      <c r="F141" s="13">
        <v>0</v>
      </c>
    </row>
    <row r="142" spans="1:6">
      <c r="A142" s="1" t="s">
        <v>181</v>
      </c>
      <c r="B142" s="1"/>
      <c r="C142" s="1"/>
      <c r="D142" s="1" t="s">
        <v>182</v>
      </c>
      <c r="E142" s="13">
        <v>0</v>
      </c>
      <c r="F142" s="13">
        <v>0</v>
      </c>
    </row>
    <row r="143" spans="1:6">
      <c r="A143" s="1" t="s">
        <v>183</v>
      </c>
      <c r="B143" s="1"/>
      <c r="C143" s="1"/>
      <c r="D143" s="1" t="s">
        <v>493</v>
      </c>
      <c r="E143" s="13">
        <v>0</v>
      </c>
      <c r="F143" s="13">
        <v>0</v>
      </c>
    </row>
    <row r="144" spans="1:6">
      <c r="A144" s="1" t="s">
        <v>185</v>
      </c>
      <c r="B144" s="1"/>
      <c r="C144" s="1"/>
      <c r="D144" s="1" t="s">
        <v>186</v>
      </c>
      <c r="E144" s="13">
        <v>0</v>
      </c>
      <c r="F144" s="13">
        <v>0</v>
      </c>
    </row>
    <row r="145" spans="1:6">
      <c r="A145" s="1" t="s">
        <v>187</v>
      </c>
      <c r="B145" s="1"/>
      <c r="C145" s="1"/>
      <c r="D145" s="1" t="s">
        <v>188</v>
      </c>
      <c r="E145" s="13">
        <v>0</v>
      </c>
      <c r="F145" s="13">
        <v>0</v>
      </c>
    </row>
    <row r="146" spans="1:6">
      <c r="A146" s="1" t="s">
        <v>189</v>
      </c>
      <c r="B146" s="1"/>
      <c r="C146" s="1"/>
      <c r="D146" s="1" t="s">
        <v>190</v>
      </c>
      <c r="E146" s="13">
        <v>0</v>
      </c>
      <c r="F146" s="13">
        <v>0</v>
      </c>
    </row>
    <row r="147" spans="1:6">
      <c r="A147" s="1" t="s">
        <v>191</v>
      </c>
      <c r="B147" s="1"/>
      <c r="C147" s="1"/>
      <c r="D147" s="1" t="s">
        <v>192</v>
      </c>
      <c r="E147" s="13">
        <v>0</v>
      </c>
      <c r="F147" s="13">
        <v>0</v>
      </c>
    </row>
    <row r="148" spans="1:6">
      <c r="A148" s="1"/>
      <c r="B148" s="1" t="s">
        <v>618</v>
      </c>
      <c r="C148" s="39" t="s">
        <v>1129</v>
      </c>
      <c r="D148" s="38" t="s">
        <v>1130</v>
      </c>
      <c r="E148" s="24">
        <v>6844</v>
      </c>
      <c r="F148" s="24">
        <f>(E148)</f>
        <v>6844</v>
      </c>
    </row>
    <row r="149" spans="1:6">
      <c r="A149" s="1"/>
      <c r="B149" s="1"/>
      <c r="C149" s="39" t="s">
        <v>1131</v>
      </c>
      <c r="D149" s="38" t="s">
        <v>1132</v>
      </c>
      <c r="E149" s="24">
        <v>6844</v>
      </c>
      <c r="F149" s="24">
        <f>(E149)</f>
        <v>6844</v>
      </c>
    </row>
    <row r="150" spans="1:6">
      <c r="A150" s="1"/>
      <c r="B150" s="1"/>
      <c r="C150" s="39" t="s">
        <v>1133</v>
      </c>
      <c r="D150" s="38" t="s">
        <v>689</v>
      </c>
      <c r="E150" s="24">
        <v>331568.2</v>
      </c>
      <c r="F150" s="24">
        <v>331568.2</v>
      </c>
    </row>
    <row r="151" spans="1:6">
      <c r="A151" s="1"/>
      <c r="B151" s="1"/>
      <c r="C151" s="39" t="s">
        <v>1134</v>
      </c>
      <c r="D151" s="38" t="s">
        <v>689</v>
      </c>
      <c r="E151" s="24">
        <v>305336.8</v>
      </c>
      <c r="F151" s="24">
        <v>305336.8</v>
      </c>
    </row>
    <row r="152" spans="1:6">
      <c r="A152" s="1" t="s">
        <v>193</v>
      </c>
      <c r="B152" s="1"/>
      <c r="C152" s="1"/>
      <c r="D152" s="1" t="s">
        <v>194</v>
      </c>
      <c r="E152" s="13">
        <v>0</v>
      </c>
      <c r="F152" s="13">
        <v>0</v>
      </c>
    </row>
    <row r="153" spans="1:6">
      <c r="A153" s="1" t="s">
        <v>195</v>
      </c>
      <c r="B153" s="1"/>
      <c r="C153" s="1"/>
      <c r="D153" s="1"/>
      <c r="E153" s="13">
        <v>0</v>
      </c>
      <c r="F153" s="13">
        <v>0</v>
      </c>
    </row>
    <row r="154" spans="1:6">
      <c r="A154" s="4" t="s">
        <v>197</v>
      </c>
      <c r="B154" s="4"/>
      <c r="C154" s="4"/>
      <c r="D154" s="4" t="s">
        <v>198</v>
      </c>
      <c r="E154" s="10">
        <f>SUM(E155:E198)</f>
        <v>2219972.37</v>
      </c>
      <c r="F154" s="10">
        <f>SUM(F155:F198)</f>
        <v>2219972.37</v>
      </c>
    </row>
    <row r="155" spans="1:6">
      <c r="A155" s="1" t="s">
        <v>199</v>
      </c>
      <c r="B155" s="1"/>
      <c r="C155" s="1"/>
      <c r="D155" s="1" t="s">
        <v>200</v>
      </c>
      <c r="E155" s="13">
        <v>0</v>
      </c>
      <c r="F155" s="13">
        <v>0</v>
      </c>
    </row>
    <row r="156" spans="1:6">
      <c r="A156" s="1" t="s">
        <v>201</v>
      </c>
      <c r="B156" s="1" t="s">
        <v>690</v>
      </c>
      <c r="C156" s="1"/>
      <c r="D156" s="1" t="s">
        <v>202</v>
      </c>
      <c r="E156" s="72">
        <v>175</v>
      </c>
      <c r="F156" s="72">
        <v>175</v>
      </c>
    </row>
    <row r="157" spans="1:6">
      <c r="A157" s="1" t="s">
        <v>998</v>
      </c>
      <c r="D157" s="1" t="s">
        <v>999</v>
      </c>
    </row>
    <row r="158" spans="1:6">
      <c r="A158" s="1" t="s">
        <v>1000</v>
      </c>
      <c r="B158" s="1" t="s">
        <v>618</v>
      </c>
      <c r="C158" s="1" t="s">
        <v>1135</v>
      </c>
      <c r="D158" s="38" t="s">
        <v>1002</v>
      </c>
      <c r="E158" s="72">
        <v>38763.64</v>
      </c>
      <c r="F158" s="72">
        <v>38763.64</v>
      </c>
    </row>
    <row r="159" spans="1:6">
      <c r="A159" s="1"/>
      <c r="B159" s="1" t="s">
        <v>618</v>
      </c>
      <c r="C159" s="1" t="s">
        <v>1136</v>
      </c>
      <c r="D159" s="38" t="s">
        <v>1004</v>
      </c>
      <c r="E159" s="72">
        <v>5466</v>
      </c>
      <c r="F159" s="72">
        <v>5466</v>
      </c>
    </row>
    <row r="160" spans="1:6">
      <c r="A160" s="1" t="s">
        <v>203</v>
      </c>
      <c r="B160" s="1"/>
      <c r="C160" s="1"/>
      <c r="D160" s="1" t="s">
        <v>204</v>
      </c>
      <c r="E160" s="13">
        <v>0</v>
      </c>
      <c r="F160" s="13">
        <v>0</v>
      </c>
    </row>
    <row r="161" spans="1:6">
      <c r="A161" s="1" t="s">
        <v>205</v>
      </c>
      <c r="B161" s="1"/>
      <c r="C161" s="1"/>
      <c r="D161" s="1" t="s">
        <v>206</v>
      </c>
      <c r="E161" s="13">
        <v>0</v>
      </c>
      <c r="F161" s="13">
        <v>0</v>
      </c>
    </row>
    <row r="162" spans="1:6">
      <c r="A162" s="1"/>
      <c r="B162" s="1" t="s">
        <v>618</v>
      </c>
      <c r="C162" s="39"/>
      <c r="D162" s="38"/>
      <c r="E162" s="72"/>
      <c r="F162" s="72"/>
    </row>
    <row r="163" spans="1:6">
      <c r="A163" s="1" t="s">
        <v>207</v>
      </c>
      <c r="B163" s="1"/>
      <c r="C163" s="1"/>
      <c r="D163" s="1" t="s">
        <v>208</v>
      </c>
      <c r="E163" s="13">
        <v>0</v>
      </c>
      <c r="F163" s="13">
        <v>0</v>
      </c>
    </row>
    <row r="164" spans="1:6">
      <c r="A164" s="1" t="s">
        <v>209</v>
      </c>
      <c r="B164" s="1"/>
      <c r="C164" s="1"/>
      <c r="D164" s="1" t="s">
        <v>210</v>
      </c>
      <c r="E164" s="13">
        <v>0</v>
      </c>
      <c r="F164" s="13">
        <v>0</v>
      </c>
    </row>
    <row r="165" spans="1:6">
      <c r="A165" s="1"/>
      <c r="B165" s="1" t="s">
        <v>618</v>
      </c>
      <c r="C165" s="426" t="s">
        <v>1117</v>
      </c>
      <c r="D165" s="38" t="s">
        <v>484</v>
      </c>
      <c r="E165" s="13"/>
      <c r="F165" s="13"/>
    </row>
    <row r="166" spans="1:6">
      <c r="A166" s="1"/>
      <c r="B166" s="1"/>
      <c r="C166" s="40">
        <v>11547</v>
      </c>
      <c r="D166" s="38" t="s">
        <v>1007</v>
      </c>
      <c r="E166" s="13">
        <v>1050</v>
      </c>
      <c r="F166" s="13">
        <v>1050</v>
      </c>
    </row>
    <row r="167" spans="1:6">
      <c r="A167" s="1"/>
      <c r="B167" s="1"/>
      <c r="C167" s="40">
        <v>11565</v>
      </c>
      <c r="D167" s="38" t="s">
        <v>1007</v>
      </c>
      <c r="E167" s="13">
        <v>350</v>
      </c>
      <c r="F167" s="13">
        <v>350</v>
      </c>
    </row>
    <row r="168" spans="1:6">
      <c r="A168" s="1"/>
      <c r="B168" s="1"/>
      <c r="C168" s="40">
        <v>11566</v>
      </c>
      <c r="D168" s="38" t="s">
        <v>1137</v>
      </c>
      <c r="E168" s="13">
        <v>350</v>
      </c>
      <c r="F168" s="13">
        <v>350</v>
      </c>
    </row>
    <row r="169" spans="1:6">
      <c r="A169" s="1"/>
      <c r="B169" s="1"/>
      <c r="C169" s="40">
        <v>11580</v>
      </c>
      <c r="D169" s="38" t="s">
        <v>1007</v>
      </c>
      <c r="E169" s="13">
        <v>350</v>
      </c>
      <c r="F169" s="13">
        <v>350</v>
      </c>
    </row>
    <row r="170" spans="1:6">
      <c r="A170" s="1"/>
      <c r="B170" s="1"/>
      <c r="C170" s="426"/>
      <c r="D170" s="38" t="s">
        <v>1009</v>
      </c>
      <c r="E170" s="72"/>
      <c r="F170" s="72"/>
    </row>
    <row r="171" spans="1:6">
      <c r="A171" s="1"/>
      <c r="B171" s="1"/>
      <c r="C171" s="426"/>
      <c r="D171" s="38" t="s">
        <v>1010</v>
      </c>
      <c r="E171" s="72"/>
      <c r="F171" s="72"/>
    </row>
    <row r="172" spans="1:6">
      <c r="A172" s="1"/>
      <c r="B172" s="1" t="s">
        <v>618</v>
      </c>
      <c r="C172" s="1" t="s">
        <v>1138</v>
      </c>
      <c r="D172" s="38" t="s">
        <v>1139</v>
      </c>
      <c r="E172" s="13">
        <v>40120</v>
      </c>
      <c r="F172" s="13">
        <v>40120</v>
      </c>
    </row>
    <row r="173" spans="1:6">
      <c r="A173" s="1"/>
      <c r="B173" s="1"/>
      <c r="C173" s="1"/>
      <c r="D173" s="1"/>
      <c r="E173" s="13"/>
      <c r="F173" s="13"/>
    </row>
    <row r="174" spans="1:6">
      <c r="A174" s="1" t="s">
        <v>211</v>
      </c>
      <c r="B174" s="1"/>
      <c r="C174" s="39"/>
      <c r="D174" s="1" t="s">
        <v>212</v>
      </c>
      <c r="E174" s="13">
        <v>0</v>
      </c>
      <c r="F174" s="13">
        <v>0</v>
      </c>
    </row>
    <row r="175" spans="1:6">
      <c r="A175" s="1" t="s">
        <v>213</v>
      </c>
      <c r="B175" s="1"/>
      <c r="C175" s="39"/>
      <c r="D175" s="1" t="s">
        <v>214</v>
      </c>
      <c r="E175" s="13">
        <v>0</v>
      </c>
      <c r="F175" s="13">
        <v>0</v>
      </c>
    </row>
    <row r="176" spans="1:6">
      <c r="A176" s="1" t="s">
        <v>215</v>
      </c>
      <c r="B176" s="1"/>
      <c r="C176" s="39"/>
      <c r="D176" s="1" t="s">
        <v>1011</v>
      </c>
      <c r="E176" s="13">
        <v>0</v>
      </c>
      <c r="F176" s="13">
        <v>0</v>
      </c>
    </row>
    <row r="177" spans="1:6">
      <c r="A177" s="1" t="s">
        <v>217</v>
      </c>
      <c r="B177" s="1"/>
      <c r="C177" s="39"/>
      <c r="D177" s="1" t="s">
        <v>218</v>
      </c>
      <c r="E177" s="13">
        <v>0</v>
      </c>
      <c r="F177" s="13">
        <v>0</v>
      </c>
    </row>
    <row r="178" spans="1:6">
      <c r="A178" s="1"/>
      <c r="B178" s="1" t="s">
        <v>618</v>
      </c>
      <c r="C178" s="39" t="s">
        <v>1140</v>
      </c>
      <c r="D178" s="38" t="s">
        <v>1013</v>
      </c>
      <c r="E178" s="24">
        <v>63690</v>
      </c>
      <c r="F178" s="24">
        <v>63690</v>
      </c>
    </row>
    <row r="179" spans="1:6">
      <c r="A179" s="1"/>
      <c r="B179" s="1"/>
      <c r="C179" s="39" t="s">
        <v>1141</v>
      </c>
      <c r="D179" s="38" t="s">
        <v>1142</v>
      </c>
      <c r="E179" s="24">
        <v>70800</v>
      </c>
      <c r="F179" s="24">
        <f>(E179)</f>
        <v>70800</v>
      </c>
    </row>
    <row r="180" spans="1:6">
      <c r="B180" s="1" t="s">
        <v>618</v>
      </c>
      <c r="C180" s="39" t="s">
        <v>1143</v>
      </c>
      <c r="D180" s="38" t="s">
        <v>1013</v>
      </c>
      <c r="E180" s="24">
        <v>47200</v>
      </c>
      <c r="F180" s="24">
        <v>47200</v>
      </c>
    </row>
    <row r="181" spans="1:6">
      <c r="B181" s="1" t="s">
        <v>618</v>
      </c>
      <c r="C181" s="39" t="s">
        <v>1144</v>
      </c>
      <c r="D181" s="38" t="s">
        <v>1145</v>
      </c>
      <c r="E181" s="24">
        <v>10030</v>
      </c>
      <c r="F181" s="24">
        <v>10030</v>
      </c>
    </row>
    <row r="182" spans="1:6">
      <c r="A182" s="1"/>
      <c r="B182" s="1"/>
      <c r="C182" s="39">
        <v>11550</v>
      </c>
      <c r="D182" s="38" t="s">
        <v>1146</v>
      </c>
      <c r="E182" s="24">
        <v>2500</v>
      </c>
      <c r="F182" s="24">
        <v>2500</v>
      </c>
    </row>
    <row r="183" spans="1:6">
      <c r="A183" s="1" t="s">
        <v>219</v>
      </c>
      <c r="B183" s="1"/>
      <c r="C183" s="39"/>
      <c r="D183" s="1" t="s">
        <v>220</v>
      </c>
      <c r="E183" s="13">
        <v>0</v>
      </c>
      <c r="F183" s="13">
        <v>0</v>
      </c>
    </row>
    <row r="184" spans="1:6">
      <c r="A184" s="1"/>
      <c r="B184" s="1" t="s">
        <v>618</v>
      </c>
      <c r="C184" s="39" t="s">
        <v>1147</v>
      </c>
      <c r="D184" s="38" t="s">
        <v>1017</v>
      </c>
      <c r="E184" s="72">
        <v>138900.01</v>
      </c>
      <c r="F184" s="72">
        <v>138900.01</v>
      </c>
    </row>
    <row r="185" spans="1:6">
      <c r="A185" s="1" t="s">
        <v>221</v>
      </c>
      <c r="B185" s="1"/>
      <c r="C185" s="1"/>
      <c r="D185" s="1" t="s">
        <v>222</v>
      </c>
      <c r="E185" s="13">
        <v>0</v>
      </c>
      <c r="F185" s="13">
        <v>0</v>
      </c>
    </row>
    <row r="186" spans="1:6">
      <c r="A186" s="1"/>
      <c r="B186" s="1" t="s">
        <v>618</v>
      </c>
      <c r="C186" s="1" t="s">
        <v>1148</v>
      </c>
      <c r="D186" s="38" t="s">
        <v>1149</v>
      </c>
      <c r="E186" s="13">
        <v>70000</v>
      </c>
      <c r="F186" s="13">
        <v>70000</v>
      </c>
    </row>
    <row r="187" spans="1:6">
      <c r="A187" s="1" t="s">
        <v>223</v>
      </c>
      <c r="B187" s="1"/>
      <c r="C187" s="1"/>
      <c r="D187" s="1" t="s">
        <v>224</v>
      </c>
      <c r="E187" s="13">
        <v>0</v>
      </c>
      <c r="F187" s="13">
        <v>0</v>
      </c>
    </row>
    <row r="188" spans="1:6">
      <c r="A188" s="1"/>
      <c r="B188" s="1" t="s">
        <v>618</v>
      </c>
      <c r="C188" s="39" t="s">
        <v>1150</v>
      </c>
      <c r="D188" s="38" t="s">
        <v>1151</v>
      </c>
      <c r="E188" s="72">
        <v>22420</v>
      </c>
      <c r="F188" s="72">
        <v>22420</v>
      </c>
    </row>
    <row r="189" spans="1:6">
      <c r="A189" s="1" t="s">
        <v>225</v>
      </c>
      <c r="B189" s="1"/>
      <c r="C189" s="1"/>
      <c r="D189" s="1" t="s">
        <v>226</v>
      </c>
      <c r="E189" s="13"/>
      <c r="F189" s="13">
        <v>0</v>
      </c>
    </row>
    <row r="190" spans="1:6">
      <c r="A190" s="1"/>
      <c r="B190" s="1" t="s">
        <v>618</v>
      </c>
      <c r="C190" s="39" t="s">
        <v>1152</v>
      </c>
      <c r="D190" s="38" t="s">
        <v>1153</v>
      </c>
      <c r="E190" s="13">
        <v>156955.34</v>
      </c>
      <c r="F190" s="13">
        <v>156955.34</v>
      </c>
    </row>
    <row r="191" spans="1:6">
      <c r="A191" s="1"/>
      <c r="B191" s="1" t="s">
        <v>618</v>
      </c>
      <c r="C191" s="39" t="s">
        <v>1154</v>
      </c>
      <c r="D191" s="38" t="s">
        <v>1031</v>
      </c>
      <c r="E191" s="13">
        <v>60668.45</v>
      </c>
      <c r="F191" s="13">
        <v>60668.45</v>
      </c>
    </row>
    <row r="192" spans="1:6">
      <c r="A192" s="1"/>
      <c r="B192" s="1"/>
      <c r="C192" s="39"/>
      <c r="D192" s="38"/>
      <c r="E192" s="13"/>
      <c r="F192" s="13"/>
    </row>
    <row r="193" spans="1:7">
      <c r="A193" s="1" t="s">
        <v>227</v>
      </c>
      <c r="B193" s="1"/>
      <c r="C193" s="1"/>
      <c r="D193" s="1" t="s">
        <v>228</v>
      </c>
      <c r="E193" s="13">
        <v>0</v>
      </c>
      <c r="F193" s="13">
        <v>0</v>
      </c>
    </row>
    <row r="194" spans="1:7">
      <c r="A194" s="1"/>
      <c r="B194" s="1"/>
      <c r="C194" s="1"/>
      <c r="D194" s="38" t="s">
        <v>1034</v>
      </c>
      <c r="E194" s="13">
        <v>1486783.93</v>
      </c>
      <c r="F194" s="13">
        <v>1486783.93</v>
      </c>
    </row>
    <row r="195" spans="1:7">
      <c r="A195" s="1"/>
      <c r="B195" s="1" t="s">
        <v>1038</v>
      </c>
      <c r="C195" s="1"/>
      <c r="E195" s="13"/>
      <c r="F195" s="13"/>
    </row>
    <row r="196" spans="1:7">
      <c r="A196" s="1"/>
      <c r="B196" s="1"/>
      <c r="C196" s="1" t="s">
        <v>1155</v>
      </c>
      <c r="D196" s="38" t="s">
        <v>1156</v>
      </c>
      <c r="E196" s="13">
        <v>3400</v>
      </c>
      <c r="F196" s="13">
        <v>3400</v>
      </c>
    </row>
    <row r="197" spans="1:7">
      <c r="A197" s="1" t="s">
        <v>229</v>
      </c>
      <c r="B197" s="1"/>
      <c r="C197" s="1"/>
      <c r="D197" s="1" t="s">
        <v>230</v>
      </c>
      <c r="E197" s="13">
        <v>0</v>
      </c>
      <c r="F197" s="13">
        <v>0</v>
      </c>
    </row>
    <row r="198" spans="1:7">
      <c r="A198" s="1" t="s">
        <v>231</v>
      </c>
      <c r="B198" s="1"/>
      <c r="C198" s="1"/>
      <c r="D198" s="1" t="s">
        <v>232</v>
      </c>
      <c r="E198" s="13">
        <v>0</v>
      </c>
      <c r="F198" s="13">
        <v>0</v>
      </c>
    </row>
    <row r="199" spans="1:7">
      <c r="A199" s="1"/>
      <c r="B199" s="1"/>
      <c r="C199" s="1"/>
      <c r="D199" s="1"/>
      <c r="E199" s="13"/>
      <c r="F199" s="13"/>
    </row>
    <row r="200" spans="1:7">
      <c r="A200" s="4" t="s">
        <v>233</v>
      </c>
      <c r="B200" s="4"/>
      <c r="C200" s="4"/>
      <c r="D200" s="4" t="s">
        <v>234</v>
      </c>
      <c r="E200" s="10">
        <f>SUM(E201:E203)</f>
        <v>0</v>
      </c>
      <c r="F200" s="10">
        <f>SUM(F201:F203)</f>
        <v>0</v>
      </c>
    </row>
    <row r="201" spans="1:7">
      <c r="A201" s="1" t="s">
        <v>235</v>
      </c>
      <c r="B201" s="1"/>
      <c r="C201" s="1"/>
      <c r="D201" s="1" t="s">
        <v>511</v>
      </c>
      <c r="E201" s="13">
        <v>0</v>
      </c>
      <c r="F201" s="13">
        <v>0</v>
      </c>
    </row>
    <row r="202" spans="1:7">
      <c r="A202" s="1" t="s">
        <v>237</v>
      </c>
      <c r="B202" s="1"/>
      <c r="C202" s="1"/>
      <c r="D202" s="1" t="s">
        <v>236</v>
      </c>
      <c r="E202" s="13">
        <v>0</v>
      </c>
      <c r="F202" s="13">
        <v>0</v>
      </c>
    </row>
    <row r="203" spans="1:7">
      <c r="A203" s="1" t="s">
        <v>1035</v>
      </c>
      <c r="B203" s="1"/>
      <c r="C203" s="1"/>
      <c r="D203" s="1" t="s">
        <v>1036</v>
      </c>
      <c r="E203" s="13"/>
      <c r="F203" s="13"/>
    </row>
    <row r="204" spans="1:7" ht="15">
      <c r="A204" s="16" t="s">
        <v>238</v>
      </c>
      <c r="B204" s="16"/>
      <c r="C204" s="16"/>
      <c r="D204" s="16" t="s">
        <v>239</v>
      </c>
      <c r="E204" s="17">
        <f>E205+E243+E248+E255+E258+E262+E271+E283</f>
        <v>4098224.0670000003</v>
      </c>
      <c r="F204" s="17">
        <f>F205+F243+F248+F255+F258+F262+F271+F283</f>
        <v>4098224.0670000003</v>
      </c>
    </row>
    <row r="205" spans="1:7">
      <c r="A205" s="4" t="s">
        <v>240</v>
      </c>
      <c r="B205" s="4"/>
      <c r="C205" s="4"/>
      <c r="D205" s="4" t="s">
        <v>241</v>
      </c>
      <c r="E205" s="10">
        <f>SUM(E207:E242)</f>
        <v>168588.23999999996</v>
      </c>
      <c r="F205" s="10">
        <f>SUM(F207:F242)</f>
        <v>168588.23999999996</v>
      </c>
    </row>
    <row r="206" spans="1:7">
      <c r="A206" s="1" t="s">
        <v>242</v>
      </c>
      <c r="D206" s="1" t="s">
        <v>241</v>
      </c>
      <c r="E206" s="23"/>
      <c r="F206" s="23"/>
    </row>
    <row r="207" spans="1:7">
      <c r="A207" s="1"/>
      <c r="B207" s="29" t="s">
        <v>618</v>
      </c>
      <c r="C207" s="39" t="s">
        <v>1157</v>
      </c>
      <c r="D207" s="38" t="s">
        <v>1158</v>
      </c>
      <c r="E207" s="23">
        <v>98353</v>
      </c>
      <c r="F207" s="23">
        <v>98353</v>
      </c>
    </row>
    <row r="208" spans="1:7">
      <c r="A208" s="1"/>
      <c r="B208" s="1" t="s">
        <v>618</v>
      </c>
      <c r="C208" s="39" t="s">
        <v>1117</v>
      </c>
      <c r="D208" s="1" t="s">
        <v>484</v>
      </c>
      <c r="E208" s="23"/>
      <c r="F208" s="23"/>
      <c r="G208" s="42"/>
    </row>
    <row r="209" spans="1:6">
      <c r="A209" s="1"/>
      <c r="B209" s="1" t="s">
        <v>1038</v>
      </c>
      <c r="C209" s="39"/>
      <c r="D209" s="1"/>
      <c r="E209" s="23"/>
      <c r="F209" s="23"/>
    </row>
    <row r="210" spans="1:6">
      <c r="A210" s="1"/>
      <c r="B210" s="1"/>
      <c r="C210" s="40">
        <v>11543</v>
      </c>
      <c r="D210" s="38" t="s">
        <v>1040</v>
      </c>
      <c r="E210" s="23">
        <v>798.01</v>
      </c>
      <c r="F210" s="23">
        <v>798.01</v>
      </c>
    </row>
    <row r="211" spans="1:6">
      <c r="A211" s="1"/>
      <c r="B211" s="1"/>
      <c r="C211" s="40">
        <v>11544</v>
      </c>
      <c r="D211" s="38" t="s">
        <v>1044</v>
      </c>
      <c r="E211" s="23">
        <v>239</v>
      </c>
      <c r="F211" s="23">
        <v>239</v>
      </c>
    </row>
    <row r="212" spans="1:6">
      <c r="A212" s="1"/>
      <c r="B212" s="1"/>
      <c r="C212" s="40">
        <v>11546</v>
      </c>
      <c r="D212" s="38" t="s">
        <v>1040</v>
      </c>
      <c r="E212" s="23">
        <v>598</v>
      </c>
      <c r="F212" s="23">
        <v>598</v>
      </c>
    </row>
    <row r="213" spans="1:6">
      <c r="A213" s="1"/>
      <c r="B213" s="1"/>
      <c r="C213" s="40">
        <v>11548</v>
      </c>
      <c r="D213" s="38" t="s">
        <v>549</v>
      </c>
      <c r="E213" s="23">
        <v>4559.96</v>
      </c>
      <c r="F213" s="23">
        <v>4559.96</v>
      </c>
    </row>
    <row r="214" spans="1:6">
      <c r="A214" s="1"/>
      <c r="B214" s="1"/>
      <c r="C214" s="40">
        <v>11549</v>
      </c>
      <c r="D214" s="38" t="s">
        <v>1040</v>
      </c>
      <c r="E214" s="23">
        <v>399.01</v>
      </c>
      <c r="F214" s="23">
        <v>399.01</v>
      </c>
    </row>
    <row r="215" spans="1:6">
      <c r="A215" s="1"/>
      <c r="B215" s="1"/>
      <c r="C215" s="40">
        <v>11553</v>
      </c>
      <c r="D215" s="38" t="s">
        <v>1042</v>
      </c>
      <c r="E215" s="23">
        <v>1439.98</v>
      </c>
      <c r="F215" s="23">
        <v>1439.98</v>
      </c>
    </row>
    <row r="216" spans="1:6">
      <c r="A216" s="1"/>
      <c r="B216" s="1"/>
      <c r="C216" s="40">
        <v>11554</v>
      </c>
      <c r="D216" s="38" t="s">
        <v>517</v>
      </c>
      <c r="E216" s="23">
        <v>130</v>
      </c>
      <c r="F216" s="23">
        <v>130</v>
      </c>
    </row>
    <row r="217" spans="1:6">
      <c r="A217" s="1"/>
      <c r="B217" s="1"/>
      <c r="C217" s="40">
        <v>11555</v>
      </c>
      <c r="D217" s="38" t="s">
        <v>1043</v>
      </c>
      <c r="E217" s="23">
        <v>945</v>
      </c>
      <c r="F217" s="23">
        <v>945</v>
      </c>
    </row>
    <row r="218" spans="1:6">
      <c r="A218" s="1"/>
      <c r="B218" s="1"/>
      <c r="C218" s="40">
        <v>11557</v>
      </c>
      <c r="D218" s="38" t="s">
        <v>1042</v>
      </c>
      <c r="E218" s="23">
        <v>959.34</v>
      </c>
      <c r="F218" s="23">
        <v>959.34</v>
      </c>
    </row>
    <row r="219" spans="1:6">
      <c r="A219" s="1"/>
      <c r="B219" s="1"/>
      <c r="C219" s="40">
        <v>11560</v>
      </c>
      <c r="D219" s="38" t="s">
        <v>1159</v>
      </c>
      <c r="E219" s="23">
        <v>8842.92</v>
      </c>
      <c r="F219" s="23">
        <v>8842.92</v>
      </c>
    </row>
    <row r="220" spans="1:6">
      <c r="A220" s="1"/>
      <c r="B220" s="1"/>
      <c r="C220" s="40">
        <v>11561</v>
      </c>
      <c r="D220" s="38" t="s">
        <v>1160</v>
      </c>
      <c r="E220" s="23">
        <v>224.95</v>
      </c>
      <c r="F220" s="23">
        <v>224.95</v>
      </c>
    </row>
    <row r="221" spans="1:6">
      <c r="A221" s="1"/>
      <c r="B221" s="1"/>
      <c r="C221" s="40">
        <v>11562</v>
      </c>
      <c r="D221" s="38" t="s">
        <v>1040</v>
      </c>
      <c r="E221" s="23">
        <v>598</v>
      </c>
      <c r="F221" s="23">
        <v>598</v>
      </c>
    </row>
    <row r="222" spans="1:6">
      <c r="A222" s="1"/>
      <c r="B222" s="1"/>
      <c r="C222" s="40">
        <v>11563</v>
      </c>
      <c r="D222" s="38" t="s">
        <v>1040</v>
      </c>
      <c r="E222" s="23">
        <v>698.01</v>
      </c>
      <c r="F222" s="23">
        <v>698.01</v>
      </c>
    </row>
    <row r="223" spans="1:6">
      <c r="A223" s="1"/>
      <c r="B223" s="1"/>
      <c r="C223" s="40">
        <v>11564</v>
      </c>
      <c r="D223" s="38" t="s">
        <v>1161</v>
      </c>
      <c r="E223" s="23">
        <v>8851.9</v>
      </c>
      <c r="F223" s="23">
        <v>8851.9</v>
      </c>
    </row>
    <row r="224" spans="1:6">
      <c r="A224" s="1"/>
      <c r="B224" s="1"/>
      <c r="C224" s="40">
        <v>11567</v>
      </c>
      <c r="D224" s="38" t="s">
        <v>1162</v>
      </c>
      <c r="E224" s="23">
        <v>10668.8</v>
      </c>
      <c r="F224" s="23">
        <v>10668.8</v>
      </c>
    </row>
    <row r="225" spans="1:6">
      <c r="A225" s="1"/>
      <c r="B225" s="1"/>
      <c r="C225" s="40">
        <v>11569</v>
      </c>
      <c r="D225" s="38" t="s">
        <v>1040</v>
      </c>
      <c r="E225" s="23">
        <v>598</v>
      </c>
      <c r="F225" s="23">
        <v>598</v>
      </c>
    </row>
    <row r="226" spans="1:6">
      <c r="A226" s="1"/>
      <c r="B226" s="1"/>
      <c r="C226" s="40">
        <v>11570</v>
      </c>
      <c r="D226" s="38" t="s">
        <v>1160</v>
      </c>
      <c r="E226" s="23">
        <v>9109.16</v>
      </c>
      <c r="F226" s="23">
        <v>9109.16</v>
      </c>
    </row>
    <row r="227" spans="1:6">
      <c r="A227" s="1"/>
      <c r="B227" s="1"/>
      <c r="C227" s="40">
        <v>11574</v>
      </c>
      <c r="D227" s="38" t="s">
        <v>1162</v>
      </c>
      <c r="E227" s="23">
        <v>9036.7999999999993</v>
      </c>
      <c r="F227" s="23">
        <v>9036.7999999999993</v>
      </c>
    </row>
    <row r="228" spans="1:6">
      <c r="A228" s="1"/>
      <c r="B228" s="1"/>
      <c r="C228" s="40">
        <v>11576</v>
      </c>
      <c r="D228" s="38" t="s">
        <v>1040</v>
      </c>
      <c r="E228" s="23">
        <v>598</v>
      </c>
      <c r="F228" s="23">
        <v>598</v>
      </c>
    </row>
    <row r="229" spans="1:6">
      <c r="A229" s="1"/>
      <c r="B229" s="1"/>
      <c r="C229" s="40">
        <v>11577</v>
      </c>
      <c r="D229" s="38" t="s">
        <v>1040</v>
      </c>
      <c r="E229" s="23">
        <v>598</v>
      </c>
      <c r="F229" s="23">
        <v>598</v>
      </c>
    </row>
    <row r="230" spans="1:6">
      <c r="A230" s="1"/>
      <c r="B230" s="1"/>
      <c r="C230" s="40">
        <v>11578</v>
      </c>
      <c r="D230" s="38" t="s">
        <v>1162</v>
      </c>
      <c r="E230" s="23">
        <v>9452.7999999999993</v>
      </c>
      <c r="F230" s="23">
        <v>9452.7999999999993</v>
      </c>
    </row>
    <row r="231" spans="1:6">
      <c r="A231" s="1"/>
      <c r="B231" s="1"/>
      <c r="C231" s="40">
        <v>11579</v>
      </c>
      <c r="D231" s="38" t="s">
        <v>1162</v>
      </c>
      <c r="E231" s="23">
        <v>889.6</v>
      </c>
      <c r="F231" s="23">
        <v>889.6</v>
      </c>
    </row>
    <row r="232" spans="1:6">
      <c r="A232" s="1"/>
      <c r="B232" s="1"/>
      <c r="C232" s="40"/>
      <c r="D232" s="38"/>
      <c r="E232" s="23"/>
      <c r="F232" s="23"/>
    </row>
    <row r="233" spans="1:6">
      <c r="A233" s="1"/>
      <c r="B233" s="1"/>
      <c r="C233" s="40"/>
      <c r="D233" s="38"/>
      <c r="E233" s="23"/>
      <c r="F233" s="23"/>
    </row>
    <row r="234" spans="1:6">
      <c r="A234" s="1"/>
      <c r="B234" s="1"/>
      <c r="C234" s="40"/>
      <c r="D234" s="38"/>
      <c r="E234" s="23"/>
      <c r="F234" s="23"/>
    </row>
    <row r="235" spans="1:6">
      <c r="A235" s="1"/>
      <c r="B235" s="1"/>
      <c r="C235" s="40"/>
      <c r="D235" s="38"/>
      <c r="E235" s="23"/>
      <c r="F235" s="23"/>
    </row>
    <row r="236" spans="1:6">
      <c r="A236" s="1"/>
      <c r="B236" s="1"/>
      <c r="C236" s="40"/>
      <c r="D236" s="38"/>
      <c r="E236" s="23"/>
      <c r="F236" s="23"/>
    </row>
    <row r="237" spans="1:6">
      <c r="A237" s="1"/>
      <c r="B237" s="1"/>
      <c r="C237" s="40"/>
      <c r="D237" s="38"/>
      <c r="E237" s="23"/>
      <c r="F237" s="23"/>
    </row>
    <row r="238" spans="1:6">
      <c r="A238" s="1"/>
      <c r="B238" s="1"/>
      <c r="C238" s="40"/>
      <c r="D238" s="38"/>
      <c r="E238" s="23"/>
      <c r="F238" s="23"/>
    </row>
    <row r="239" spans="1:6">
      <c r="A239" s="1"/>
      <c r="B239" s="1"/>
      <c r="C239" s="40"/>
      <c r="D239" s="38"/>
      <c r="E239" s="23"/>
      <c r="F239" s="23"/>
    </row>
    <row r="240" spans="1:6">
      <c r="A240" s="1"/>
      <c r="B240" s="1"/>
      <c r="C240" s="40"/>
      <c r="D240" s="38"/>
      <c r="E240" s="23"/>
      <c r="F240" s="23"/>
    </row>
    <row r="241" spans="1:6">
      <c r="A241" s="1" t="s">
        <v>243</v>
      </c>
      <c r="D241" s="1" t="s">
        <v>244</v>
      </c>
      <c r="E241" s="23">
        <v>0</v>
      </c>
      <c r="F241" s="23"/>
    </row>
    <row r="242" spans="1:6">
      <c r="A242" s="1"/>
      <c r="B242" s="1"/>
      <c r="C242" s="39"/>
      <c r="D242" s="1"/>
      <c r="E242" s="13"/>
      <c r="F242" s="13"/>
    </row>
    <row r="243" spans="1:6">
      <c r="A243" s="4" t="s">
        <v>245</v>
      </c>
      <c r="B243" s="4"/>
      <c r="C243" s="4"/>
      <c r="D243" s="4" t="s">
        <v>246</v>
      </c>
      <c r="E243" s="10">
        <f>SUM(E244:E246)</f>
        <v>0</v>
      </c>
      <c r="F243" s="10">
        <f>SUM(F244:F246)</f>
        <v>0</v>
      </c>
    </row>
    <row r="244" spans="1:6">
      <c r="A244" s="1" t="s">
        <v>247</v>
      </c>
      <c r="B244" s="1"/>
      <c r="C244" s="1"/>
      <c r="D244" s="1" t="s">
        <v>248</v>
      </c>
      <c r="E244" s="18">
        <v>0</v>
      </c>
      <c r="F244" s="18">
        <v>0</v>
      </c>
    </row>
    <row r="245" spans="1:6">
      <c r="A245" s="1" t="s">
        <v>249</v>
      </c>
      <c r="B245" s="1"/>
      <c r="C245" s="39"/>
      <c r="D245" s="1" t="s">
        <v>250</v>
      </c>
      <c r="E245" s="24"/>
      <c r="F245" s="24"/>
    </row>
    <row r="246" spans="1:6">
      <c r="A246" s="1" t="s">
        <v>251</v>
      </c>
      <c r="B246" s="1"/>
      <c r="C246" s="1"/>
      <c r="D246" s="1" t="s">
        <v>252</v>
      </c>
      <c r="E246" s="18">
        <v>0</v>
      </c>
      <c r="F246" s="18">
        <v>0</v>
      </c>
    </row>
    <row r="247" spans="1:6">
      <c r="A247" s="1"/>
      <c r="B247" s="1"/>
      <c r="C247" s="1"/>
      <c r="D247" s="1"/>
      <c r="E247" s="18"/>
      <c r="F247" s="18"/>
    </row>
    <row r="248" spans="1:6">
      <c r="A248" s="4" t="s">
        <v>253</v>
      </c>
      <c r="B248" s="4"/>
      <c r="C248" s="4"/>
      <c r="D248" s="4" t="s">
        <v>254</v>
      </c>
      <c r="E248" s="10">
        <f>SUM(E249:E253)</f>
        <v>0</v>
      </c>
      <c r="F248" s="10">
        <f>SUM(F249:F253)</f>
        <v>0</v>
      </c>
    </row>
    <row r="249" spans="1:6">
      <c r="A249" s="1" t="s">
        <v>257</v>
      </c>
      <c r="B249" s="1"/>
      <c r="C249" s="1"/>
      <c r="D249" s="1" t="s">
        <v>258</v>
      </c>
      <c r="E249" s="18"/>
      <c r="F249" s="18"/>
    </row>
    <row r="250" spans="1:6">
      <c r="A250" s="1" t="s">
        <v>259</v>
      </c>
      <c r="B250" s="1"/>
      <c r="C250" s="1"/>
      <c r="D250" s="1" t="s">
        <v>260</v>
      </c>
      <c r="E250" s="18"/>
      <c r="F250" s="18"/>
    </row>
    <row r="251" spans="1:6">
      <c r="A251" s="1" t="s">
        <v>261</v>
      </c>
      <c r="B251" s="1"/>
      <c r="C251" s="39"/>
      <c r="D251" s="1" t="s">
        <v>262</v>
      </c>
      <c r="E251" s="24"/>
      <c r="F251" s="24"/>
    </row>
    <row r="252" spans="1:6">
      <c r="A252" s="1" t="s">
        <v>263</v>
      </c>
      <c r="B252" s="1"/>
      <c r="C252" s="1"/>
      <c r="D252" s="1" t="s">
        <v>264</v>
      </c>
      <c r="E252" s="18">
        <v>0</v>
      </c>
      <c r="F252" s="18"/>
    </row>
    <row r="253" spans="1:6">
      <c r="A253" s="1" t="s">
        <v>265</v>
      </c>
      <c r="B253" s="1"/>
      <c r="C253" s="1"/>
      <c r="D253" s="1" t="s">
        <v>266</v>
      </c>
      <c r="E253" s="18">
        <v>0</v>
      </c>
      <c r="F253" s="18">
        <v>0</v>
      </c>
    </row>
    <row r="254" spans="1:6">
      <c r="A254" s="1"/>
      <c r="B254" s="1"/>
      <c r="C254" s="1"/>
      <c r="D254" s="1"/>
      <c r="E254" s="18"/>
      <c r="F254" s="18"/>
    </row>
    <row r="255" spans="1:6">
      <c r="A255" s="4" t="s">
        <v>267</v>
      </c>
      <c r="B255" s="4"/>
      <c r="C255" s="4"/>
      <c r="D255" s="4" t="s">
        <v>843</v>
      </c>
      <c r="E255" s="10">
        <f>SUM(E256)</f>
        <v>0</v>
      </c>
      <c r="F255" s="10">
        <f>SUM(F256)</f>
        <v>0</v>
      </c>
    </row>
    <row r="256" spans="1:6">
      <c r="A256" s="1" t="s">
        <v>269</v>
      </c>
      <c r="B256" s="1"/>
      <c r="C256" s="1"/>
      <c r="D256" s="1" t="s">
        <v>270</v>
      </c>
      <c r="E256" s="18">
        <v>0</v>
      </c>
      <c r="F256" s="18">
        <v>0</v>
      </c>
    </row>
    <row r="257" spans="1:6">
      <c r="A257" s="1"/>
      <c r="B257" s="1"/>
      <c r="C257" s="1"/>
      <c r="D257" s="1"/>
      <c r="E257" s="18"/>
      <c r="F257" s="18"/>
    </row>
    <row r="258" spans="1:6">
      <c r="A258" s="4" t="s">
        <v>271</v>
      </c>
      <c r="B258" s="4"/>
      <c r="C258" s="4"/>
      <c r="D258" s="4" t="s">
        <v>272</v>
      </c>
      <c r="E258" s="10">
        <f>SUM(E259:E261)</f>
        <v>0</v>
      </c>
      <c r="F258" s="10">
        <f>SUM(F259:F261)</f>
        <v>0</v>
      </c>
    </row>
    <row r="259" spans="1:6">
      <c r="A259" s="1" t="s">
        <v>273</v>
      </c>
      <c r="B259" s="1"/>
      <c r="C259" s="1"/>
      <c r="D259" s="1" t="s">
        <v>274</v>
      </c>
      <c r="E259" s="23">
        <v>0</v>
      </c>
      <c r="F259" s="23">
        <v>0</v>
      </c>
    </row>
    <row r="260" spans="1:6">
      <c r="A260" s="1" t="s">
        <v>275</v>
      </c>
      <c r="B260" s="1"/>
      <c r="C260" s="1"/>
      <c r="D260" s="1" t="s">
        <v>276</v>
      </c>
      <c r="E260" s="23">
        <v>0</v>
      </c>
      <c r="F260" s="23">
        <v>0</v>
      </c>
    </row>
    <row r="261" spans="1:6">
      <c r="A261" s="1" t="s">
        <v>277</v>
      </c>
      <c r="B261" s="1"/>
      <c r="C261" s="1"/>
      <c r="D261" s="1" t="s">
        <v>278</v>
      </c>
    </row>
    <row r="262" spans="1:6">
      <c r="A262" s="4" t="s">
        <v>279</v>
      </c>
      <c r="B262" s="4"/>
      <c r="C262" s="4"/>
      <c r="D262" s="4" t="s">
        <v>280</v>
      </c>
      <c r="E262" s="10">
        <f>SUM(E263:E269)</f>
        <v>0</v>
      </c>
      <c r="F262" s="10">
        <f>SUM(F263:F269)</f>
        <v>0</v>
      </c>
    </row>
    <row r="263" spans="1:6">
      <c r="A263" s="1" t="s">
        <v>281</v>
      </c>
      <c r="B263" s="1"/>
      <c r="C263" s="1"/>
      <c r="D263" s="1" t="s">
        <v>282</v>
      </c>
      <c r="E263" s="23">
        <v>0</v>
      </c>
      <c r="F263" s="23">
        <v>0</v>
      </c>
    </row>
    <row r="264" spans="1:6">
      <c r="A264" s="1" t="s">
        <v>283</v>
      </c>
      <c r="B264" s="1"/>
      <c r="C264" s="1"/>
      <c r="D264" s="1" t="s">
        <v>284</v>
      </c>
      <c r="E264" s="23">
        <v>0</v>
      </c>
      <c r="F264" s="23">
        <v>0</v>
      </c>
    </row>
    <row r="265" spans="1:6">
      <c r="A265" s="1" t="s">
        <v>285</v>
      </c>
      <c r="B265" s="1"/>
      <c r="C265" s="1"/>
      <c r="D265" s="1" t="s">
        <v>286</v>
      </c>
      <c r="E265" s="23">
        <v>0</v>
      </c>
      <c r="F265" s="23">
        <v>0</v>
      </c>
    </row>
    <row r="266" spans="1:6">
      <c r="A266" s="1" t="s">
        <v>287</v>
      </c>
      <c r="B266" s="1"/>
      <c r="C266" s="1"/>
      <c r="D266" s="1" t="s">
        <v>288</v>
      </c>
      <c r="E266" s="23">
        <v>0</v>
      </c>
      <c r="F266" s="23">
        <v>0</v>
      </c>
    </row>
    <row r="267" spans="1:6">
      <c r="A267" s="1" t="s">
        <v>289</v>
      </c>
      <c r="B267" s="1"/>
      <c r="C267" s="1"/>
      <c r="D267" s="1" t="s">
        <v>715</v>
      </c>
      <c r="E267" s="23">
        <v>0</v>
      </c>
      <c r="F267" s="23">
        <v>0</v>
      </c>
    </row>
    <row r="268" spans="1:6">
      <c r="A268" s="1" t="s">
        <v>291</v>
      </c>
      <c r="B268" s="1"/>
      <c r="C268" s="1"/>
      <c r="D268" s="1" t="s">
        <v>292</v>
      </c>
      <c r="E268" s="23">
        <v>0</v>
      </c>
      <c r="F268" s="23">
        <v>0</v>
      </c>
    </row>
    <row r="269" spans="1:6">
      <c r="A269" s="1" t="s">
        <v>293</v>
      </c>
      <c r="B269" s="1"/>
      <c r="C269" s="1"/>
      <c r="D269" s="1" t="s">
        <v>294</v>
      </c>
      <c r="E269" s="23">
        <v>0</v>
      </c>
      <c r="F269" s="23">
        <v>0</v>
      </c>
    </row>
    <row r="270" spans="1:6">
      <c r="A270" s="1"/>
      <c r="B270" s="1"/>
      <c r="C270" s="1"/>
      <c r="D270" s="1"/>
      <c r="E270" s="18"/>
      <c r="F270" s="18"/>
    </row>
    <row r="271" spans="1:6">
      <c r="A271" s="4" t="s">
        <v>295</v>
      </c>
      <c r="B271" s="4"/>
      <c r="C271" s="4"/>
      <c r="D271" s="4" t="s">
        <v>296</v>
      </c>
      <c r="E271" s="10">
        <f>SUM(E272:E281)</f>
        <v>614779.19999999995</v>
      </c>
      <c r="F271" s="10">
        <f>SUM(F272:F281)</f>
        <v>614779.19999999995</v>
      </c>
    </row>
    <row r="272" spans="1:6">
      <c r="A272" s="1" t="s">
        <v>297</v>
      </c>
      <c r="B272" s="1"/>
      <c r="C272" s="1"/>
      <c r="D272" s="1" t="s">
        <v>298</v>
      </c>
      <c r="E272" s="72">
        <v>609960</v>
      </c>
      <c r="F272" s="72">
        <v>609960</v>
      </c>
    </row>
    <row r="273" spans="1:9">
      <c r="A273" s="1" t="s">
        <v>299</v>
      </c>
      <c r="B273" s="1"/>
      <c r="C273" s="1"/>
      <c r="D273" s="1" t="s">
        <v>300</v>
      </c>
      <c r="E273" s="23">
        <v>0</v>
      </c>
      <c r="F273" s="72">
        <v>0</v>
      </c>
    </row>
    <row r="274" spans="1:9">
      <c r="A274" s="1"/>
      <c r="B274" s="1"/>
      <c r="C274" s="1"/>
      <c r="D274" s="38"/>
      <c r="E274" s="23"/>
      <c r="F274" s="72"/>
    </row>
    <row r="275" spans="1:9">
      <c r="A275" s="1" t="s">
        <v>563</v>
      </c>
      <c r="B275" s="1"/>
      <c r="C275" s="1"/>
      <c r="D275" s="1" t="s">
        <v>302</v>
      </c>
      <c r="E275" s="23">
        <v>0</v>
      </c>
      <c r="F275" s="23">
        <v>0</v>
      </c>
    </row>
    <row r="276" spans="1:9">
      <c r="A276" s="1"/>
      <c r="B276" s="1" t="s">
        <v>618</v>
      </c>
      <c r="C276" s="1" t="s">
        <v>1163</v>
      </c>
      <c r="D276" s="38" t="s">
        <v>1164</v>
      </c>
      <c r="E276" s="23">
        <v>4819.2</v>
      </c>
      <c r="F276" s="23">
        <v>4819.2</v>
      </c>
    </row>
    <row r="277" spans="1:9">
      <c r="A277" s="1" t="s">
        <v>303</v>
      </c>
      <c r="B277" s="1"/>
      <c r="C277" s="1"/>
      <c r="D277" s="1" t="s">
        <v>304</v>
      </c>
      <c r="E277" s="23">
        <v>0</v>
      </c>
      <c r="F277" s="23">
        <v>0</v>
      </c>
    </row>
    <row r="278" spans="1:9">
      <c r="A278" s="1" t="s">
        <v>305</v>
      </c>
      <c r="B278" s="1"/>
      <c r="C278" s="1"/>
      <c r="D278" s="1" t="s">
        <v>306</v>
      </c>
      <c r="E278" s="23">
        <v>0</v>
      </c>
      <c r="F278" s="23">
        <v>0</v>
      </c>
    </row>
    <row r="279" spans="1:9">
      <c r="A279" s="1" t="s">
        <v>307</v>
      </c>
      <c r="B279" s="1"/>
      <c r="C279" s="1"/>
      <c r="D279" s="1" t="s">
        <v>308</v>
      </c>
      <c r="E279" s="23">
        <v>0</v>
      </c>
      <c r="F279" s="23">
        <v>0</v>
      </c>
    </row>
    <row r="280" spans="1:9">
      <c r="A280" s="1" t="s">
        <v>309</v>
      </c>
      <c r="B280" s="1"/>
      <c r="C280" s="1"/>
      <c r="D280" s="1" t="s">
        <v>310</v>
      </c>
      <c r="E280" s="23">
        <v>0</v>
      </c>
      <c r="F280" s="23">
        <v>0</v>
      </c>
    </row>
    <row r="281" spans="1:9">
      <c r="A281" s="1" t="s">
        <v>311</v>
      </c>
      <c r="B281" s="1"/>
      <c r="C281" s="1"/>
      <c r="D281" s="1" t="s">
        <v>312</v>
      </c>
      <c r="E281" s="23">
        <v>0</v>
      </c>
      <c r="F281" s="23">
        <v>0</v>
      </c>
    </row>
    <row r="282" spans="1:9">
      <c r="A282" s="1"/>
      <c r="B282" s="1"/>
      <c r="C282" s="1"/>
      <c r="D282" s="1"/>
      <c r="E282" s="18"/>
      <c r="F282" s="18"/>
    </row>
    <row r="283" spans="1:9">
      <c r="A283" s="4" t="s">
        <v>313</v>
      </c>
      <c r="B283" s="4"/>
      <c r="C283" s="4"/>
      <c r="D283" s="4" t="s">
        <v>770</v>
      </c>
      <c r="E283" s="10">
        <f>SUM(E284:E313)</f>
        <v>3314856.6270000003</v>
      </c>
      <c r="F283" s="10">
        <f>SUM(F284:F313)</f>
        <v>3314856.6270000003</v>
      </c>
      <c r="H283" s="40"/>
      <c r="I283" s="93"/>
    </row>
    <row r="284" spans="1:9">
      <c r="A284" s="1" t="s">
        <v>315</v>
      </c>
      <c r="B284" s="1"/>
      <c r="C284" s="1"/>
      <c r="D284" s="1" t="s">
        <v>565</v>
      </c>
      <c r="E284" s="13">
        <v>0</v>
      </c>
      <c r="F284" s="13">
        <v>0</v>
      </c>
      <c r="H284" s="40"/>
      <c r="I284" s="93"/>
    </row>
    <row r="285" spans="1:9">
      <c r="A285" s="1"/>
      <c r="B285" s="1" t="s">
        <v>618</v>
      </c>
      <c r="C285" s="1" t="s">
        <v>1058</v>
      </c>
      <c r="D285" s="38" t="s">
        <v>1059</v>
      </c>
      <c r="E285" s="13"/>
      <c r="F285" s="13"/>
      <c r="H285" s="40"/>
      <c r="I285" s="93"/>
    </row>
    <row r="286" spans="1:9">
      <c r="A286" s="1"/>
      <c r="B286" s="1"/>
      <c r="C286" s="1" t="s">
        <v>1165</v>
      </c>
      <c r="D286" s="38" t="s">
        <v>1166</v>
      </c>
      <c r="E286" s="13">
        <v>77633.600000000006</v>
      </c>
      <c r="F286" s="13">
        <v>77633.600000000006</v>
      </c>
      <c r="H286" s="40"/>
      <c r="I286" s="93"/>
    </row>
    <row r="287" spans="1:9">
      <c r="A287" s="1" t="s">
        <v>317</v>
      </c>
      <c r="B287" s="1"/>
      <c r="C287" s="1"/>
      <c r="D287" s="1" t="s">
        <v>772</v>
      </c>
      <c r="E287" s="13"/>
      <c r="F287" s="13">
        <v>0</v>
      </c>
      <c r="H287" s="20"/>
      <c r="I287" s="93"/>
    </row>
    <row r="288" spans="1:9">
      <c r="A288" s="1"/>
      <c r="B288" s="1" t="s">
        <v>618</v>
      </c>
      <c r="C288" s="39" t="s">
        <v>1167</v>
      </c>
      <c r="D288" s="38" t="s">
        <v>1061</v>
      </c>
      <c r="E288" s="13">
        <v>3520.7</v>
      </c>
      <c r="F288" s="13">
        <v>3520.7</v>
      </c>
      <c r="H288" s="20"/>
      <c r="I288" s="93"/>
    </row>
    <row r="289" spans="1:9">
      <c r="A289" s="1"/>
      <c r="B289" s="1" t="s">
        <v>618</v>
      </c>
      <c r="C289" s="39" t="s">
        <v>1168</v>
      </c>
      <c r="D289" s="38" t="s">
        <v>484</v>
      </c>
      <c r="E289" s="13">
        <v>1062</v>
      </c>
      <c r="F289" s="13">
        <v>1062</v>
      </c>
      <c r="H289" s="20"/>
      <c r="I289" s="93"/>
    </row>
    <row r="290" spans="1:9">
      <c r="A290" s="1" t="s">
        <v>319</v>
      </c>
      <c r="B290" s="1"/>
      <c r="C290" s="1"/>
      <c r="D290" s="1" t="s">
        <v>931</v>
      </c>
      <c r="E290" s="13"/>
      <c r="F290" s="13">
        <v>0</v>
      </c>
      <c r="H290" s="40"/>
      <c r="I290" s="93"/>
    </row>
    <row r="291" spans="1:9">
      <c r="A291" s="1" t="s">
        <v>321</v>
      </c>
      <c r="B291" s="1"/>
      <c r="C291" s="1"/>
      <c r="D291" s="1" t="s">
        <v>932</v>
      </c>
      <c r="E291" s="13"/>
      <c r="F291" s="13">
        <v>0</v>
      </c>
      <c r="H291" s="40"/>
      <c r="I291" s="93"/>
    </row>
    <row r="292" spans="1:9">
      <c r="A292" s="1" t="s">
        <v>323</v>
      </c>
      <c r="C292" s="39"/>
      <c r="D292" s="1" t="s">
        <v>773</v>
      </c>
      <c r="E292" s="23"/>
      <c r="F292" s="23"/>
    </row>
    <row r="293" spans="1:9">
      <c r="A293" s="1"/>
      <c r="B293" s="1" t="s">
        <v>618</v>
      </c>
      <c r="C293" s="39" t="s">
        <v>1169</v>
      </c>
      <c r="D293" s="38" t="s">
        <v>1170</v>
      </c>
      <c r="E293" s="23">
        <v>28211.439999999999</v>
      </c>
      <c r="F293" s="23">
        <v>28211.439999999999</v>
      </c>
    </row>
    <row r="294" spans="1:9">
      <c r="A294" s="1"/>
      <c r="B294" s="1"/>
      <c r="C294" s="39"/>
      <c r="D294" s="38" t="s">
        <v>484</v>
      </c>
      <c r="E294" s="13">
        <v>458</v>
      </c>
      <c r="F294" s="13">
        <v>458</v>
      </c>
    </row>
    <row r="295" spans="1:9">
      <c r="A295" s="1"/>
      <c r="B295" s="1"/>
      <c r="D295" s="38" t="s">
        <v>484</v>
      </c>
    </row>
    <row r="296" spans="1:9">
      <c r="A296" s="1"/>
      <c r="B296" s="1"/>
      <c r="C296" s="40">
        <v>11571</v>
      </c>
      <c r="D296" s="38" t="s">
        <v>1171</v>
      </c>
      <c r="E296" s="13">
        <v>670</v>
      </c>
      <c r="F296" s="13">
        <v>670</v>
      </c>
      <c r="G296" s="380"/>
    </row>
    <row r="297" spans="1:9">
      <c r="A297" s="1" t="s">
        <v>325</v>
      </c>
      <c r="D297" s="1" t="s">
        <v>326</v>
      </c>
      <c r="F297" s="23"/>
    </row>
    <row r="298" spans="1:9">
      <c r="A298" s="1" t="s">
        <v>327</v>
      </c>
      <c r="B298" s="1"/>
      <c r="C298" s="39"/>
      <c r="D298" s="1" t="s">
        <v>328</v>
      </c>
      <c r="E298" s="13">
        <v>0</v>
      </c>
      <c r="F298" s="13"/>
      <c r="H298" s="20"/>
      <c r="I298" s="32"/>
    </row>
    <row r="299" spans="1:9">
      <c r="A299" s="1"/>
      <c r="B299" s="1"/>
      <c r="C299" s="39"/>
      <c r="D299" s="1"/>
      <c r="E299" s="13"/>
      <c r="F299" s="13"/>
      <c r="H299" s="40"/>
      <c r="I299" s="32"/>
    </row>
    <row r="300" spans="1:9">
      <c r="A300" s="1" t="s">
        <v>329</v>
      </c>
      <c r="D300" s="1" t="s">
        <v>774</v>
      </c>
      <c r="E300" s="23"/>
      <c r="F300" s="23"/>
      <c r="H300" s="40"/>
      <c r="I300" s="34"/>
    </row>
    <row r="301" spans="1:9">
      <c r="A301" s="1"/>
      <c r="B301" s="1" t="s">
        <v>618</v>
      </c>
      <c r="C301" s="39" t="s">
        <v>1168</v>
      </c>
      <c r="D301" s="38" t="s">
        <v>484</v>
      </c>
      <c r="E301" s="23">
        <v>27210.19</v>
      </c>
      <c r="F301" s="23">
        <v>27210.19</v>
      </c>
      <c r="H301" s="40"/>
      <c r="I301" s="93"/>
    </row>
    <row r="302" spans="1:9">
      <c r="A302" s="1"/>
      <c r="B302" s="1"/>
      <c r="C302" s="39" t="s">
        <v>1117</v>
      </c>
      <c r="D302" s="38" t="s">
        <v>484</v>
      </c>
      <c r="E302" s="23"/>
      <c r="F302" s="23"/>
      <c r="H302" s="40"/>
      <c r="I302" s="93"/>
    </row>
    <row r="303" spans="1:9">
      <c r="A303" s="1"/>
      <c r="B303" s="1"/>
      <c r="C303" s="39" t="s">
        <v>1172</v>
      </c>
      <c r="D303" s="38"/>
      <c r="E303" s="23"/>
      <c r="F303" s="23"/>
      <c r="H303" s="40"/>
      <c r="I303" s="93"/>
    </row>
    <row r="304" spans="1:9">
      <c r="A304" s="1"/>
      <c r="B304" s="1"/>
      <c r="C304" s="39">
        <v>11542</v>
      </c>
      <c r="D304" s="38" t="s">
        <v>1173</v>
      </c>
      <c r="E304" s="23">
        <v>15292.8</v>
      </c>
      <c r="F304" s="23">
        <v>15292.8</v>
      </c>
      <c r="H304" s="40"/>
      <c r="I304" s="93"/>
    </row>
    <row r="305" spans="1:9">
      <c r="A305" s="1"/>
      <c r="B305" s="1"/>
      <c r="C305" s="39">
        <v>11556</v>
      </c>
      <c r="D305" s="38" t="s">
        <v>1174</v>
      </c>
      <c r="E305" s="23">
        <v>4300</v>
      </c>
      <c r="F305" s="23">
        <v>4300</v>
      </c>
      <c r="H305" s="40"/>
      <c r="I305" s="93"/>
    </row>
    <row r="306" spans="1:9">
      <c r="A306" s="1"/>
      <c r="B306" s="1"/>
      <c r="C306" s="39">
        <v>11558</v>
      </c>
      <c r="D306" s="38" t="s">
        <v>1175</v>
      </c>
      <c r="E306" s="23">
        <v>4560</v>
      </c>
      <c r="F306" s="23">
        <v>4560</v>
      </c>
      <c r="H306" s="40"/>
      <c r="I306" s="93"/>
    </row>
    <row r="307" spans="1:9">
      <c r="A307" s="1"/>
      <c r="B307" s="1"/>
      <c r="C307" s="39">
        <v>11559</v>
      </c>
      <c r="D307" s="38" t="s">
        <v>1176</v>
      </c>
      <c r="E307" s="23">
        <v>3380.22</v>
      </c>
      <c r="F307" s="23">
        <v>3380.22</v>
      </c>
      <c r="H307" s="40"/>
      <c r="I307" s="93"/>
    </row>
    <row r="308" spans="1:9">
      <c r="A308" s="1"/>
      <c r="B308" s="1"/>
      <c r="C308" s="39">
        <v>11572</v>
      </c>
      <c r="D308" s="38" t="s">
        <v>1177</v>
      </c>
      <c r="E308" s="23">
        <v>1257</v>
      </c>
      <c r="F308" s="23">
        <v>1257</v>
      </c>
      <c r="H308" s="40"/>
      <c r="I308" s="93"/>
    </row>
    <row r="309" spans="1:9">
      <c r="A309" s="1"/>
      <c r="B309" s="1"/>
      <c r="C309" s="39">
        <v>11575</v>
      </c>
      <c r="D309" s="38" t="s">
        <v>1178</v>
      </c>
      <c r="E309" s="23">
        <v>5800</v>
      </c>
      <c r="F309" s="23">
        <v>5800</v>
      </c>
      <c r="H309" s="40"/>
      <c r="I309" s="93"/>
    </row>
    <row r="310" spans="1:9">
      <c r="A310" s="1"/>
      <c r="B310" s="1"/>
      <c r="C310" s="39"/>
      <c r="D310" s="38"/>
      <c r="E310" s="23"/>
      <c r="F310" s="23"/>
      <c r="H310" s="40"/>
      <c r="I310" s="93"/>
    </row>
    <row r="311" spans="1:9">
      <c r="A311" s="1" t="s">
        <v>331</v>
      </c>
      <c r="B311" s="1"/>
      <c r="C311" s="1"/>
      <c r="D311" s="1" t="s">
        <v>332</v>
      </c>
      <c r="E311" s="13">
        <v>0</v>
      </c>
      <c r="F311" s="13"/>
      <c r="H311" s="40"/>
      <c r="I311" s="93"/>
    </row>
    <row r="312" spans="1:9">
      <c r="A312" s="1" t="s">
        <v>333</v>
      </c>
      <c r="B312" s="1"/>
      <c r="C312" s="1"/>
      <c r="D312" s="1" t="s">
        <v>334</v>
      </c>
      <c r="E312" s="13">
        <v>0</v>
      </c>
      <c r="F312" s="13">
        <v>0</v>
      </c>
      <c r="H312" s="20"/>
      <c r="I312" s="93"/>
    </row>
    <row r="313" spans="1:9">
      <c r="A313" s="1"/>
      <c r="B313" s="1" t="s">
        <v>618</v>
      </c>
      <c r="C313" s="1" t="s">
        <v>1179</v>
      </c>
      <c r="D313" s="38" t="s">
        <v>1180</v>
      </c>
      <c r="E313" s="13">
        <v>3141500.6770000001</v>
      </c>
      <c r="F313" s="13">
        <f>(E313)</f>
        <v>3141500.6770000001</v>
      </c>
      <c r="H313" s="40"/>
      <c r="I313" s="93"/>
    </row>
    <row r="314" spans="1:9" ht="15">
      <c r="A314" s="16" t="s">
        <v>335</v>
      </c>
      <c r="B314" s="16"/>
      <c r="C314" s="16"/>
      <c r="D314" s="16" t="s">
        <v>336</v>
      </c>
      <c r="E314" s="17">
        <f>E315+E322</f>
        <v>0</v>
      </c>
      <c r="F314" s="17">
        <f>F315+F322</f>
        <v>0</v>
      </c>
      <c r="H314" s="40"/>
      <c r="I314" s="93"/>
    </row>
    <row r="315" spans="1:9">
      <c r="A315" s="4" t="s">
        <v>337</v>
      </c>
      <c r="B315" s="4"/>
      <c r="C315" s="4"/>
      <c r="D315" s="4" t="s">
        <v>338</v>
      </c>
      <c r="E315" s="10">
        <f t="shared" ref="E315:F315" si="2">SUM(E316:E321)</f>
        <v>0</v>
      </c>
      <c r="F315" s="10">
        <f t="shared" si="2"/>
        <v>0</v>
      </c>
      <c r="H315" s="40"/>
      <c r="I315" s="93"/>
    </row>
    <row r="316" spans="1:9">
      <c r="A316" s="1" t="s">
        <v>339</v>
      </c>
      <c r="B316" s="1"/>
      <c r="C316" s="1"/>
      <c r="D316" s="1" t="s">
        <v>340</v>
      </c>
      <c r="E316" s="23">
        <v>0</v>
      </c>
      <c r="F316" s="23">
        <v>0</v>
      </c>
      <c r="H316" s="40"/>
      <c r="I316" s="93"/>
    </row>
    <row r="317" spans="1:9">
      <c r="A317" s="1" t="s">
        <v>341</v>
      </c>
      <c r="B317" s="1"/>
      <c r="C317" s="1"/>
      <c r="D317" s="1" t="s">
        <v>342</v>
      </c>
      <c r="E317" s="23">
        <v>0</v>
      </c>
      <c r="F317" s="23">
        <v>0</v>
      </c>
    </row>
    <row r="318" spans="1:9">
      <c r="A318" s="1" t="s">
        <v>343</v>
      </c>
      <c r="B318" s="1"/>
      <c r="C318" s="1"/>
      <c r="D318" s="1" t="s">
        <v>344</v>
      </c>
      <c r="E318" s="23">
        <v>0</v>
      </c>
      <c r="F318" s="23">
        <v>0</v>
      </c>
    </row>
    <row r="319" spans="1:9">
      <c r="A319" s="1" t="s">
        <v>345</v>
      </c>
      <c r="B319" s="1"/>
      <c r="C319" s="1"/>
      <c r="D319" s="1" t="s">
        <v>346</v>
      </c>
      <c r="E319" s="23">
        <v>0</v>
      </c>
      <c r="F319" s="23">
        <v>0</v>
      </c>
    </row>
    <row r="320" spans="1:9">
      <c r="A320" s="1" t="s">
        <v>347</v>
      </c>
      <c r="B320" s="1"/>
      <c r="C320" s="1"/>
      <c r="D320" s="1" t="s">
        <v>348</v>
      </c>
      <c r="E320" s="23">
        <v>0</v>
      </c>
      <c r="F320" s="23">
        <v>0</v>
      </c>
    </row>
    <row r="321" spans="1:7">
      <c r="A321" s="1" t="s">
        <v>349</v>
      </c>
      <c r="B321" s="1"/>
      <c r="C321" s="1"/>
      <c r="D321" s="1" t="s">
        <v>350</v>
      </c>
      <c r="E321" s="23">
        <v>0</v>
      </c>
      <c r="F321" s="23">
        <v>0</v>
      </c>
    </row>
    <row r="322" spans="1:7">
      <c r="A322" s="4" t="s">
        <v>582</v>
      </c>
      <c r="B322" s="4"/>
      <c r="C322" s="4"/>
      <c r="D322" s="4" t="s">
        <v>338</v>
      </c>
      <c r="E322" s="10">
        <f>SUM(E323:E327)</f>
        <v>0</v>
      </c>
      <c r="F322" s="10">
        <f>SUM(F323:F327)</f>
        <v>0</v>
      </c>
    </row>
    <row r="323" spans="1:7">
      <c r="A323" s="1" t="s">
        <v>582</v>
      </c>
      <c r="B323" s="1"/>
      <c r="C323" s="1"/>
      <c r="D323" s="1" t="s">
        <v>583</v>
      </c>
      <c r="E323" s="23"/>
      <c r="F323" s="23"/>
    </row>
    <row r="324" spans="1:7">
      <c r="A324" s="1" t="s">
        <v>1181</v>
      </c>
      <c r="B324" s="1"/>
      <c r="C324" s="1"/>
      <c r="D324" s="1" t="s">
        <v>1182</v>
      </c>
      <c r="E324" s="23"/>
      <c r="F324" s="23"/>
    </row>
    <row r="325" spans="1:7">
      <c r="A325" s="4" t="s">
        <v>584</v>
      </c>
      <c r="B325" s="4"/>
      <c r="C325" s="4"/>
      <c r="D325" s="4" t="s">
        <v>585</v>
      </c>
      <c r="E325" s="10">
        <f t="shared" ref="E325:F325" si="3">SUM(E326:E327)</f>
        <v>0</v>
      </c>
      <c r="F325" s="10">
        <f t="shared" si="3"/>
        <v>0</v>
      </c>
    </row>
    <row r="326" spans="1:7">
      <c r="A326" s="1" t="s">
        <v>586</v>
      </c>
      <c r="B326" s="1"/>
      <c r="C326" s="1"/>
      <c r="D326" s="1" t="s">
        <v>587</v>
      </c>
      <c r="E326" s="13">
        <v>0</v>
      </c>
      <c r="F326" s="13">
        <v>0</v>
      </c>
    </row>
    <row r="327" spans="1:7">
      <c r="A327" s="1" t="s">
        <v>588</v>
      </c>
      <c r="B327" s="1"/>
      <c r="C327" s="1"/>
      <c r="D327" s="1" t="s">
        <v>589</v>
      </c>
      <c r="E327" s="18">
        <v>0</v>
      </c>
      <c r="F327" s="18">
        <v>0</v>
      </c>
    </row>
    <row r="328" spans="1:7">
      <c r="A328" s="1"/>
      <c r="B328" s="1"/>
      <c r="C328" s="1"/>
      <c r="D328" s="1"/>
      <c r="E328" s="18"/>
      <c r="F328" s="18"/>
    </row>
    <row r="329" spans="1:7" ht="15">
      <c r="A329" s="16" t="s">
        <v>351</v>
      </c>
      <c r="B329" s="16"/>
      <c r="C329" s="16"/>
      <c r="D329" s="16" t="s">
        <v>352</v>
      </c>
      <c r="E329" s="17">
        <f>(E330)</f>
        <v>1501750433.8499999</v>
      </c>
      <c r="F329" s="17">
        <f>(F330)</f>
        <v>1503500867.7</v>
      </c>
    </row>
    <row r="330" spans="1:7">
      <c r="A330" s="4" t="s">
        <v>939</v>
      </c>
      <c r="B330" s="4"/>
      <c r="C330" s="4"/>
      <c r="D330" s="4" t="s">
        <v>352</v>
      </c>
      <c r="E330" s="10">
        <f>SUM(E331+E344)</f>
        <v>1501750433.8499999</v>
      </c>
      <c r="F330" s="10">
        <f>SUM(F331:F344)</f>
        <v>1503500867.7</v>
      </c>
    </row>
    <row r="331" spans="1:7">
      <c r="A331" s="1" t="s">
        <v>940</v>
      </c>
      <c r="C331" s="1"/>
      <c r="D331" s="1" t="s">
        <v>941</v>
      </c>
      <c r="E331" s="42">
        <f>SUM(E333:E341)</f>
        <v>1750433.8499999999</v>
      </c>
      <c r="F331" s="42">
        <f>SUM(F333:F341)</f>
        <v>1750433.8499999999</v>
      </c>
    </row>
    <row r="332" spans="1:7">
      <c r="A332" s="1"/>
      <c r="B332" s="439" t="s">
        <v>618</v>
      </c>
      <c r="C332" s="440"/>
      <c r="D332" s="81"/>
      <c r="E332" s="13"/>
      <c r="F332" s="13"/>
      <c r="G332" s="42"/>
    </row>
    <row r="333" spans="1:7">
      <c r="A333" s="1"/>
      <c r="B333" s="1"/>
      <c r="C333" s="39" t="s">
        <v>1183</v>
      </c>
      <c r="D333" s="81" t="s">
        <v>1184</v>
      </c>
      <c r="E333" s="13">
        <v>186350.32</v>
      </c>
      <c r="F333" s="13">
        <v>186350.32</v>
      </c>
    </row>
    <row r="334" spans="1:7">
      <c r="A334" s="1"/>
      <c r="B334" s="1"/>
      <c r="C334" s="39" t="s">
        <v>1185</v>
      </c>
      <c r="D334" s="81" t="s">
        <v>1186</v>
      </c>
      <c r="E334" s="13">
        <v>442160.16</v>
      </c>
      <c r="F334" s="13">
        <v>442160.16</v>
      </c>
    </row>
    <row r="335" spans="1:7">
      <c r="A335" s="1"/>
      <c r="B335" s="1"/>
      <c r="C335" s="39" t="s">
        <v>1187</v>
      </c>
      <c r="D335" s="81" t="s">
        <v>1188</v>
      </c>
      <c r="E335" s="13">
        <v>44450.6</v>
      </c>
      <c r="F335" s="13">
        <v>44450.6</v>
      </c>
    </row>
    <row r="336" spans="1:7">
      <c r="A336" s="1"/>
      <c r="B336" s="1"/>
      <c r="C336" s="39" t="s">
        <v>1189</v>
      </c>
      <c r="D336" s="81" t="s">
        <v>1190</v>
      </c>
      <c r="E336" s="13">
        <v>44533.2</v>
      </c>
      <c r="F336" s="13">
        <v>44533.2</v>
      </c>
    </row>
    <row r="337" spans="1:7">
      <c r="A337" s="1"/>
      <c r="B337" s="1"/>
      <c r="C337" s="39" t="s">
        <v>1191</v>
      </c>
      <c r="D337" s="81" t="s">
        <v>1192</v>
      </c>
      <c r="E337" s="13">
        <v>297360</v>
      </c>
      <c r="F337" s="13">
        <v>297360</v>
      </c>
    </row>
    <row r="338" spans="1:7">
      <c r="A338" s="1"/>
      <c r="B338" s="1"/>
      <c r="C338" s="39" t="s">
        <v>1193</v>
      </c>
      <c r="D338" s="81" t="s">
        <v>1194</v>
      </c>
      <c r="E338" s="13">
        <v>169920</v>
      </c>
      <c r="F338" s="13">
        <v>169920</v>
      </c>
    </row>
    <row r="339" spans="1:7">
      <c r="A339" s="1"/>
      <c r="B339" s="1"/>
      <c r="C339" s="39" t="s">
        <v>1195</v>
      </c>
      <c r="D339" s="81" t="s">
        <v>1196</v>
      </c>
      <c r="E339" s="13">
        <v>29328</v>
      </c>
      <c r="F339" s="13">
        <v>29328</v>
      </c>
    </row>
    <row r="340" spans="1:7">
      <c r="A340" s="1"/>
      <c r="B340" s="1"/>
      <c r="C340" s="39" t="s">
        <v>1197</v>
      </c>
      <c r="D340" s="81" t="s">
        <v>1198</v>
      </c>
      <c r="E340" s="13">
        <v>84000</v>
      </c>
      <c r="F340" s="13">
        <v>84000</v>
      </c>
    </row>
    <row r="341" spans="1:7">
      <c r="A341" s="1"/>
      <c r="B341" s="1"/>
      <c r="C341" s="39" t="s">
        <v>1199</v>
      </c>
      <c r="D341" s="81" t="s">
        <v>1200</v>
      </c>
      <c r="E341" s="13">
        <v>452331.57</v>
      </c>
      <c r="F341" s="13">
        <v>452331.57</v>
      </c>
      <c r="G341" s="42"/>
    </row>
    <row r="342" spans="1:7">
      <c r="A342" s="1" t="s">
        <v>353</v>
      </c>
      <c r="B342" s="1"/>
      <c r="C342" s="1"/>
      <c r="D342" s="1" t="s">
        <v>944</v>
      </c>
      <c r="E342" s="13"/>
      <c r="F342" s="13"/>
    </row>
    <row r="343" spans="1:7">
      <c r="A343" s="1"/>
      <c r="B343" s="1"/>
      <c r="D343" s="1" t="s">
        <v>1201</v>
      </c>
      <c r="E343" s="78"/>
      <c r="F343" s="78"/>
    </row>
    <row r="344" spans="1:7">
      <c r="A344" s="1"/>
      <c r="B344" s="1" t="s">
        <v>621</v>
      </c>
      <c r="C344" s="1"/>
      <c r="D344" s="81" t="s">
        <v>1202</v>
      </c>
      <c r="E344" s="13">
        <v>1500000000</v>
      </c>
      <c r="F344" s="13">
        <v>1500000000</v>
      </c>
    </row>
    <row r="345" spans="1:7" ht="15">
      <c r="A345" s="16" t="s">
        <v>355</v>
      </c>
      <c r="B345" s="16"/>
      <c r="C345" s="16"/>
      <c r="D345" s="16" t="s">
        <v>356</v>
      </c>
      <c r="E345" s="17">
        <f>E346+E357+E363+E366+E369+E377+E380+E384</f>
        <v>2733572.73</v>
      </c>
      <c r="F345" s="17">
        <f>F346+F357+F363+F366+F369+F377+F380+F384</f>
        <v>2733572.73</v>
      </c>
    </row>
    <row r="346" spans="1:7">
      <c r="A346" s="4" t="s">
        <v>357</v>
      </c>
      <c r="B346" s="4"/>
      <c r="C346" s="4"/>
      <c r="D346" s="4" t="s">
        <v>358</v>
      </c>
      <c r="E346" s="10">
        <f>SUM(E347:E356)</f>
        <v>2733572.73</v>
      </c>
      <c r="F346" s="10">
        <f>SUM(F347:F356)</f>
        <v>2733572.73</v>
      </c>
    </row>
    <row r="347" spans="1:7">
      <c r="A347" s="1" t="s">
        <v>359</v>
      </c>
      <c r="B347" s="1"/>
      <c r="C347" s="1"/>
      <c r="D347" s="1" t="s">
        <v>360</v>
      </c>
      <c r="E347" s="23">
        <v>0</v>
      </c>
      <c r="F347" s="23">
        <v>0</v>
      </c>
    </row>
    <row r="348" spans="1:7">
      <c r="A348" s="1"/>
      <c r="B348" s="439" t="s">
        <v>618</v>
      </c>
      <c r="C348" s="39" t="s">
        <v>1203</v>
      </c>
      <c r="D348" s="38" t="s">
        <v>1204</v>
      </c>
      <c r="E348" s="23">
        <v>603865</v>
      </c>
      <c r="F348" s="23">
        <v>603865</v>
      </c>
    </row>
    <row r="349" spans="1:7">
      <c r="A349" s="1" t="s">
        <v>361</v>
      </c>
      <c r="B349" s="1"/>
      <c r="C349" s="1"/>
      <c r="D349" s="1" t="s">
        <v>362</v>
      </c>
      <c r="E349" s="23">
        <v>0</v>
      </c>
      <c r="F349" s="23">
        <v>0</v>
      </c>
    </row>
    <row r="350" spans="1:7">
      <c r="A350" s="1" t="s">
        <v>363</v>
      </c>
      <c r="B350" s="1"/>
      <c r="C350" s="39"/>
      <c r="D350" s="1" t="s">
        <v>590</v>
      </c>
      <c r="E350" s="23">
        <v>0</v>
      </c>
      <c r="F350" s="23">
        <v>0</v>
      </c>
    </row>
    <row r="351" spans="1:7">
      <c r="A351" s="1"/>
      <c r="B351" s="1" t="s">
        <v>618</v>
      </c>
      <c r="C351" s="39" t="s">
        <v>1205</v>
      </c>
      <c r="D351" s="38" t="s">
        <v>1206</v>
      </c>
      <c r="E351" s="23">
        <v>978056.45</v>
      </c>
      <c r="F351" s="23">
        <v>978056.45</v>
      </c>
    </row>
    <row r="352" spans="1:7">
      <c r="A352" s="1"/>
      <c r="B352" s="1"/>
      <c r="C352" s="39" t="s">
        <v>1207</v>
      </c>
      <c r="D352" s="38" t="s">
        <v>1208</v>
      </c>
      <c r="E352" s="23">
        <v>1113481.28</v>
      </c>
      <c r="F352" s="23">
        <v>1113481.28</v>
      </c>
    </row>
    <row r="353" spans="1:6">
      <c r="A353" s="1" t="s">
        <v>365</v>
      </c>
      <c r="B353" s="1"/>
      <c r="C353" s="1"/>
      <c r="D353" s="1" t="s">
        <v>366</v>
      </c>
      <c r="E353" s="23">
        <v>0</v>
      </c>
      <c r="F353" s="23">
        <v>0</v>
      </c>
    </row>
    <row r="354" spans="1:6">
      <c r="A354" s="1"/>
      <c r="B354" s="439" t="s">
        <v>618</v>
      </c>
      <c r="C354" s="39" t="s">
        <v>1209</v>
      </c>
      <c r="D354" s="38" t="s">
        <v>1210</v>
      </c>
      <c r="E354" s="23">
        <v>10440</v>
      </c>
      <c r="F354" s="23">
        <f>(E354)</f>
        <v>10440</v>
      </c>
    </row>
    <row r="355" spans="1:6">
      <c r="A355" s="1" t="s">
        <v>367</v>
      </c>
      <c r="B355" s="1"/>
      <c r="C355" s="1"/>
      <c r="D355" s="1" t="s">
        <v>368</v>
      </c>
      <c r="E355" s="23">
        <v>0</v>
      </c>
      <c r="F355" s="23">
        <v>0</v>
      </c>
    </row>
    <row r="356" spans="1:6">
      <c r="A356" s="1"/>
      <c r="B356" s="439" t="s">
        <v>618</v>
      </c>
      <c r="C356" s="39" t="s">
        <v>1211</v>
      </c>
      <c r="D356" s="38" t="s">
        <v>1212</v>
      </c>
      <c r="E356" s="23">
        <v>27730</v>
      </c>
      <c r="F356" s="23">
        <v>27730</v>
      </c>
    </row>
    <row r="357" spans="1:6">
      <c r="A357" s="4" t="s">
        <v>369</v>
      </c>
      <c r="B357" s="4"/>
      <c r="C357" s="4"/>
      <c r="D357" s="4" t="s">
        <v>370</v>
      </c>
      <c r="E357" s="10">
        <f t="shared" ref="E357:F357" si="4">SUM(E358:E361)</f>
        <v>0</v>
      </c>
      <c r="F357" s="10">
        <f t="shared" si="4"/>
        <v>0</v>
      </c>
    </row>
    <row r="358" spans="1:6">
      <c r="A358" s="1" t="s">
        <v>371</v>
      </c>
      <c r="B358" s="1"/>
      <c r="C358" s="1"/>
      <c r="D358" s="1" t="s">
        <v>372</v>
      </c>
      <c r="E358" s="23">
        <v>0</v>
      </c>
      <c r="F358" s="23">
        <v>0</v>
      </c>
    </row>
    <row r="359" spans="1:6">
      <c r="A359" s="1"/>
      <c r="B359" s="1"/>
      <c r="C359" s="1"/>
      <c r="D359" s="1"/>
      <c r="E359" s="23"/>
      <c r="F359" s="23"/>
    </row>
    <row r="360" spans="1:6">
      <c r="A360" s="1" t="s">
        <v>373</v>
      </c>
      <c r="B360" s="1"/>
      <c r="C360" s="1"/>
      <c r="D360" s="1" t="s">
        <v>374</v>
      </c>
      <c r="E360" s="23">
        <v>0</v>
      </c>
      <c r="F360" s="23">
        <v>0</v>
      </c>
    </row>
    <row r="361" spans="1:6">
      <c r="A361" s="1" t="s">
        <v>375</v>
      </c>
      <c r="B361" s="1"/>
      <c r="C361" s="1"/>
      <c r="D361" s="1" t="s">
        <v>376</v>
      </c>
      <c r="E361" s="23">
        <v>0</v>
      </c>
      <c r="F361" s="23">
        <v>0</v>
      </c>
    </row>
    <row r="362" spans="1:6">
      <c r="A362" s="1"/>
      <c r="B362" s="1"/>
      <c r="C362" s="1"/>
      <c r="D362" s="1"/>
      <c r="E362" s="23"/>
      <c r="F362" s="23"/>
    </row>
    <row r="363" spans="1:6">
      <c r="A363" s="4" t="s">
        <v>377</v>
      </c>
      <c r="B363" s="4"/>
      <c r="C363" s="4"/>
      <c r="D363" s="4" t="s">
        <v>378</v>
      </c>
      <c r="E363" s="10">
        <f t="shared" ref="E363:F363" si="5">SUM(E364)</f>
        <v>0</v>
      </c>
      <c r="F363" s="10">
        <f t="shared" si="5"/>
        <v>0</v>
      </c>
    </row>
    <row r="364" spans="1:6">
      <c r="A364" s="1" t="s">
        <v>379</v>
      </c>
      <c r="B364" s="1"/>
      <c r="C364" s="1"/>
      <c r="D364" s="1" t="s">
        <v>380</v>
      </c>
      <c r="E364" s="18">
        <v>0</v>
      </c>
      <c r="F364" s="18">
        <v>0</v>
      </c>
    </row>
    <row r="365" spans="1:6">
      <c r="A365" s="1"/>
      <c r="B365" s="1"/>
      <c r="C365" s="1"/>
      <c r="D365" s="1"/>
      <c r="E365" s="18"/>
      <c r="F365" s="18"/>
    </row>
    <row r="366" spans="1:6">
      <c r="A366" s="4" t="s">
        <v>381</v>
      </c>
      <c r="B366" s="4"/>
      <c r="C366" s="4"/>
      <c r="D366" s="4" t="s">
        <v>382</v>
      </c>
      <c r="E366" s="10">
        <f t="shared" ref="E366:F366" si="6">SUM(E367)</f>
        <v>0</v>
      </c>
      <c r="F366" s="10">
        <f t="shared" si="6"/>
        <v>0</v>
      </c>
    </row>
    <row r="367" spans="1:6">
      <c r="A367" s="1" t="s">
        <v>383</v>
      </c>
      <c r="B367" s="1"/>
      <c r="C367" s="1"/>
      <c r="D367" s="1" t="s">
        <v>384</v>
      </c>
      <c r="E367" s="23">
        <v>0</v>
      </c>
      <c r="F367" s="23">
        <v>0</v>
      </c>
    </row>
    <row r="368" spans="1:6">
      <c r="A368" s="1"/>
      <c r="B368" s="1"/>
      <c r="C368" s="1"/>
      <c r="D368" s="1"/>
      <c r="E368" s="23"/>
      <c r="F368" s="23"/>
    </row>
    <row r="369" spans="1:6">
      <c r="A369" s="4" t="s">
        <v>387</v>
      </c>
      <c r="B369" s="4"/>
      <c r="C369" s="4"/>
      <c r="D369" s="4" t="s">
        <v>388</v>
      </c>
      <c r="E369" s="10">
        <f>SUM(E370:E375)</f>
        <v>0</v>
      </c>
      <c r="F369" s="10">
        <f>SUM(F371:F376)</f>
        <v>0</v>
      </c>
    </row>
    <row r="370" spans="1:6">
      <c r="A370" s="1" t="s">
        <v>389</v>
      </c>
      <c r="B370" s="1"/>
      <c r="C370" s="1"/>
      <c r="D370" s="1" t="s">
        <v>595</v>
      </c>
      <c r="E370" s="23">
        <v>0</v>
      </c>
      <c r="F370" s="23">
        <v>0</v>
      </c>
    </row>
    <row r="371" spans="1:6">
      <c r="A371" s="1" t="s">
        <v>391</v>
      </c>
      <c r="B371" s="1"/>
      <c r="C371" s="1"/>
      <c r="D371" s="1" t="s">
        <v>596</v>
      </c>
      <c r="E371" s="23"/>
      <c r="F371" s="23">
        <v>0</v>
      </c>
    </row>
    <row r="372" spans="1:6">
      <c r="A372" s="1" t="s">
        <v>395</v>
      </c>
      <c r="B372" s="1"/>
      <c r="C372" s="1"/>
      <c r="D372" s="1" t="s">
        <v>396</v>
      </c>
      <c r="E372" s="23">
        <v>0</v>
      </c>
      <c r="F372" s="23">
        <v>0</v>
      </c>
    </row>
    <row r="373" spans="1:6">
      <c r="A373" s="1" t="s">
        <v>393</v>
      </c>
      <c r="B373" s="1"/>
      <c r="C373" s="1"/>
      <c r="D373" s="1" t="s">
        <v>598</v>
      </c>
      <c r="E373" s="23">
        <v>0</v>
      </c>
      <c r="F373" s="23">
        <v>0</v>
      </c>
    </row>
    <row r="374" spans="1:6">
      <c r="A374" s="1" t="s">
        <v>397</v>
      </c>
      <c r="B374" s="1"/>
      <c r="C374" s="1"/>
      <c r="D374" s="1" t="s">
        <v>398</v>
      </c>
      <c r="E374" s="23"/>
      <c r="F374" s="23">
        <v>0</v>
      </c>
    </row>
    <row r="375" spans="1:6">
      <c r="A375" s="1" t="s">
        <v>399</v>
      </c>
      <c r="B375" s="1"/>
      <c r="C375" s="1"/>
      <c r="D375" s="1" t="s">
        <v>599</v>
      </c>
      <c r="E375" s="23">
        <v>0</v>
      </c>
      <c r="F375" s="23">
        <v>0</v>
      </c>
    </row>
    <row r="376" spans="1:6">
      <c r="A376" s="1"/>
      <c r="B376" s="1"/>
      <c r="C376" s="1"/>
      <c r="D376" s="1"/>
      <c r="E376" s="23">
        <v>0</v>
      </c>
      <c r="F376" s="23">
        <v>0</v>
      </c>
    </row>
    <row r="377" spans="1:6">
      <c r="A377" s="4" t="s">
        <v>403</v>
      </c>
      <c r="B377" s="4"/>
      <c r="C377" s="4"/>
      <c r="D377" s="4" t="s">
        <v>404</v>
      </c>
      <c r="E377" s="10">
        <f t="shared" ref="E377:F377" si="7">SUM(E378)</f>
        <v>0</v>
      </c>
      <c r="F377" s="10">
        <f t="shared" si="7"/>
        <v>0</v>
      </c>
    </row>
    <row r="378" spans="1:6">
      <c r="A378" s="1" t="s">
        <v>600</v>
      </c>
      <c r="B378" s="1"/>
      <c r="C378" s="1"/>
      <c r="D378" s="1" t="s">
        <v>601</v>
      </c>
      <c r="E378" s="18">
        <v>0</v>
      </c>
      <c r="F378" s="18">
        <v>0</v>
      </c>
    </row>
    <row r="379" spans="1:6">
      <c r="A379" s="1"/>
      <c r="B379" s="1"/>
      <c r="C379" s="1"/>
      <c r="D379" s="1"/>
      <c r="E379" s="18"/>
      <c r="F379" s="18"/>
    </row>
    <row r="380" spans="1:6">
      <c r="A380" s="4" t="s">
        <v>407</v>
      </c>
      <c r="B380" s="4"/>
      <c r="C380" s="4"/>
      <c r="D380" s="4" t="s">
        <v>408</v>
      </c>
      <c r="E380" s="10">
        <f>SUM(E381:E382)</f>
        <v>0</v>
      </c>
      <c r="F380" s="10">
        <f>SUM(F381:F382)</f>
        <v>0</v>
      </c>
    </row>
    <row r="381" spans="1:6">
      <c r="A381" s="1" t="s">
        <v>409</v>
      </c>
      <c r="B381" s="1"/>
      <c r="C381" s="1"/>
      <c r="D381" s="1" t="s">
        <v>410</v>
      </c>
      <c r="E381" s="18">
        <v>0</v>
      </c>
      <c r="F381" s="18">
        <v>0</v>
      </c>
    </row>
    <row r="382" spans="1:6">
      <c r="A382" s="1" t="s">
        <v>411</v>
      </c>
      <c r="B382" s="1"/>
      <c r="C382" s="1"/>
      <c r="D382" s="1" t="s">
        <v>412</v>
      </c>
      <c r="E382" s="18">
        <v>0</v>
      </c>
      <c r="F382" s="18">
        <v>0</v>
      </c>
    </row>
    <row r="384" spans="1:6">
      <c r="A384" s="4" t="s">
        <v>413</v>
      </c>
      <c r="B384" s="4"/>
      <c r="C384" s="4"/>
      <c r="D384" s="4" t="s">
        <v>414</v>
      </c>
      <c r="E384" s="10">
        <f t="shared" ref="E384:F384" si="8">SUM(E385:E386)</f>
        <v>0</v>
      </c>
      <c r="F384" s="10">
        <f t="shared" si="8"/>
        <v>0</v>
      </c>
    </row>
    <row r="385" spans="1:6">
      <c r="A385" s="1" t="s">
        <v>415</v>
      </c>
      <c r="B385" s="1"/>
      <c r="C385" s="1"/>
      <c r="D385" s="1" t="s">
        <v>416</v>
      </c>
      <c r="E385" s="18">
        <v>0</v>
      </c>
      <c r="F385" s="18">
        <v>0</v>
      </c>
    </row>
    <row r="387" spans="1:6" ht="15">
      <c r="A387" s="16" t="s">
        <v>417</v>
      </c>
      <c r="B387" s="16"/>
      <c r="C387" s="16"/>
      <c r="D387" s="16" t="s">
        <v>418</v>
      </c>
      <c r="E387" s="75">
        <f>SUM(E388+E393)</f>
        <v>3969576.73</v>
      </c>
      <c r="F387" s="75">
        <f>SUM(F388+F393)</f>
        <v>3969576.73</v>
      </c>
    </row>
    <row r="388" spans="1:6">
      <c r="A388" s="4" t="s">
        <v>419</v>
      </c>
      <c r="B388" s="4"/>
      <c r="C388" s="4"/>
      <c r="D388" s="4" t="s">
        <v>420</v>
      </c>
      <c r="E388" s="10">
        <f>SUM(E390:E392)</f>
        <v>3880638.23</v>
      </c>
      <c r="F388" s="10">
        <f>SUM(F390:F392)</f>
        <v>3880638.23</v>
      </c>
    </row>
    <row r="389" spans="1:6">
      <c r="A389" s="1" t="s">
        <v>421</v>
      </c>
      <c r="B389" s="1"/>
      <c r="C389" s="1"/>
      <c r="D389" s="1" t="s">
        <v>422</v>
      </c>
      <c r="E389" s="23">
        <v>0</v>
      </c>
      <c r="F389" s="23">
        <v>0</v>
      </c>
    </row>
    <row r="390" spans="1:6">
      <c r="A390" s="1"/>
      <c r="B390" s="1" t="s">
        <v>618</v>
      </c>
      <c r="C390" s="39" t="s">
        <v>1213</v>
      </c>
      <c r="D390" s="38" t="s">
        <v>1214</v>
      </c>
      <c r="E390" s="23">
        <v>2986508.31</v>
      </c>
      <c r="F390" s="23">
        <v>2986508.31</v>
      </c>
    </row>
    <row r="391" spans="1:6">
      <c r="A391" s="1"/>
      <c r="B391" s="1"/>
      <c r="C391" s="39" t="s">
        <v>1215</v>
      </c>
      <c r="D391" s="38" t="s">
        <v>1216</v>
      </c>
      <c r="E391" s="23">
        <v>894129.92</v>
      </c>
      <c r="F391" s="23">
        <v>894129.92</v>
      </c>
    </row>
    <row r="392" spans="1:6">
      <c r="A392" s="1"/>
      <c r="B392" s="1"/>
      <c r="C392" s="39"/>
      <c r="D392" s="38"/>
      <c r="E392" s="23"/>
      <c r="F392" s="23"/>
    </row>
    <row r="393" spans="1:6">
      <c r="A393" s="4" t="s">
        <v>423</v>
      </c>
      <c r="B393" s="4"/>
      <c r="C393" s="4"/>
      <c r="D393" s="4" t="s">
        <v>424</v>
      </c>
      <c r="E393" s="10">
        <f>SUM(E394:E395)</f>
        <v>88938.5</v>
      </c>
      <c r="F393" s="10">
        <f>SUM(F394:F395)</f>
        <v>88938.5</v>
      </c>
    </row>
    <row r="394" spans="1:6">
      <c r="B394" s="1"/>
      <c r="C394" s="39" t="s">
        <v>1217</v>
      </c>
      <c r="D394" s="38" t="s">
        <v>1218</v>
      </c>
      <c r="E394" s="23">
        <v>88938.5</v>
      </c>
      <c r="F394" s="23">
        <v>88938.5</v>
      </c>
    </row>
    <row r="395" spans="1:6">
      <c r="B395" s="1"/>
      <c r="C395" s="39"/>
      <c r="D395" s="38"/>
      <c r="E395" s="23"/>
      <c r="F395" s="23"/>
    </row>
    <row r="396" spans="1:6">
      <c r="B396" s="1"/>
      <c r="C396" s="39"/>
      <c r="D396" s="38"/>
      <c r="E396" s="23"/>
      <c r="F396" s="23"/>
    </row>
    <row r="397" spans="1:6">
      <c r="B397" s="1"/>
      <c r="C397" s="39"/>
      <c r="D397" s="38"/>
      <c r="E397" s="23"/>
      <c r="F397" s="23"/>
    </row>
    <row r="398" spans="1:6">
      <c r="B398" s="1"/>
      <c r="C398" s="39"/>
      <c r="D398" s="94"/>
      <c r="E398" s="23"/>
    </row>
    <row r="399" spans="1:6" ht="15.75">
      <c r="D399" s="26" t="s">
        <v>1095</v>
      </c>
      <c r="E399" s="23"/>
    </row>
    <row r="402" spans="4:4" ht="15.75">
      <c r="D402" s="26"/>
    </row>
  </sheetData>
  <mergeCells count="5">
    <mergeCell ref="A1:E4"/>
    <mergeCell ref="A5:E5"/>
    <mergeCell ref="A6:E6"/>
    <mergeCell ref="A7:E7"/>
    <mergeCell ref="A8:E8"/>
  </mergeCells>
  <printOptions horizontalCentered="1"/>
  <pageMargins left="0.78740157480314965" right="0" top="0.74803149606299213" bottom="0.74803149606299213" header="0.31496062992125984" footer="0.31496062992125984"/>
  <pageSetup scale="90" orientation="portrait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6"/>
  <sheetViews>
    <sheetView topLeftCell="A324" workbookViewId="0">
      <selection sqref="A1:E6"/>
    </sheetView>
  </sheetViews>
  <sheetFormatPr baseColWidth="10" defaultColWidth="11.42578125" defaultRowHeight="12.75"/>
  <cols>
    <col min="1" max="1" width="8.5703125" customWidth="1"/>
    <col min="2" max="2" width="7" customWidth="1"/>
    <col min="3" max="3" width="7.5703125" customWidth="1"/>
    <col min="4" max="4" width="47.140625" customWidth="1"/>
    <col min="5" max="5" width="18.28515625" customWidth="1"/>
    <col min="6" max="6" width="18.5703125" bestFit="1" customWidth="1"/>
    <col min="7" max="7" width="14.42578125" customWidth="1"/>
    <col min="8" max="8" width="11.42578125" customWidth="1"/>
    <col min="9" max="9" width="13" customWidth="1"/>
    <col min="12" max="12" width="22.140625" customWidth="1"/>
    <col min="13" max="13" width="18.42578125" customWidth="1"/>
    <col min="14" max="14" width="16" customWidth="1"/>
  </cols>
  <sheetData>
    <row r="1" spans="1:21">
      <c r="A1" s="704"/>
      <c r="B1" s="704"/>
      <c r="C1" s="704"/>
      <c r="D1" s="704"/>
      <c r="E1" s="704"/>
    </row>
    <row r="2" spans="1:21">
      <c r="A2" s="704"/>
      <c r="B2" s="704"/>
      <c r="C2" s="704"/>
      <c r="D2" s="704"/>
      <c r="E2" s="704"/>
    </row>
    <row r="3" spans="1:21" ht="22.5" customHeight="1">
      <c r="A3" s="704"/>
      <c r="B3" s="704"/>
      <c r="C3" s="704"/>
      <c r="D3" s="704"/>
      <c r="E3" s="704"/>
    </row>
    <row r="4" spans="1:21">
      <c r="A4" s="704"/>
      <c r="B4" s="704"/>
      <c r="C4" s="704"/>
      <c r="D4" s="704"/>
      <c r="E4" s="704"/>
    </row>
    <row r="5" spans="1:21" ht="18">
      <c r="A5" s="710" t="s">
        <v>0</v>
      </c>
      <c r="B5" s="710"/>
      <c r="C5" s="710"/>
      <c r="D5" s="710"/>
      <c r="E5" s="710"/>
    </row>
    <row r="6" spans="1:21" ht="15.75">
      <c r="A6" s="697" t="s">
        <v>1219</v>
      </c>
      <c r="B6" s="697"/>
      <c r="C6" s="697"/>
      <c r="D6" s="697"/>
      <c r="E6" s="697"/>
    </row>
    <row r="7" spans="1:21" ht="15.75">
      <c r="A7" s="697" t="s">
        <v>1</v>
      </c>
      <c r="B7" s="697"/>
      <c r="C7" s="697"/>
      <c r="D7" s="697"/>
      <c r="E7" s="697"/>
    </row>
    <row r="8" spans="1:21" ht="16.5" thickBot="1">
      <c r="A8" s="697" t="s">
        <v>3</v>
      </c>
      <c r="B8" s="697"/>
      <c r="C8" s="697"/>
      <c r="D8" s="697"/>
      <c r="E8" s="697"/>
      <c r="F8" s="22"/>
      <c r="G8" s="22"/>
    </row>
    <row r="9" spans="1:21" ht="16.5" thickBot="1">
      <c r="A9" s="3" t="s">
        <v>4</v>
      </c>
      <c r="B9" s="3" t="s">
        <v>613</v>
      </c>
      <c r="C9" s="3" t="s">
        <v>614</v>
      </c>
      <c r="D9" s="3" t="s">
        <v>5</v>
      </c>
      <c r="E9" s="6" t="s">
        <v>1220</v>
      </c>
      <c r="F9" s="6" t="s">
        <v>616</v>
      </c>
      <c r="H9" s="49"/>
      <c r="I9" s="50"/>
      <c r="J9" s="51"/>
      <c r="K9" s="52"/>
      <c r="L9" s="53"/>
      <c r="M9" s="54"/>
      <c r="N9" s="54"/>
      <c r="Q9" s="43"/>
      <c r="R9" s="44"/>
      <c r="S9" s="44"/>
      <c r="T9" s="44"/>
      <c r="U9" s="45"/>
    </row>
    <row r="10" spans="1:21" ht="15.75">
      <c r="A10" s="5" t="s">
        <v>444</v>
      </c>
      <c r="B10" s="5"/>
      <c r="C10" s="5"/>
      <c r="D10" s="5"/>
      <c r="F10" s="7">
        <f>E11+E88+E209+E334+E357+E393+E350</f>
        <v>28349747.230000004</v>
      </c>
      <c r="H10" s="49"/>
      <c r="I10" s="50"/>
      <c r="J10" s="51"/>
      <c r="K10" s="52"/>
      <c r="L10" s="53"/>
      <c r="M10" s="54"/>
      <c r="N10" s="54"/>
      <c r="Q10" s="40"/>
      <c r="S10" s="36"/>
      <c r="T10" s="46"/>
      <c r="U10" s="36"/>
    </row>
    <row r="11" spans="1:21" ht="15.75">
      <c r="A11" s="16" t="s">
        <v>16</v>
      </c>
      <c r="B11" s="16"/>
      <c r="C11" s="16"/>
      <c r="D11" s="16" t="s">
        <v>17</v>
      </c>
      <c r="E11" s="17">
        <f>E12+E29+E63+E70+E78</f>
        <v>12904543.800000001</v>
      </c>
      <c r="F11" s="17">
        <f>F12+F29+F63+F70+F78</f>
        <v>12904543.800000001</v>
      </c>
      <c r="H11" s="49"/>
      <c r="I11" s="50"/>
      <c r="J11" s="51"/>
      <c r="K11" s="52"/>
      <c r="L11" s="53"/>
      <c r="M11" s="54"/>
      <c r="N11" s="54"/>
      <c r="Q11" s="40"/>
      <c r="S11" s="36"/>
      <c r="T11" s="46"/>
      <c r="U11" s="36"/>
    </row>
    <row r="12" spans="1:21" ht="15.75">
      <c r="A12" s="4" t="s">
        <v>18</v>
      </c>
      <c r="B12" s="4"/>
      <c r="C12" s="4"/>
      <c r="D12" s="4" t="s">
        <v>19</v>
      </c>
      <c r="E12" s="10">
        <f>SUM(E13:E27)</f>
        <v>8064750.4400000004</v>
      </c>
      <c r="F12" s="10">
        <f>SUM(F13:F27)</f>
        <v>8064750.4400000004</v>
      </c>
      <c r="H12" s="49"/>
      <c r="I12" s="50"/>
      <c r="J12" s="51"/>
      <c r="K12" s="52"/>
      <c r="L12" s="53"/>
      <c r="M12" s="54"/>
      <c r="N12" s="54"/>
      <c r="Q12" s="40"/>
      <c r="S12" s="36"/>
      <c r="T12" s="46"/>
      <c r="U12" s="36"/>
    </row>
    <row r="13" spans="1:21" ht="15.75">
      <c r="A13" s="1" t="s">
        <v>20</v>
      </c>
      <c r="B13" s="1"/>
      <c r="C13" s="1"/>
      <c r="D13" s="1" t="s">
        <v>1221</v>
      </c>
      <c r="E13" s="12">
        <v>7599600</v>
      </c>
      <c r="F13" s="12">
        <v>7599600</v>
      </c>
      <c r="H13" s="49"/>
      <c r="I13" s="50"/>
      <c r="J13" s="51"/>
      <c r="K13" s="52"/>
      <c r="L13" s="53"/>
      <c r="M13" s="54"/>
      <c r="N13" s="54"/>
      <c r="Q13" s="40"/>
      <c r="T13" s="46"/>
      <c r="U13" s="36"/>
    </row>
    <row r="14" spans="1:21" ht="15.75">
      <c r="A14" s="1" t="s">
        <v>445</v>
      </c>
      <c r="B14" s="1"/>
      <c r="C14" s="1"/>
      <c r="D14" s="1" t="s">
        <v>446</v>
      </c>
      <c r="E14" s="13"/>
      <c r="F14" s="13">
        <v>0</v>
      </c>
      <c r="H14" s="49"/>
      <c r="I14" s="50"/>
      <c r="J14" s="51"/>
      <c r="K14" s="52"/>
      <c r="L14" s="53"/>
      <c r="M14" s="54"/>
      <c r="N14" s="54"/>
      <c r="O14" s="55"/>
      <c r="Q14" s="40"/>
      <c r="T14" s="46"/>
      <c r="U14" s="36"/>
    </row>
    <row r="15" spans="1:21" ht="15.75">
      <c r="A15" s="1" t="s">
        <v>22</v>
      </c>
      <c r="B15" s="1"/>
      <c r="C15" s="1"/>
      <c r="D15" s="1" t="s">
        <v>23</v>
      </c>
      <c r="E15" s="13">
        <v>0</v>
      </c>
      <c r="F15" s="13">
        <v>0</v>
      </c>
      <c r="H15" s="49"/>
      <c r="I15" s="50"/>
      <c r="J15" s="51"/>
      <c r="K15" s="52"/>
      <c r="L15" s="53"/>
      <c r="M15" s="54"/>
      <c r="N15" s="54"/>
      <c r="O15" s="46"/>
      <c r="Q15" s="40"/>
      <c r="S15" s="36"/>
      <c r="T15" s="46"/>
      <c r="U15" s="47"/>
    </row>
    <row r="16" spans="1:21" ht="15.75">
      <c r="A16" s="1" t="s">
        <v>24</v>
      </c>
      <c r="B16" s="1"/>
      <c r="C16" s="1"/>
      <c r="D16" s="1" t="s">
        <v>25</v>
      </c>
      <c r="E16" s="13">
        <v>0</v>
      </c>
      <c r="F16" s="13">
        <v>0</v>
      </c>
      <c r="H16" s="49"/>
      <c r="I16" s="50"/>
      <c r="J16" s="51"/>
      <c r="K16" s="52"/>
      <c r="L16" s="53"/>
      <c r="M16" s="54"/>
      <c r="N16" s="54"/>
      <c r="O16" s="46"/>
      <c r="Q16" s="40"/>
      <c r="S16" s="36"/>
      <c r="T16" s="46"/>
      <c r="U16" s="47"/>
    </row>
    <row r="17" spans="1:21" ht="15.75">
      <c r="A17" s="1" t="s">
        <v>26</v>
      </c>
      <c r="B17" s="1"/>
      <c r="C17" s="1"/>
      <c r="D17" s="1" t="s">
        <v>27</v>
      </c>
      <c r="E17" s="13"/>
      <c r="F17" s="13">
        <v>0</v>
      </c>
      <c r="H17" s="49"/>
      <c r="I17" s="50"/>
      <c r="J17" s="51"/>
      <c r="K17" s="52"/>
      <c r="L17" s="53"/>
      <c r="M17" s="54"/>
      <c r="N17" s="54"/>
      <c r="O17" s="46"/>
      <c r="Q17" s="40"/>
      <c r="S17" s="36"/>
      <c r="T17" s="46"/>
      <c r="U17" s="47"/>
    </row>
    <row r="18" spans="1:21" ht="15.75">
      <c r="A18" s="1" t="s">
        <v>28</v>
      </c>
      <c r="B18" s="1"/>
      <c r="C18" s="1"/>
      <c r="D18" s="1" t="s">
        <v>29</v>
      </c>
      <c r="E18" s="13">
        <v>0</v>
      </c>
      <c r="F18" s="13">
        <v>0</v>
      </c>
      <c r="H18" s="49"/>
      <c r="I18" s="50"/>
      <c r="J18" s="51"/>
      <c r="K18" s="52"/>
      <c r="L18" s="53"/>
      <c r="M18" s="54"/>
      <c r="N18" s="54"/>
      <c r="O18" s="46"/>
      <c r="Q18" s="40"/>
      <c r="S18" s="36"/>
      <c r="T18" s="46"/>
      <c r="U18" s="47"/>
    </row>
    <row r="19" spans="1:21" ht="15.75">
      <c r="A19" s="1" t="s">
        <v>32</v>
      </c>
      <c r="B19" s="1"/>
      <c r="C19" s="1"/>
      <c r="D19" s="1" t="s">
        <v>33</v>
      </c>
      <c r="E19" s="12">
        <v>0</v>
      </c>
      <c r="F19" s="12">
        <v>0</v>
      </c>
      <c r="H19" s="49"/>
      <c r="I19" s="50"/>
      <c r="J19" s="51"/>
      <c r="K19" s="52"/>
      <c r="L19" s="53"/>
      <c r="M19" s="54"/>
      <c r="N19" s="54"/>
      <c r="O19" s="46"/>
      <c r="Q19" s="40"/>
      <c r="S19" s="36"/>
      <c r="T19" s="46"/>
      <c r="U19" s="47"/>
    </row>
    <row r="20" spans="1:21" ht="15.75">
      <c r="A20" s="1" t="s">
        <v>34</v>
      </c>
      <c r="B20" s="1"/>
      <c r="C20" s="1"/>
      <c r="D20" s="1" t="s">
        <v>35</v>
      </c>
      <c r="E20" s="12">
        <v>255000</v>
      </c>
      <c r="F20" s="12">
        <v>255000</v>
      </c>
      <c r="H20" s="49"/>
      <c r="I20" s="50"/>
      <c r="J20" s="51"/>
      <c r="K20" s="52"/>
      <c r="L20" s="53"/>
      <c r="M20" s="54"/>
      <c r="N20" s="54"/>
      <c r="O20" s="46"/>
      <c r="Q20" s="40"/>
      <c r="S20" s="36"/>
      <c r="T20" s="46"/>
      <c r="U20" s="36"/>
    </row>
    <row r="21" spans="1:21" ht="15.75">
      <c r="A21" s="1" t="s">
        <v>36</v>
      </c>
      <c r="B21" s="1"/>
      <c r="C21" s="1"/>
      <c r="D21" s="1" t="s">
        <v>37</v>
      </c>
      <c r="E21" s="13"/>
      <c r="F21" s="13">
        <v>0</v>
      </c>
      <c r="H21" s="49"/>
      <c r="I21" s="50"/>
      <c r="J21" s="51"/>
      <c r="K21" s="52"/>
      <c r="L21" s="53"/>
      <c r="M21" s="54"/>
      <c r="N21" s="54"/>
      <c r="O21" s="46"/>
      <c r="Q21" s="40"/>
      <c r="S21" s="36"/>
      <c r="T21" s="46"/>
      <c r="U21" s="36"/>
    </row>
    <row r="22" spans="1:21" ht="15.75">
      <c r="A22" s="1" t="s">
        <v>38</v>
      </c>
      <c r="B22" s="1"/>
      <c r="C22" s="1"/>
      <c r="D22" s="1" t="s">
        <v>39</v>
      </c>
      <c r="E22" s="13">
        <v>0</v>
      </c>
      <c r="F22" s="13">
        <v>0</v>
      </c>
      <c r="H22" s="49"/>
      <c r="I22" s="50"/>
      <c r="J22" s="51"/>
      <c r="K22" s="52"/>
      <c r="L22" s="53"/>
      <c r="M22" s="54"/>
      <c r="N22" s="54"/>
      <c r="O22" s="46"/>
      <c r="Q22" s="40"/>
      <c r="S22" s="36"/>
      <c r="T22" s="46"/>
      <c r="U22" s="36"/>
    </row>
    <row r="23" spans="1:21" ht="15.75">
      <c r="A23" s="1" t="s">
        <v>40</v>
      </c>
      <c r="B23" s="1"/>
      <c r="C23" s="1"/>
      <c r="D23" s="1" t="s">
        <v>41</v>
      </c>
      <c r="F23" s="13">
        <v>0</v>
      </c>
      <c r="H23" s="49"/>
      <c r="I23" s="50"/>
      <c r="J23" s="51"/>
      <c r="K23" s="52"/>
      <c r="L23" s="141"/>
      <c r="M23" s="54"/>
      <c r="N23" s="54"/>
      <c r="O23" s="46"/>
      <c r="Q23" s="40"/>
      <c r="S23" s="36"/>
      <c r="T23" s="46"/>
      <c r="U23" s="36"/>
    </row>
    <row r="24" spans="1:21" ht="15.75">
      <c r="A24" s="1" t="s">
        <v>42</v>
      </c>
      <c r="D24" s="1" t="s">
        <v>962</v>
      </c>
      <c r="E24" s="13"/>
      <c r="F24" s="13"/>
      <c r="H24" s="49"/>
      <c r="I24" s="50"/>
      <c r="J24" s="51"/>
      <c r="K24" s="52"/>
      <c r="L24" s="53"/>
      <c r="M24" s="54"/>
      <c r="N24" s="54"/>
      <c r="O24" s="46"/>
      <c r="Q24" s="40"/>
      <c r="S24" s="36"/>
      <c r="T24" s="46"/>
      <c r="U24" s="36"/>
    </row>
    <row r="25" spans="1:21" ht="15.75">
      <c r="A25" s="1"/>
      <c r="B25" t="s">
        <v>711</v>
      </c>
      <c r="C25" s="1">
        <v>39094</v>
      </c>
      <c r="D25" s="38" t="s">
        <v>1222</v>
      </c>
      <c r="E25" s="13">
        <v>210150.44</v>
      </c>
      <c r="F25" s="13">
        <v>210150.44</v>
      </c>
      <c r="H25" s="49"/>
      <c r="I25" s="50"/>
      <c r="J25" s="51"/>
      <c r="K25" s="52"/>
      <c r="L25" s="53"/>
      <c r="M25" s="54"/>
      <c r="N25" s="54"/>
      <c r="O25" s="46"/>
      <c r="Q25" s="40"/>
      <c r="S25" s="36"/>
      <c r="T25" s="46"/>
      <c r="U25" s="36"/>
    </row>
    <row r="26" spans="1:21" ht="15.75">
      <c r="A26" s="1" t="s">
        <v>44</v>
      </c>
      <c r="B26" s="1"/>
      <c r="C26" s="1"/>
      <c r="D26" s="1" t="s">
        <v>451</v>
      </c>
      <c r="E26" s="13">
        <v>0</v>
      </c>
      <c r="F26" s="13">
        <v>0</v>
      </c>
      <c r="H26" s="49"/>
      <c r="I26" s="50"/>
      <c r="J26" s="51"/>
      <c r="K26" s="52"/>
      <c r="L26" s="53"/>
      <c r="M26" s="54"/>
      <c r="N26" s="54"/>
      <c r="O26" s="46"/>
      <c r="Q26" s="40"/>
      <c r="S26" s="36"/>
      <c r="T26" s="46"/>
      <c r="U26" s="36"/>
    </row>
    <row r="27" spans="1:21" ht="15.75">
      <c r="A27" s="1" t="s">
        <v>46</v>
      </c>
      <c r="B27" s="1"/>
      <c r="C27" s="1"/>
      <c r="D27" s="1" t="s">
        <v>47</v>
      </c>
      <c r="E27" s="12"/>
      <c r="F27" s="12"/>
      <c r="H27" s="49"/>
      <c r="I27" s="50"/>
      <c r="J27" s="51"/>
      <c r="K27" s="52"/>
      <c r="L27" s="141"/>
      <c r="M27" s="54"/>
      <c r="N27" s="54"/>
      <c r="O27" s="46"/>
      <c r="Q27" s="40"/>
      <c r="S27" s="36"/>
      <c r="T27" s="40"/>
      <c r="U27" s="36"/>
    </row>
    <row r="28" spans="1:21" ht="15.75">
      <c r="A28" s="2"/>
      <c r="B28" s="2"/>
      <c r="C28" s="2"/>
      <c r="D28" s="2"/>
      <c r="E28" s="12"/>
      <c r="F28" s="12"/>
      <c r="H28" s="49"/>
      <c r="I28" s="50"/>
      <c r="J28" s="51"/>
      <c r="K28" s="52"/>
      <c r="L28" s="53"/>
      <c r="M28" s="54"/>
      <c r="N28" s="54"/>
      <c r="Q28" s="40"/>
      <c r="S28" s="36"/>
      <c r="T28" s="46"/>
      <c r="U28" s="36"/>
    </row>
    <row r="29" spans="1:21" ht="15.75">
      <c r="A29" s="4" t="s">
        <v>48</v>
      </c>
      <c r="B29" s="4"/>
      <c r="C29" s="4"/>
      <c r="D29" s="4" t="s">
        <v>49</v>
      </c>
      <c r="E29" s="10">
        <f>SUM(E30:E61)</f>
        <v>3212110.06</v>
      </c>
      <c r="F29" s="10">
        <f>SUM(F30:F61)</f>
        <v>3212110.06</v>
      </c>
      <c r="H29" s="49"/>
      <c r="I29" s="50"/>
      <c r="J29" s="51"/>
      <c r="K29" s="52"/>
      <c r="L29" s="53"/>
      <c r="M29" s="54"/>
      <c r="N29" s="54"/>
      <c r="O29" s="46"/>
      <c r="Q29" s="40"/>
      <c r="S29" s="36"/>
      <c r="T29" s="46"/>
      <c r="U29" s="36"/>
    </row>
    <row r="30" spans="1:21" ht="15.75">
      <c r="A30" s="1" t="s">
        <v>50</v>
      </c>
      <c r="B30" s="1"/>
      <c r="C30" s="1"/>
      <c r="D30" s="1" t="s">
        <v>51</v>
      </c>
      <c r="E30" s="12">
        <v>0</v>
      </c>
      <c r="F30" s="12">
        <v>0</v>
      </c>
      <c r="H30" s="49"/>
      <c r="I30" s="50"/>
      <c r="J30" s="51"/>
      <c r="K30" s="52"/>
      <c r="L30" s="53"/>
      <c r="M30" s="54"/>
      <c r="N30" s="54"/>
      <c r="Q30" s="40"/>
      <c r="S30" s="36"/>
      <c r="T30" s="46"/>
      <c r="U30" s="36"/>
    </row>
    <row r="31" spans="1:21" ht="15.75">
      <c r="A31" s="1"/>
      <c r="B31" s="1" t="s">
        <v>621</v>
      </c>
      <c r="C31" s="1"/>
      <c r="D31" s="38" t="s">
        <v>1223</v>
      </c>
      <c r="E31" s="15">
        <v>523310</v>
      </c>
      <c r="F31" s="15">
        <f>(E31)</f>
        <v>523310</v>
      </c>
      <c r="H31" s="49"/>
      <c r="I31" s="50"/>
      <c r="J31" s="51"/>
      <c r="K31" s="52"/>
      <c r="L31" s="141"/>
      <c r="M31" s="54"/>
      <c r="N31" s="54"/>
      <c r="Q31" s="40"/>
      <c r="S31" s="36"/>
      <c r="T31" s="46"/>
      <c r="U31" s="36"/>
    </row>
    <row r="32" spans="1:21" ht="15.75">
      <c r="A32" s="1"/>
      <c r="B32" s="1"/>
      <c r="C32" s="1"/>
      <c r="D32" s="38"/>
      <c r="E32" s="15"/>
      <c r="F32" s="15"/>
      <c r="H32" s="49"/>
      <c r="I32" s="50"/>
      <c r="J32" s="51"/>
      <c r="K32" s="52"/>
      <c r="L32" s="141"/>
      <c r="M32" s="54"/>
      <c r="N32" s="54"/>
      <c r="Q32" s="40"/>
      <c r="S32" s="36"/>
      <c r="T32" s="46"/>
      <c r="U32" s="36"/>
    </row>
    <row r="33" spans="1:22" ht="15.75">
      <c r="A33" s="1"/>
      <c r="B33" s="1"/>
      <c r="C33" s="1"/>
      <c r="D33" s="38" t="s">
        <v>1224</v>
      </c>
      <c r="E33" s="15">
        <v>9120</v>
      </c>
      <c r="F33" s="15">
        <v>9120</v>
      </c>
      <c r="H33" s="49"/>
      <c r="I33" s="50"/>
      <c r="J33" s="51"/>
      <c r="K33" s="52"/>
      <c r="L33" s="141"/>
      <c r="M33" s="54"/>
      <c r="N33" s="54"/>
      <c r="Q33" s="40"/>
      <c r="S33" s="36"/>
      <c r="T33" s="46"/>
      <c r="U33" s="36"/>
    </row>
    <row r="34" spans="1:22" ht="15.75">
      <c r="A34" s="1"/>
      <c r="B34" s="1" t="s">
        <v>621</v>
      </c>
      <c r="C34" s="1" t="s">
        <v>1225</v>
      </c>
      <c r="D34" s="38" t="s">
        <v>1226</v>
      </c>
      <c r="E34" s="15">
        <v>150420</v>
      </c>
      <c r="F34" s="15">
        <v>150420</v>
      </c>
      <c r="H34" s="49"/>
      <c r="I34" s="50"/>
      <c r="J34" s="51"/>
      <c r="K34" s="52"/>
      <c r="L34" s="53"/>
      <c r="M34" s="54"/>
      <c r="N34" s="54"/>
      <c r="Q34" s="40"/>
      <c r="S34" s="36"/>
      <c r="T34" s="46"/>
      <c r="U34" s="36"/>
    </row>
    <row r="35" spans="1:22" ht="15.75">
      <c r="A35" s="1"/>
      <c r="B35" s="1" t="s">
        <v>621</v>
      </c>
      <c r="C35" s="1"/>
      <c r="D35" s="38" t="s">
        <v>1227</v>
      </c>
      <c r="E35" s="15">
        <v>65520</v>
      </c>
      <c r="F35" s="15">
        <v>65520</v>
      </c>
      <c r="H35" s="49"/>
      <c r="I35" s="50"/>
      <c r="J35" s="51"/>
      <c r="K35" s="52"/>
      <c r="L35" s="141"/>
      <c r="M35" s="54"/>
      <c r="N35" s="54"/>
      <c r="Q35" s="40"/>
      <c r="S35" s="36"/>
      <c r="T35" s="46"/>
      <c r="U35" s="36"/>
    </row>
    <row r="36" spans="1:22" ht="15.75">
      <c r="A36" s="1"/>
      <c r="B36" s="1"/>
      <c r="C36" s="1" t="s">
        <v>1228</v>
      </c>
      <c r="D36" s="38" t="s">
        <v>1229</v>
      </c>
      <c r="E36" s="15">
        <v>180000</v>
      </c>
      <c r="F36" s="15">
        <v>180000</v>
      </c>
      <c r="H36" s="49"/>
      <c r="I36" s="50"/>
      <c r="J36" s="51"/>
      <c r="K36" s="52"/>
      <c r="L36" s="141"/>
      <c r="M36" s="54"/>
      <c r="N36" s="54"/>
      <c r="Q36" s="40"/>
      <c r="S36" s="36"/>
      <c r="T36" s="46"/>
      <c r="U36" s="36"/>
    </row>
    <row r="37" spans="1:22" ht="15.75">
      <c r="A37" s="1"/>
      <c r="B37" s="1"/>
      <c r="C37" s="1"/>
      <c r="D37" s="38" t="s">
        <v>1230</v>
      </c>
      <c r="E37" s="15">
        <v>6080</v>
      </c>
      <c r="F37" s="15">
        <v>6080</v>
      </c>
      <c r="H37" s="49"/>
      <c r="I37" s="50"/>
      <c r="J37" s="51"/>
      <c r="K37" s="52"/>
      <c r="L37" s="141"/>
      <c r="M37" s="54"/>
      <c r="N37" s="54"/>
      <c r="Q37" s="40"/>
      <c r="S37" s="36"/>
      <c r="T37" s="46"/>
      <c r="U37" s="36"/>
    </row>
    <row r="38" spans="1:22" ht="15.75">
      <c r="A38" s="1" t="s">
        <v>52</v>
      </c>
      <c r="B38" s="1"/>
      <c r="C38" s="1"/>
      <c r="D38" s="1" t="s">
        <v>53</v>
      </c>
      <c r="E38" s="12">
        <v>0</v>
      </c>
      <c r="F38" s="12"/>
      <c r="H38" s="49"/>
      <c r="I38" s="50"/>
      <c r="J38" s="51"/>
      <c r="K38" s="52"/>
      <c r="L38" s="53"/>
      <c r="M38" s="54"/>
      <c r="N38" s="54"/>
      <c r="O38" s="46"/>
      <c r="Q38" s="40"/>
      <c r="S38" s="36"/>
      <c r="T38" s="46"/>
      <c r="U38" s="36"/>
    </row>
    <row r="39" spans="1:22" ht="15.75">
      <c r="A39" s="1" t="s">
        <v>54</v>
      </c>
      <c r="B39" s="1" t="s">
        <v>621</v>
      </c>
      <c r="C39" s="1"/>
      <c r="D39" s="1" t="s">
        <v>861</v>
      </c>
      <c r="E39" s="15"/>
      <c r="F39" s="15"/>
      <c r="H39" s="49"/>
      <c r="I39" s="50"/>
      <c r="J39" s="51"/>
      <c r="K39" s="52"/>
      <c r="L39" s="53"/>
      <c r="M39" s="54"/>
      <c r="N39" s="54"/>
      <c r="O39" s="46"/>
      <c r="Q39" s="40"/>
      <c r="S39" s="36"/>
      <c r="T39" s="46"/>
      <c r="U39" s="36"/>
    </row>
    <row r="40" spans="1:22" ht="15.75">
      <c r="A40" s="1"/>
      <c r="B40" s="1"/>
      <c r="C40" s="1"/>
      <c r="D40" s="38" t="s">
        <v>1231</v>
      </c>
      <c r="E40" s="15">
        <v>21295.63</v>
      </c>
      <c r="F40" s="15">
        <v>21295.63</v>
      </c>
      <c r="H40" s="49"/>
      <c r="I40" s="50"/>
      <c r="J40" s="51"/>
      <c r="K40" s="52"/>
      <c r="L40" s="53"/>
      <c r="M40" s="54"/>
      <c r="N40" s="54"/>
      <c r="O40" s="46"/>
      <c r="Q40" s="40"/>
      <c r="S40" s="36"/>
      <c r="T40" s="46"/>
      <c r="U40" s="36"/>
    </row>
    <row r="41" spans="1:22" ht="15.75">
      <c r="A41" s="1" t="s">
        <v>56</v>
      </c>
      <c r="B41" s="1" t="s">
        <v>621</v>
      </c>
      <c r="C41" s="1"/>
      <c r="D41" s="1" t="s">
        <v>1232</v>
      </c>
      <c r="E41" s="15">
        <v>868431.64</v>
      </c>
      <c r="F41" s="15">
        <f>(E41)</f>
        <v>868431.64</v>
      </c>
      <c r="H41" s="49"/>
      <c r="I41" s="50"/>
      <c r="J41" s="51"/>
      <c r="K41" s="52"/>
      <c r="L41" s="141"/>
      <c r="M41" s="54"/>
      <c r="N41" s="54"/>
      <c r="O41" s="46"/>
      <c r="Q41" s="40"/>
      <c r="S41" s="36"/>
      <c r="T41" s="46"/>
      <c r="V41" t="s">
        <v>455</v>
      </c>
    </row>
    <row r="42" spans="1:22" ht="15.75">
      <c r="A42" s="1" t="s">
        <v>58</v>
      </c>
      <c r="B42" s="1" t="s">
        <v>626</v>
      </c>
      <c r="C42" s="1"/>
      <c r="D42" s="1" t="s">
        <v>59</v>
      </c>
      <c r="E42" s="15"/>
      <c r="F42" s="15"/>
      <c r="H42" s="49"/>
      <c r="I42" s="50"/>
      <c r="J42" s="51"/>
      <c r="K42" s="52"/>
      <c r="L42" s="141"/>
      <c r="M42" s="54"/>
      <c r="N42" s="54"/>
      <c r="O42" s="46"/>
      <c r="Q42" s="40"/>
      <c r="S42" s="36"/>
      <c r="T42" s="46"/>
      <c r="U42" s="36"/>
    </row>
    <row r="43" spans="1:22" ht="15.75">
      <c r="A43" s="1"/>
      <c r="B43" s="1"/>
      <c r="C43" s="1" t="s">
        <v>1103</v>
      </c>
      <c r="D43" s="38" t="s">
        <v>966</v>
      </c>
      <c r="E43" s="15">
        <v>456600</v>
      </c>
      <c r="F43" s="15">
        <v>456600</v>
      </c>
      <c r="H43" s="49"/>
      <c r="I43" s="50"/>
      <c r="J43" s="51"/>
      <c r="K43" s="52"/>
      <c r="L43" s="141"/>
      <c r="M43" s="54"/>
      <c r="N43" s="54"/>
      <c r="O43" s="46"/>
      <c r="Q43" s="40"/>
      <c r="S43" s="36"/>
      <c r="T43" s="46"/>
      <c r="U43" s="36"/>
    </row>
    <row r="44" spans="1:22" ht="15.75">
      <c r="A44" s="1"/>
      <c r="B44" s="1"/>
      <c r="C44" s="1"/>
      <c r="D44" s="38"/>
      <c r="E44" s="15"/>
      <c r="F44" s="15"/>
      <c r="H44" s="49"/>
      <c r="I44" s="50"/>
      <c r="J44" s="51"/>
      <c r="K44" s="52"/>
      <c r="L44" s="141"/>
      <c r="M44" s="54"/>
      <c r="N44" s="54"/>
      <c r="O44" s="46"/>
      <c r="Q44" s="40"/>
      <c r="S44" s="36"/>
      <c r="T44" s="46"/>
      <c r="U44" s="36"/>
    </row>
    <row r="45" spans="1:22" ht="15.75">
      <c r="A45" s="1"/>
      <c r="B45" s="1" t="s">
        <v>621</v>
      </c>
      <c r="C45" s="1" t="s">
        <v>967</v>
      </c>
      <c r="D45" s="38" t="s">
        <v>1104</v>
      </c>
      <c r="E45" s="15">
        <v>30600</v>
      </c>
      <c r="F45" s="15">
        <v>30600</v>
      </c>
      <c r="H45" s="49"/>
      <c r="I45" s="50"/>
      <c r="J45" s="51"/>
      <c r="K45" s="52"/>
      <c r="L45" s="141"/>
      <c r="M45" s="54"/>
      <c r="N45" s="54"/>
      <c r="O45" s="46"/>
      <c r="Q45" s="40"/>
      <c r="S45" s="36"/>
      <c r="T45" s="46"/>
      <c r="U45" s="36"/>
    </row>
    <row r="46" spans="1:22" ht="15.75">
      <c r="A46" s="1"/>
      <c r="B46" s="1"/>
      <c r="C46" s="1"/>
      <c r="D46" s="38" t="s">
        <v>968</v>
      </c>
      <c r="E46" s="15"/>
      <c r="F46" s="15"/>
      <c r="H46" s="49"/>
      <c r="I46" s="50"/>
      <c r="J46" s="51"/>
      <c r="K46" s="52"/>
      <c r="L46" s="141"/>
      <c r="M46" s="54"/>
      <c r="N46" s="54"/>
      <c r="O46" s="46"/>
      <c r="Q46" s="40"/>
      <c r="S46" s="36"/>
      <c r="T46" s="46"/>
      <c r="U46" s="36"/>
    </row>
    <row r="47" spans="1:22" ht="15.75">
      <c r="A47" s="1"/>
      <c r="B47" s="1"/>
      <c r="C47" s="1"/>
      <c r="D47" s="38"/>
      <c r="E47" s="15"/>
      <c r="F47" s="15"/>
      <c r="H47" s="49"/>
      <c r="I47" s="50"/>
      <c r="J47" s="51"/>
      <c r="K47" s="52"/>
      <c r="L47" s="141"/>
      <c r="M47" s="54"/>
      <c r="N47" s="54"/>
      <c r="O47" s="46"/>
      <c r="Q47" s="40"/>
      <c r="S47" s="36"/>
      <c r="T47" s="46"/>
      <c r="U47" s="36"/>
    </row>
    <row r="48" spans="1:22" ht="15.75">
      <c r="A48" s="1" t="s">
        <v>60</v>
      </c>
      <c r="B48" s="1"/>
      <c r="C48" s="1"/>
      <c r="D48" s="1" t="s">
        <v>61</v>
      </c>
      <c r="E48" s="12"/>
      <c r="F48" s="12"/>
      <c r="H48" s="49"/>
      <c r="I48" s="50"/>
      <c r="J48" s="51"/>
      <c r="K48" s="52"/>
      <c r="L48" s="141"/>
      <c r="M48" s="54"/>
      <c r="N48" s="54"/>
      <c r="O48" s="46"/>
      <c r="Q48" s="40"/>
      <c r="S48" s="36"/>
      <c r="T48" s="46"/>
      <c r="U48" s="36"/>
    </row>
    <row r="49" spans="1:21" ht="15.75">
      <c r="A49" s="1"/>
      <c r="B49" s="1" t="s">
        <v>618</v>
      </c>
      <c r="C49" s="1" t="s">
        <v>1233</v>
      </c>
      <c r="D49" s="1" t="s">
        <v>1234</v>
      </c>
      <c r="E49" s="12">
        <v>100000</v>
      </c>
      <c r="F49" s="12">
        <v>100000</v>
      </c>
      <c r="H49" s="49"/>
      <c r="I49" s="50"/>
      <c r="J49" s="51"/>
      <c r="K49" s="52"/>
      <c r="L49" s="141"/>
      <c r="M49" s="54"/>
      <c r="N49" s="54"/>
      <c r="O49" s="46"/>
      <c r="Q49" s="40"/>
      <c r="S49" s="36"/>
      <c r="T49" s="46"/>
      <c r="U49" s="36"/>
    </row>
    <row r="50" spans="1:21" ht="15.75">
      <c r="A50" s="1"/>
      <c r="B50" s="1"/>
      <c r="C50" s="1" t="s">
        <v>1235</v>
      </c>
      <c r="D50" s="1" t="s">
        <v>1236</v>
      </c>
      <c r="E50" s="12">
        <v>72195</v>
      </c>
      <c r="F50" s="12">
        <v>72195</v>
      </c>
      <c r="H50" s="49"/>
      <c r="I50" s="50"/>
      <c r="J50" s="51"/>
      <c r="K50" s="52"/>
      <c r="L50" s="141"/>
      <c r="M50" s="54"/>
      <c r="N50" s="54"/>
      <c r="O50" s="46"/>
      <c r="Q50" s="40"/>
      <c r="S50" s="36"/>
      <c r="T50" s="46"/>
      <c r="U50" s="36"/>
    </row>
    <row r="51" spans="1:21" ht="15.75">
      <c r="A51" s="1"/>
      <c r="B51" s="1"/>
      <c r="C51" s="1" t="s">
        <v>1237</v>
      </c>
      <c r="D51" s="1" t="s">
        <v>1238</v>
      </c>
      <c r="E51" s="12">
        <v>248641.94</v>
      </c>
      <c r="F51" s="12">
        <v>248641.94</v>
      </c>
      <c r="H51" s="49"/>
      <c r="I51" s="50"/>
      <c r="J51" s="51"/>
      <c r="K51" s="52"/>
      <c r="L51" s="141"/>
      <c r="M51" s="54"/>
      <c r="N51" s="54"/>
      <c r="O51" s="46"/>
      <c r="Q51" s="40"/>
      <c r="S51" s="36"/>
      <c r="T51" s="46"/>
      <c r="U51" s="36"/>
    </row>
    <row r="52" spans="1:21" ht="15.75">
      <c r="A52" s="1"/>
      <c r="B52" s="1"/>
      <c r="C52" s="1" t="s">
        <v>1239</v>
      </c>
      <c r="D52" s="1" t="s">
        <v>1240</v>
      </c>
      <c r="E52" s="12">
        <v>64195.85</v>
      </c>
      <c r="F52" s="12">
        <v>64195.85</v>
      </c>
      <c r="G52" s="42">
        <f>SUM(F49:F52)</f>
        <v>485032.79</v>
      </c>
      <c r="H52" s="49"/>
      <c r="I52" s="50"/>
      <c r="J52" s="51"/>
      <c r="K52" s="52"/>
      <c r="L52" s="141"/>
      <c r="M52" s="54"/>
      <c r="N52" s="54"/>
      <c r="O52" s="46"/>
      <c r="Q52" s="40"/>
      <c r="S52" s="36"/>
      <c r="T52" s="46"/>
      <c r="U52" s="36"/>
    </row>
    <row r="53" spans="1:21" ht="15.75">
      <c r="A53" s="1"/>
      <c r="B53" s="1"/>
      <c r="C53" s="1"/>
      <c r="D53" s="1"/>
      <c r="E53" s="12"/>
      <c r="F53" s="12"/>
      <c r="H53" s="49"/>
      <c r="I53" s="50"/>
      <c r="J53" s="51"/>
      <c r="K53" s="52"/>
      <c r="L53" s="141"/>
      <c r="M53" s="54"/>
      <c r="N53" s="54"/>
      <c r="O53" s="46"/>
      <c r="Q53" s="40"/>
      <c r="S53" s="36"/>
      <c r="T53" s="46"/>
      <c r="U53" s="36"/>
    </row>
    <row r="54" spans="1:21" ht="15.75">
      <c r="A54" s="1"/>
      <c r="B54" s="1"/>
      <c r="C54" s="1"/>
      <c r="D54" s="1"/>
      <c r="E54" s="12"/>
      <c r="F54" s="12"/>
      <c r="H54" s="49"/>
      <c r="I54" s="50"/>
      <c r="J54" s="51"/>
      <c r="K54" s="52"/>
      <c r="L54" s="141"/>
      <c r="M54" s="54"/>
      <c r="N54" s="54"/>
      <c r="O54" s="46"/>
      <c r="Q54" s="40"/>
      <c r="S54" s="36"/>
      <c r="T54" s="46"/>
      <c r="U54" s="36"/>
    </row>
    <row r="55" spans="1:21" ht="15.75">
      <c r="A55" s="1" t="s">
        <v>62</v>
      </c>
      <c r="B55" s="1"/>
      <c r="C55" s="39"/>
      <c r="D55" s="1" t="s">
        <v>63</v>
      </c>
      <c r="E55" s="15"/>
      <c r="F55" s="15"/>
      <c r="H55" s="49"/>
      <c r="I55" s="50"/>
      <c r="J55" s="51"/>
      <c r="K55" s="52"/>
      <c r="L55" s="141"/>
      <c r="M55" s="54"/>
      <c r="N55" s="54"/>
      <c r="O55" s="46"/>
      <c r="Q55" s="40"/>
      <c r="S55" s="36"/>
      <c r="T55" s="46"/>
      <c r="U55" s="36"/>
    </row>
    <row r="56" spans="1:21" ht="15.75">
      <c r="A56" s="1"/>
      <c r="B56" s="1"/>
      <c r="C56" s="39"/>
      <c r="E56" s="15">
        <v>415700</v>
      </c>
      <c r="F56" s="15">
        <v>415700</v>
      </c>
      <c r="H56" s="49"/>
      <c r="I56" s="50" t="s">
        <v>969</v>
      </c>
      <c r="J56" s="51"/>
      <c r="K56" s="52"/>
      <c r="L56" s="141">
        <v>28952.87</v>
      </c>
      <c r="M56" s="54"/>
      <c r="N56" s="54"/>
      <c r="O56" s="46"/>
      <c r="Q56" s="40"/>
      <c r="S56" s="36"/>
      <c r="T56" s="46"/>
      <c r="U56" s="36"/>
    </row>
    <row r="57" spans="1:21" ht="15.75">
      <c r="A57" s="1" t="s">
        <v>64</v>
      </c>
      <c r="B57" s="1"/>
      <c r="C57" s="1"/>
      <c r="D57" s="1" t="s">
        <v>65</v>
      </c>
      <c r="E57" s="13">
        <v>0</v>
      </c>
      <c r="F57" s="13">
        <v>0</v>
      </c>
      <c r="H57" s="49"/>
      <c r="I57" s="50"/>
      <c r="J57" s="51"/>
      <c r="K57" s="52"/>
      <c r="L57" s="141"/>
      <c r="M57" s="54"/>
      <c r="N57" s="54"/>
      <c r="O57" s="46"/>
      <c r="Q57" s="40"/>
      <c r="S57" s="36"/>
      <c r="T57" s="46"/>
      <c r="U57" s="36"/>
    </row>
    <row r="58" spans="1:21" ht="15.75">
      <c r="A58" s="1" t="s">
        <v>66</v>
      </c>
      <c r="B58" s="1"/>
      <c r="C58" s="1"/>
      <c r="D58" s="1" t="s">
        <v>67</v>
      </c>
      <c r="E58" s="13">
        <v>0</v>
      </c>
      <c r="F58" s="13">
        <v>0</v>
      </c>
      <c r="H58" s="49"/>
      <c r="I58" s="50"/>
      <c r="J58" s="51"/>
      <c r="K58" s="52"/>
      <c r="L58" s="141"/>
      <c r="M58" s="54"/>
      <c r="N58" s="54"/>
      <c r="O58" s="46"/>
      <c r="Q58" s="40"/>
      <c r="S58" s="36"/>
      <c r="T58" s="40"/>
      <c r="U58" s="36"/>
    </row>
    <row r="59" spans="1:21" ht="15.75">
      <c r="A59" s="1" t="s">
        <v>68</v>
      </c>
      <c r="B59" s="1"/>
      <c r="C59" s="1"/>
      <c r="D59" s="1" t="s">
        <v>69</v>
      </c>
      <c r="E59" s="13">
        <v>0</v>
      </c>
      <c r="F59" s="13">
        <v>0</v>
      </c>
      <c r="H59" s="49"/>
      <c r="I59" s="50"/>
      <c r="J59" s="51"/>
      <c r="K59" s="52"/>
      <c r="L59" s="141"/>
      <c r="M59" s="54"/>
      <c r="N59" s="54"/>
      <c r="O59" s="46"/>
      <c r="Q59" s="40"/>
      <c r="S59" s="36"/>
      <c r="T59" s="46"/>
      <c r="U59" s="36"/>
    </row>
    <row r="60" spans="1:21" ht="15.75">
      <c r="A60" s="1" t="s">
        <v>70</v>
      </c>
      <c r="B60" s="1"/>
      <c r="C60" s="1"/>
      <c r="D60" s="1" t="s">
        <v>71</v>
      </c>
      <c r="E60" s="13">
        <v>0</v>
      </c>
      <c r="F60" s="13">
        <v>0</v>
      </c>
      <c r="H60" s="49"/>
      <c r="I60" s="50"/>
      <c r="J60" s="51"/>
      <c r="K60" s="52"/>
      <c r="L60" s="141"/>
      <c r="M60" s="54"/>
      <c r="N60" s="54"/>
      <c r="O60" s="46"/>
      <c r="Q60" s="40"/>
      <c r="S60" s="36"/>
      <c r="T60" s="46"/>
      <c r="U60" s="36"/>
    </row>
    <row r="61" spans="1:21" ht="15.75">
      <c r="A61" s="1" t="s">
        <v>72</v>
      </c>
      <c r="B61" s="1"/>
      <c r="C61" s="1"/>
      <c r="D61" s="1" t="s">
        <v>73</v>
      </c>
      <c r="E61" s="13">
        <v>0</v>
      </c>
      <c r="F61" s="13">
        <v>0</v>
      </c>
      <c r="H61" s="49"/>
      <c r="I61" s="50"/>
      <c r="J61" s="51"/>
      <c r="K61" s="52"/>
      <c r="L61" s="141"/>
      <c r="M61" s="54"/>
      <c r="N61" s="54"/>
      <c r="O61" s="46"/>
      <c r="Q61" s="40"/>
      <c r="S61" s="36"/>
      <c r="T61" s="46"/>
      <c r="U61" s="36"/>
    </row>
    <row r="62" spans="1:21" ht="15.75">
      <c r="A62" s="1"/>
      <c r="B62" s="1"/>
      <c r="C62" s="1"/>
      <c r="D62" s="1"/>
      <c r="E62" s="12"/>
      <c r="F62" s="12"/>
      <c r="H62" s="49"/>
      <c r="I62" s="50"/>
      <c r="J62" s="51"/>
      <c r="K62" s="52"/>
      <c r="L62" s="141"/>
      <c r="M62" s="54"/>
      <c r="N62" s="54"/>
      <c r="O62" s="46"/>
      <c r="Q62" s="40"/>
      <c r="S62" s="36"/>
      <c r="T62" s="46"/>
      <c r="U62" s="36"/>
    </row>
    <row r="63" spans="1:21" ht="15.75">
      <c r="A63" s="4" t="s">
        <v>74</v>
      </c>
      <c r="B63" s="4"/>
      <c r="C63" s="4"/>
      <c r="D63" s="4" t="s">
        <v>75</v>
      </c>
      <c r="E63" s="10">
        <f>SUM(E64:E68)</f>
        <v>9414.4</v>
      </c>
      <c r="F63" s="10">
        <f>SUM(F64:F68)</f>
        <v>9414.4</v>
      </c>
      <c r="H63" s="49"/>
      <c r="I63" s="50"/>
      <c r="J63" s="51"/>
      <c r="K63" s="52"/>
      <c r="L63" s="53"/>
      <c r="M63" s="54"/>
      <c r="N63" s="54"/>
      <c r="Q63" s="40"/>
      <c r="S63" s="36"/>
      <c r="T63" s="46"/>
      <c r="U63" s="36"/>
    </row>
    <row r="64" spans="1:21" ht="15.75">
      <c r="A64" s="1" t="s">
        <v>76</v>
      </c>
      <c r="B64" s="1"/>
      <c r="C64" s="1"/>
      <c r="D64" s="1" t="s">
        <v>767</v>
      </c>
      <c r="E64" s="13">
        <v>0</v>
      </c>
      <c r="F64" s="13">
        <v>0</v>
      </c>
      <c r="H64" s="49"/>
      <c r="I64" s="50"/>
      <c r="J64" s="51"/>
      <c r="K64" s="52"/>
      <c r="L64" s="141"/>
      <c r="M64" s="54"/>
      <c r="N64" s="54"/>
      <c r="Q64" s="40"/>
      <c r="S64" s="36"/>
      <c r="T64" s="46"/>
      <c r="U64" s="36"/>
    </row>
    <row r="65" spans="1:21" ht="15.75">
      <c r="A65" s="1" t="s">
        <v>78</v>
      </c>
      <c r="B65" s="1"/>
      <c r="C65" s="1"/>
      <c r="D65" s="1" t="s">
        <v>79</v>
      </c>
      <c r="E65" s="13">
        <v>0</v>
      </c>
      <c r="F65" s="13">
        <v>0</v>
      </c>
      <c r="H65" s="49"/>
      <c r="I65" s="50"/>
      <c r="J65" s="51"/>
      <c r="K65" s="52"/>
      <c r="L65" s="141"/>
      <c r="M65" s="54"/>
      <c r="N65" s="54"/>
      <c r="O65" s="46"/>
      <c r="Q65" s="40"/>
      <c r="S65" s="36"/>
      <c r="T65" s="46"/>
      <c r="U65" s="36"/>
    </row>
    <row r="66" spans="1:21" ht="15.75">
      <c r="A66" s="1" t="s">
        <v>80</v>
      </c>
      <c r="B66" s="1"/>
      <c r="C66" s="1"/>
      <c r="D66" s="1" t="s">
        <v>81</v>
      </c>
      <c r="E66" s="13">
        <v>0</v>
      </c>
      <c r="F66" s="13">
        <v>0</v>
      </c>
      <c r="H66" s="49"/>
      <c r="I66" s="50"/>
      <c r="J66" s="51"/>
      <c r="K66" s="52"/>
      <c r="L66" s="141"/>
      <c r="M66" s="54"/>
      <c r="N66" s="54"/>
      <c r="O66" s="46"/>
      <c r="Q66" s="40"/>
      <c r="S66" s="36"/>
      <c r="T66" s="46"/>
      <c r="U66" s="36"/>
    </row>
    <row r="67" spans="1:21" ht="15.75">
      <c r="A67" s="1"/>
      <c r="B67" s="1"/>
      <c r="C67" s="1" t="s">
        <v>1241</v>
      </c>
      <c r="D67" s="38" t="s">
        <v>1242</v>
      </c>
      <c r="E67" s="13">
        <v>9414.4</v>
      </c>
      <c r="F67" s="13">
        <v>9414.4</v>
      </c>
      <c r="H67" s="49"/>
      <c r="I67" s="50"/>
      <c r="J67" s="51"/>
      <c r="K67" s="52"/>
      <c r="L67" s="141"/>
      <c r="M67" s="54"/>
      <c r="N67" s="54"/>
      <c r="O67" s="46"/>
      <c r="Q67" s="40"/>
      <c r="S67" s="36"/>
      <c r="T67" s="46"/>
      <c r="U67" s="36"/>
    </row>
    <row r="68" spans="1:21" ht="15.75">
      <c r="A68" s="1" t="s">
        <v>82</v>
      </c>
      <c r="B68" s="1"/>
      <c r="C68" s="1"/>
      <c r="D68" s="1" t="s">
        <v>83</v>
      </c>
      <c r="E68" s="13">
        <v>0</v>
      </c>
      <c r="F68" s="13">
        <v>0</v>
      </c>
      <c r="H68" s="49"/>
      <c r="I68" s="50"/>
      <c r="J68" s="51"/>
      <c r="K68" s="52"/>
      <c r="L68" s="141"/>
      <c r="M68" s="54"/>
      <c r="N68" s="54"/>
      <c r="O68" s="46"/>
      <c r="Q68" s="40"/>
      <c r="S68" s="36"/>
      <c r="T68" s="46"/>
      <c r="U68" s="36"/>
    </row>
    <row r="69" spans="1:21" ht="15.75">
      <c r="A69" s="1"/>
      <c r="B69" s="1"/>
      <c r="C69" s="1"/>
      <c r="D69" s="1"/>
      <c r="E69" s="13">
        <v>0</v>
      </c>
      <c r="F69" s="13">
        <v>0</v>
      </c>
      <c r="H69" s="49"/>
      <c r="I69" s="50"/>
      <c r="J69" s="51"/>
      <c r="K69" s="52"/>
      <c r="L69" s="53"/>
      <c r="M69" s="54"/>
      <c r="N69" s="54"/>
      <c r="O69" s="46"/>
      <c r="Q69" s="40"/>
      <c r="S69" s="36"/>
      <c r="T69" s="46"/>
      <c r="U69" s="36"/>
    </row>
    <row r="70" spans="1:21" ht="15.75">
      <c r="A70" s="4" t="s">
        <v>84</v>
      </c>
      <c r="B70" s="4"/>
      <c r="C70" s="4"/>
      <c r="D70" s="4" t="s">
        <v>85</v>
      </c>
      <c r="E70" s="10">
        <f>SUM(E71:E77)</f>
        <v>529349.33000000007</v>
      </c>
      <c r="F70" s="10">
        <f>SUM(F71:F77)</f>
        <v>529349.33000000007</v>
      </c>
      <c r="H70" s="49"/>
      <c r="I70" s="50"/>
      <c r="J70" s="51"/>
      <c r="K70" s="52"/>
      <c r="L70" s="141"/>
      <c r="M70" s="54"/>
      <c r="N70" s="54"/>
      <c r="O70" s="46"/>
      <c r="Q70" s="40"/>
      <c r="S70" s="36"/>
      <c r="T70" s="46"/>
      <c r="U70" s="36"/>
    </row>
    <row r="71" spans="1:21" ht="15.75">
      <c r="A71" s="1" t="s">
        <v>86</v>
      </c>
      <c r="B71" s="1"/>
      <c r="C71" s="1"/>
      <c r="D71" s="1" t="s">
        <v>87</v>
      </c>
      <c r="E71" s="13">
        <v>0</v>
      </c>
      <c r="F71" s="13">
        <v>0</v>
      </c>
      <c r="H71" s="49"/>
      <c r="I71" s="50"/>
      <c r="J71" s="51"/>
      <c r="K71" s="52"/>
      <c r="L71" s="53"/>
      <c r="M71" s="54"/>
      <c r="N71" s="54"/>
      <c r="Q71" s="40"/>
      <c r="S71" s="36"/>
      <c r="T71" s="46"/>
      <c r="U71" s="36"/>
    </row>
    <row r="72" spans="1:21" ht="15.75">
      <c r="A72" s="1" t="s">
        <v>88</v>
      </c>
      <c r="B72" s="1"/>
      <c r="C72" s="1"/>
      <c r="D72" s="1" t="s">
        <v>89</v>
      </c>
      <c r="E72" s="13">
        <v>0</v>
      </c>
      <c r="F72" s="13">
        <v>0</v>
      </c>
      <c r="H72" s="49"/>
      <c r="I72" s="50"/>
      <c r="J72" s="51"/>
      <c r="K72" s="52"/>
      <c r="L72" s="53"/>
      <c r="M72" s="54"/>
      <c r="N72" s="54"/>
      <c r="Q72" s="40"/>
      <c r="S72" s="36"/>
      <c r="T72" s="46"/>
      <c r="U72" s="36"/>
    </row>
    <row r="73" spans="1:21" ht="15.75">
      <c r="A73" s="1" t="s">
        <v>90</v>
      </c>
      <c r="B73" s="1"/>
      <c r="C73" s="1"/>
      <c r="D73" s="1" t="s">
        <v>865</v>
      </c>
      <c r="E73" s="13">
        <v>0</v>
      </c>
      <c r="F73" s="13">
        <v>0</v>
      </c>
      <c r="H73" s="49"/>
      <c r="I73" s="50"/>
      <c r="J73" s="51"/>
      <c r="K73" s="52"/>
      <c r="L73" s="53"/>
      <c r="M73" s="54"/>
      <c r="N73" s="54"/>
      <c r="Q73" s="40"/>
      <c r="S73" s="36"/>
      <c r="T73" s="46"/>
      <c r="U73" s="36"/>
    </row>
    <row r="74" spans="1:21" ht="15.75">
      <c r="A74" s="1" t="s">
        <v>92</v>
      </c>
      <c r="B74" s="1"/>
      <c r="C74" s="1"/>
      <c r="D74" s="1" t="s">
        <v>93</v>
      </c>
      <c r="E74" s="13">
        <v>0</v>
      </c>
      <c r="F74" s="13"/>
      <c r="H74" s="49"/>
      <c r="I74" s="50"/>
      <c r="J74" s="51"/>
      <c r="K74" s="52"/>
      <c r="L74" s="141"/>
      <c r="M74" s="54"/>
      <c r="N74" s="54"/>
      <c r="Q74" s="40"/>
      <c r="S74" s="36"/>
      <c r="T74" s="46"/>
      <c r="U74" s="36"/>
    </row>
    <row r="75" spans="1:21" ht="15.75">
      <c r="A75" s="1"/>
      <c r="B75" s="1"/>
      <c r="C75" s="1"/>
      <c r="D75" s="38" t="s">
        <v>1243</v>
      </c>
      <c r="E75" s="15">
        <v>50000</v>
      </c>
      <c r="F75" s="15">
        <v>50000</v>
      </c>
      <c r="H75" s="49"/>
      <c r="I75" s="50"/>
      <c r="J75" s="51"/>
      <c r="K75" s="52"/>
      <c r="L75" s="141"/>
      <c r="M75" s="54"/>
      <c r="N75" s="54"/>
      <c r="Q75" s="40"/>
      <c r="S75" s="36"/>
      <c r="T75" s="46"/>
      <c r="U75" s="36"/>
    </row>
    <row r="76" spans="1:21" ht="15.75">
      <c r="A76" s="1"/>
      <c r="B76" s="1"/>
      <c r="C76" s="1"/>
      <c r="D76" s="38" t="s">
        <v>1244</v>
      </c>
      <c r="E76" s="15">
        <v>92062.76</v>
      </c>
      <c r="F76" s="15">
        <v>92062.76</v>
      </c>
      <c r="H76" s="49"/>
      <c r="I76" s="50"/>
      <c r="J76" s="51"/>
      <c r="K76" s="52"/>
      <c r="L76" s="141"/>
      <c r="M76" s="54"/>
      <c r="N76" s="54"/>
      <c r="Q76" s="40"/>
      <c r="S76" s="36"/>
      <c r="T76" s="46"/>
      <c r="U76" s="36"/>
    </row>
    <row r="77" spans="1:21" ht="15.75">
      <c r="A77" s="1"/>
      <c r="B77" s="1"/>
      <c r="C77" s="1"/>
      <c r="D77" s="38"/>
      <c r="E77" s="15">
        <v>387286.57</v>
      </c>
      <c r="F77" s="15">
        <f>(E77)</f>
        <v>387286.57</v>
      </c>
      <c r="H77" s="49"/>
      <c r="I77" s="50"/>
      <c r="J77" s="51"/>
      <c r="K77" s="52"/>
      <c r="L77" s="141"/>
      <c r="M77" s="54"/>
      <c r="N77" s="54"/>
      <c r="Q77" s="40"/>
      <c r="S77" s="36"/>
      <c r="T77" s="46"/>
      <c r="U77" s="36"/>
    </row>
    <row r="78" spans="1:21" ht="15.75">
      <c r="A78" s="4" t="s">
        <v>94</v>
      </c>
      <c r="B78" s="4"/>
      <c r="C78" s="4"/>
      <c r="D78" s="4" t="s">
        <v>95</v>
      </c>
      <c r="E78" s="10">
        <v>1088919.57</v>
      </c>
      <c r="F78" s="10">
        <v>1088919.57</v>
      </c>
      <c r="H78" s="49"/>
      <c r="I78" s="50"/>
      <c r="J78" s="51"/>
      <c r="K78" s="52"/>
      <c r="L78" s="141"/>
      <c r="M78" s="54"/>
      <c r="N78" s="54"/>
      <c r="Q78" s="40"/>
      <c r="S78" s="36"/>
      <c r="T78" s="46"/>
      <c r="U78" s="36"/>
    </row>
    <row r="79" spans="1:21" ht="15.75">
      <c r="A79" s="1" t="s">
        <v>96</v>
      </c>
      <c r="B79" s="1"/>
      <c r="C79" s="1"/>
      <c r="D79" s="1" t="s">
        <v>97</v>
      </c>
      <c r="H79" s="49"/>
      <c r="I79" s="50"/>
      <c r="J79" s="51"/>
      <c r="K79" s="52"/>
      <c r="L79" s="141"/>
      <c r="M79" s="54"/>
      <c r="N79" s="54"/>
      <c r="Q79" s="40"/>
      <c r="S79" s="36"/>
      <c r="T79" s="46"/>
      <c r="U79" s="36"/>
    </row>
    <row r="80" spans="1:21" ht="15.75">
      <c r="A80" s="1"/>
      <c r="B80" s="1" t="s">
        <v>618</v>
      </c>
      <c r="C80" s="1" t="s">
        <v>1245</v>
      </c>
      <c r="D80" s="38" t="s">
        <v>1246</v>
      </c>
      <c r="E80" s="13"/>
      <c r="F80" s="13"/>
      <c r="H80" s="49"/>
      <c r="I80" s="50"/>
      <c r="J80" s="51"/>
      <c r="K80" s="52"/>
      <c r="L80" s="141"/>
      <c r="M80" s="54"/>
      <c r="N80" s="54"/>
      <c r="Q80" s="40"/>
      <c r="S80" s="36"/>
      <c r="T80" s="46"/>
      <c r="U80" s="36"/>
    </row>
    <row r="81" spans="1:21" ht="15.75">
      <c r="A81" s="1"/>
      <c r="B81" s="1" t="s">
        <v>618</v>
      </c>
      <c r="C81" s="1" t="s">
        <v>1247</v>
      </c>
      <c r="D81" s="38" t="s">
        <v>1248</v>
      </c>
      <c r="E81" s="13"/>
      <c r="F81" s="13"/>
      <c r="H81" s="49"/>
      <c r="I81" s="50"/>
      <c r="J81" s="51"/>
      <c r="K81" s="52"/>
      <c r="L81" s="141"/>
      <c r="M81" s="54"/>
      <c r="N81" s="54"/>
      <c r="Q81" s="40"/>
      <c r="S81" s="36"/>
      <c r="T81" s="46"/>
      <c r="U81" s="36"/>
    </row>
    <row r="82" spans="1:21" ht="15.75">
      <c r="A82" s="1" t="s">
        <v>98</v>
      </c>
      <c r="B82" s="1"/>
      <c r="C82" s="1"/>
      <c r="D82" s="1" t="s">
        <v>99</v>
      </c>
      <c r="E82" s="13"/>
      <c r="F82" s="13"/>
      <c r="G82" s="42"/>
      <c r="H82" s="49"/>
      <c r="I82" s="50"/>
      <c r="J82" s="51"/>
      <c r="K82" s="52"/>
      <c r="L82" s="53"/>
      <c r="M82" s="54"/>
      <c r="N82" s="54"/>
      <c r="Q82" s="40"/>
      <c r="S82" s="36"/>
      <c r="T82" s="46"/>
      <c r="U82" s="36"/>
    </row>
    <row r="83" spans="1:21" ht="15.75">
      <c r="A83" s="1"/>
      <c r="B83" s="1" t="s">
        <v>618</v>
      </c>
      <c r="C83" s="1" t="s">
        <v>1245</v>
      </c>
      <c r="D83" s="38" t="s">
        <v>1246</v>
      </c>
      <c r="E83" s="13"/>
      <c r="F83" s="13"/>
      <c r="G83" s="42"/>
      <c r="H83" s="49"/>
      <c r="I83" s="50"/>
      <c r="J83" s="51"/>
      <c r="K83" s="52"/>
      <c r="L83" s="53"/>
      <c r="M83" s="54"/>
      <c r="N83" s="54"/>
      <c r="Q83" s="40"/>
      <c r="S83" s="36"/>
      <c r="T83" s="46"/>
      <c r="U83" s="36"/>
    </row>
    <row r="84" spans="1:21" ht="15.75">
      <c r="A84" s="1"/>
      <c r="B84" s="1"/>
      <c r="C84" s="1" t="s">
        <v>1247</v>
      </c>
      <c r="D84" s="38" t="s">
        <v>1248</v>
      </c>
      <c r="E84" s="13"/>
      <c r="F84" s="13"/>
      <c r="G84" s="42"/>
      <c r="H84" s="49"/>
      <c r="I84" s="50"/>
      <c r="J84" s="51"/>
      <c r="K84" s="52"/>
      <c r="L84" s="53"/>
      <c r="M84" s="54"/>
      <c r="N84" s="54"/>
      <c r="Q84" s="40"/>
      <c r="S84" s="36"/>
      <c r="T84" s="46"/>
      <c r="U84" s="36"/>
    </row>
    <row r="85" spans="1:21" ht="15.75">
      <c r="A85" s="1" t="s">
        <v>100</v>
      </c>
      <c r="B85" s="1"/>
      <c r="C85" s="1"/>
      <c r="D85" s="1" t="s">
        <v>101</v>
      </c>
      <c r="E85" s="13"/>
      <c r="F85" s="13"/>
      <c r="H85" s="49"/>
      <c r="I85" s="50"/>
      <c r="J85" s="51"/>
      <c r="K85" s="52"/>
      <c r="L85" s="141"/>
      <c r="M85" s="54"/>
      <c r="N85" s="54"/>
      <c r="Q85" s="40"/>
      <c r="S85" s="36"/>
      <c r="T85" s="46"/>
      <c r="U85" s="36"/>
    </row>
    <row r="86" spans="1:21" ht="15.75">
      <c r="A86" s="1"/>
      <c r="B86" s="1" t="s">
        <v>618</v>
      </c>
      <c r="C86" s="1" t="s">
        <v>1245</v>
      </c>
      <c r="D86" s="38" t="s">
        <v>1246</v>
      </c>
      <c r="E86" s="13"/>
      <c r="F86" s="13"/>
      <c r="H86" s="49"/>
      <c r="I86" s="50"/>
      <c r="J86" s="51"/>
      <c r="K86" s="52"/>
      <c r="L86" s="141"/>
      <c r="M86" s="54"/>
      <c r="N86" s="54"/>
      <c r="Q86" s="40"/>
      <c r="S86" s="36"/>
      <c r="T86" s="46"/>
      <c r="U86" s="36"/>
    </row>
    <row r="87" spans="1:21" ht="15.75">
      <c r="A87" s="1"/>
      <c r="B87" s="1"/>
      <c r="C87" s="1" t="s">
        <v>1247</v>
      </c>
      <c r="D87" s="38" t="s">
        <v>1248</v>
      </c>
      <c r="E87" s="13"/>
      <c r="F87" s="13"/>
      <c r="H87" s="49"/>
      <c r="I87" s="50"/>
      <c r="J87" s="51"/>
      <c r="K87" s="52"/>
      <c r="L87" s="53"/>
      <c r="M87" s="54"/>
      <c r="N87" s="54"/>
      <c r="Q87" s="40"/>
      <c r="S87" s="36"/>
      <c r="T87" s="46"/>
      <c r="U87" s="36"/>
    </row>
    <row r="88" spans="1:21" ht="15.75">
      <c r="A88" s="16" t="s">
        <v>102</v>
      </c>
      <c r="B88" s="16"/>
      <c r="C88" s="16"/>
      <c r="D88" s="16" t="s">
        <v>458</v>
      </c>
      <c r="E88" s="75">
        <f>SUM(E89+E104+E109+E119+E135+E144+E154+E169+E203)</f>
        <v>4783932.82</v>
      </c>
      <c r="F88" s="75">
        <f>SUM(F89+F104+F109+F119+F135+F144+F154+F169+F203)</f>
        <v>4783932.82</v>
      </c>
      <c r="H88" s="49"/>
      <c r="I88" s="50"/>
      <c r="J88" s="51"/>
      <c r="K88" s="52"/>
      <c r="L88" s="141"/>
      <c r="M88" s="54"/>
      <c r="N88" s="54"/>
      <c r="Q88" s="40"/>
      <c r="S88" s="36"/>
      <c r="T88" s="46"/>
      <c r="U88" s="36"/>
    </row>
    <row r="89" spans="1:21" ht="15.75">
      <c r="A89" s="4" t="s">
        <v>104</v>
      </c>
      <c r="B89" s="4"/>
      <c r="C89" s="4"/>
      <c r="D89" s="4" t="s">
        <v>105</v>
      </c>
      <c r="E89" s="10">
        <f>SUM(E90:E103)</f>
        <v>924120.09000000008</v>
      </c>
      <c r="F89" s="10">
        <f>SUM(F90:F103)</f>
        <v>924120.09000000008</v>
      </c>
      <c r="H89" s="49"/>
      <c r="I89" s="50"/>
      <c r="J89" s="51"/>
      <c r="K89" s="52"/>
      <c r="L89" s="141"/>
      <c r="M89" s="54"/>
      <c r="N89" s="54"/>
      <c r="Q89" s="40"/>
      <c r="S89" s="36"/>
      <c r="T89" s="46"/>
      <c r="U89" s="36"/>
    </row>
    <row r="90" spans="1:21" ht="15.75">
      <c r="A90" s="1" t="s">
        <v>106</v>
      </c>
      <c r="B90" s="1"/>
      <c r="C90" s="1"/>
      <c r="D90" s="1" t="s">
        <v>107</v>
      </c>
      <c r="E90" s="13">
        <v>0</v>
      </c>
      <c r="F90" s="13">
        <v>0</v>
      </c>
      <c r="H90" s="49"/>
      <c r="I90" s="50"/>
      <c r="J90" s="51"/>
      <c r="K90" s="52"/>
      <c r="L90" s="141"/>
      <c r="M90" s="54"/>
      <c r="N90" s="54"/>
      <c r="Q90" s="40"/>
      <c r="S90" s="36"/>
      <c r="T90" s="46"/>
      <c r="U90" s="36"/>
    </row>
    <row r="91" spans="1:21" ht="15.75">
      <c r="A91" s="1" t="s">
        <v>108</v>
      </c>
      <c r="B91" s="1"/>
      <c r="C91" s="1"/>
      <c r="D91" s="1" t="s">
        <v>109</v>
      </c>
      <c r="E91" s="13">
        <v>0</v>
      </c>
      <c r="F91" s="13">
        <v>0</v>
      </c>
      <c r="H91" s="49"/>
      <c r="I91" s="50"/>
      <c r="J91" s="51"/>
      <c r="K91" s="52"/>
      <c r="L91" s="141"/>
      <c r="M91" s="54"/>
      <c r="N91" s="54"/>
      <c r="O91" s="42"/>
      <c r="Q91" s="40"/>
      <c r="S91" s="36"/>
      <c r="T91" s="46"/>
      <c r="U91" s="36"/>
    </row>
    <row r="92" spans="1:21" ht="15.75">
      <c r="A92" s="1"/>
      <c r="B92" s="1"/>
      <c r="C92" s="1"/>
      <c r="D92" s="38" t="s">
        <v>460</v>
      </c>
      <c r="E92" s="72">
        <v>118869.54</v>
      </c>
      <c r="F92" s="72">
        <f>(E92)</f>
        <v>118869.54</v>
      </c>
      <c r="G92" s="29"/>
      <c r="H92" s="49"/>
      <c r="I92" s="50"/>
      <c r="J92" s="51"/>
      <c r="K92" s="52"/>
      <c r="L92" s="53"/>
      <c r="M92" s="54"/>
      <c r="N92" s="54"/>
      <c r="O92" s="42"/>
      <c r="Q92" s="40"/>
      <c r="S92" s="36"/>
      <c r="T92" s="46"/>
      <c r="U92" s="36"/>
    </row>
    <row r="93" spans="1:21" ht="15.75">
      <c r="A93" s="1"/>
      <c r="B93" s="1"/>
      <c r="C93" s="1"/>
      <c r="D93" s="38" t="s">
        <v>460</v>
      </c>
      <c r="E93" s="72">
        <v>41314</v>
      </c>
      <c r="F93" s="72">
        <v>41314</v>
      </c>
      <c r="H93" s="49"/>
      <c r="I93" s="50"/>
      <c r="J93" s="51"/>
      <c r="K93" s="52"/>
      <c r="L93" s="141"/>
      <c r="M93" s="54"/>
      <c r="N93" s="54"/>
      <c r="O93" s="42"/>
      <c r="Q93" s="40"/>
      <c r="S93" s="36"/>
      <c r="T93" s="46"/>
      <c r="U93" s="36"/>
    </row>
    <row r="94" spans="1:21" ht="15.75">
      <c r="A94" s="1" t="s">
        <v>110</v>
      </c>
      <c r="B94" s="1"/>
      <c r="C94" s="1"/>
      <c r="D94" s="1" t="s">
        <v>111</v>
      </c>
      <c r="E94" s="13">
        <v>0</v>
      </c>
      <c r="F94" s="13">
        <v>0</v>
      </c>
      <c r="H94" s="49"/>
      <c r="I94" s="50"/>
      <c r="J94" s="51"/>
      <c r="K94" s="52"/>
      <c r="L94" s="141"/>
      <c r="M94" s="54"/>
      <c r="N94" s="54"/>
      <c r="Q94" s="40"/>
      <c r="S94" s="36"/>
      <c r="T94" s="46"/>
    </row>
    <row r="95" spans="1:21" ht="15.75">
      <c r="A95" s="1" t="s">
        <v>112</v>
      </c>
      <c r="B95" s="1"/>
      <c r="C95" s="1"/>
      <c r="D95" s="1" t="s">
        <v>113</v>
      </c>
      <c r="E95" s="13"/>
      <c r="F95" s="13"/>
      <c r="H95" s="49"/>
      <c r="I95" s="50"/>
      <c r="J95" s="51"/>
      <c r="K95" s="52"/>
      <c r="L95" s="53"/>
      <c r="M95" s="54"/>
      <c r="N95" s="54"/>
      <c r="Q95" s="40"/>
      <c r="S95" s="36"/>
      <c r="T95" s="46"/>
    </row>
    <row r="96" spans="1:21" ht="15.75">
      <c r="A96" s="1"/>
      <c r="B96" s="1" t="s">
        <v>631</v>
      </c>
      <c r="C96" s="1"/>
      <c r="D96" s="38" t="s">
        <v>460</v>
      </c>
      <c r="E96" s="13">
        <v>258509.85</v>
      </c>
      <c r="F96" s="13">
        <f>(E96)</f>
        <v>258509.85</v>
      </c>
      <c r="H96" s="49"/>
      <c r="I96" s="50"/>
      <c r="J96" s="51"/>
      <c r="K96" s="52"/>
      <c r="L96" s="141"/>
      <c r="M96" s="54"/>
      <c r="N96" s="54"/>
      <c r="Q96" s="40"/>
      <c r="S96" s="36"/>
      <c r="T96" s="46"/>
    </row>
    <row r="97" spans="1:20" ht="15.75">
      <c r="A97" s="1" t="s">
        <v>114</v>
      </c>
      <c r="B97" s="1"/>
      <c r="C97" s="1"/>
      <c r="D97" s="1" t="s">
        <v>115</v>
      </c>
      <c r="E97" s="13">
        <v>0</v>
      </c>
      <c r="F97" s="13">
        <v>0</v>
      </c>
      <c r="H97" s="49"/>
      <c r="I97" s="50"/>
      <c r="J97" s="51"/>
      <c r="K97" s="52"/>
      <c r="L97" s="53"/>
      <c r="M97" s="54"/>
      <c r="N97" s="54"/>
      <c r="Q97" s="40"/>
      <c r="S97" s="36"/>
      <c r="T97" s="46"/>
    </row>
    <row r="98" spans="1:20" ht="15.75">
      <c r="A98" s="1"/>
      <c r="B98" s="1" t="s">
        <v>631</v>
      </c>
      <c r="C98" s="1"/>
      <c r="D98" s="38" t="s">
        <v>1249</v>
      </c>
      <c r="E98" s="72">
        <v>481648.7</v>
      </c>
      <c r="F98" s="72">
        <f>(E98)</f>
        <v>481648.7</v>
      </c>
      <c r="H98" s="49"/>
      <c r="I98" s="50"/>
      <c r="J98" s="51"/>
      <c r="K98" s="52"/>
      <c r="L98" s="53"/>
      <c r="M98" s="54"/>
      <c r="N98" s="54"/>
      <c r="Q98" s="40"/>
      <c r="S98" s="36"/>
      <c r="T98" s="46"/>
    </row>
    <row r="99" spans="1:20" ht="15.75">
      <c r="A99" s="1" t="s">
        <v>116</v>
      </c>
      <c r="B99" s="1"/>
      <c r="C99" s="1"/>
      <c r="D99" s="1" t="s">
        <v>117</v>
      </c>
      <c r="E99" s="72"/>
      <c r="F99" s="72"/>
      <c r="H99" s="49"/>
      <c r="I99" s="50"/>
      <c r="J99" s="51"/>
      <c r="K99" s="52"/>
      <c r="L99" s="53"/>
      <c r="M99" s="54"/>
      <c r="N99" s="54"/>
      <c r="Q99" s="40"/>
      <c r="S99" s="36"/>
      <c r="T99" s="46"/>
    </row>
    <row r="100" spans="1:20" ht="15.75">
      <c r="A100" s="1"/>
      <c r="B100" s="1" t="s">
        <v>618</v>
      </c>
      <c r="C100" s="39" t="s">
        <v>1250</v>
      </c>
      <c r="D100" s="38" t="s">
        <v>1251</v>
      </c>
      <c r="E100" s="15">
        <v>15528</v>
      </c>
      <c r="F100" s="15">
        <v>15528</v>
      </c>
      <c r="H100" s="49"/>
      <c r="I100" s="50"/>
      <c r="J100" s="51"/>
      <c r="K100" s="52"/>
      <c r="L100" s="141"/>
      <c r="M100" s="54"/>
      <c r="N100" s="54"/>
      <c r="Q100" s="40"/>
      <c r="S100" s="36"/>
      <c r="T100" s="46"/>
    </row>
    <row r="101" spans="1:20" ht="15.75">
      <c r="A101" s="1" t="s">
        <v>118</v>
      </c>
      <c r="D101" s="1" t="s">
        <v>119</v>
      </c>
      <c r="E101" s="13">
        <v>0</v>
      </c>
      <c r="F101" s="13">
        <v>0</v>
      </c>
      <c r="H101" s="49"/>
      <c r="I101" s="50"/>
      <c r="J101" s="51"/>
      <c r="K101" s="51"/>
      <c r="L101" s="53"/>
      <c r="M101" s="54"/>
      <c r="N101" s="54"/>
      <c r="Q101" s="40"/>
      <c r="S101" s="36"/>
      <c r="T101" s="46"/>
    </row>
    <row r="102" spans="1:20" ht="15.75">
      <c r="A102" s="1"/>
      <c r="B102" t="s">
        <v>631</v>
      </c>
      <c r="C102" s="1" t="s">
        <v>971</v>
      </c>
      <c r="D102" s="38" t="s">
        <v>972</v>
      </c>
      <c r="E102" s="15">
        <v>8250</v>
      </c>
      <c r="F102" s="15">
        <v>8250</v>
      </c>
      <c r="H102" s="49"/>
      <c r="I102" s="50"/>
      <c r="J102" s="51"/>
      <c r="K102" s="51"/>
      <c r="L102" s="141"/>
      <c r="M102" s="54"/>
      <c r="N102" s="54"/>
      <c r="Q102" s="40"/>
      <c r="S102" s="36"/>
      <c r="T102" s="46"/>
    </row>
    <row r="103" spans="1:20" ht="16.5" thickBot="1">
      <c r="A103" s="1"/>
      <c r="B103" s="1"/>
      <c r="C103" s="39"/>
      <c r="D103" s="38"/>
      <c r="E103" s="15"/>
      <c r="F103" s="15"/>
      <c r="H103" s="49"/>
      <c r="I103" s="50"/>
      <c r="J103" s="51"/>
      <c r="K103" s="51"/>
      <c r="L103" s="53"/>
      <c r="M103" s="56"/>
      <c r="N103" s="56"/>
      <c r="Q103" s="40"/>
      <c r="S103" s="36"/>
      <c r="T103" s="46"/>
    </row>
    <row r="104" spans="1:20" ht="16.5" thickBot="1">
      <c r="A104" s="4" t="s">
        <v>120</v>
      </c>
      <c r="B104" s="4"/>
      <c r="C104" s="4"/>
      <c r="D104" s="4" t="s">
        <v>121</v>
      </c>
      <c r="E104" s="10">
        <f>SUM(E105:E108)</f>
        <v>70.8</v>
      </c>
      <c r="F104" s="10">
        <f>SUM(F105:F108)</f>
        <v>70.8</v>
      </c>
      <c r="H104" s="49"/>
      <c r="I104" s="50"/>
      <c r="J104" s="51"/>
      <c r="K104" s="51"/>
      <c r="L104" s="141"/>
      <c r="M104" s="56"/>
      <c r="N104" s="57"/>
      <c r="Q104" s="40"/>
      <c r="S104" s="36"/>
      <c r="T104" s="46"/>
    </row>
    <row r="105" spans="1:20">
      <c r="A105" s="1" t="s">
        <v>122</v>
      </c>
      <c r="B105" s="1"/>
      <c r="C105" s="1"/>
      <c r="D105" s="1" t="s">
        <v>123</v>
      </c>
      <c r="E105" s="13">
        <v>0</v>
      </c>
      <c r="F105" s="13">
        <v>0</v>
      </c>
      <c r="L105" s="73"/>
    </row>
    <row r="106" spans="1:20">
      <c r="A106" s="1" t="s">
        <v>124</v>
      </c>
      <c r="B106" s="1"/>
      <c r="C106" s="1"/>
      <c r="D106" s="1" t="s">
        <v>125</v>
      </c>
      <c r="E106" s="13"/>
      <c r="F106" s="13"/>
      <c r="L106" s="73"/>
    </row>
    <row r="107" spans="1:20">
      <c r="A107" s="1"/>
      <c r="B107" s="1" t="s">
        <v>618</v>
      </c>
      <c r="C107" s="39" t="s">
        <v>1252</v>
      </c>
      <c r="D107" s="1" t="s">
        <v>484</v>
      </c>
      <c r="E107" s="13"/>
      <c r="F107" s="13"/>
      <c r="L107" s="73"/>
    </row>
    <row r="108" spans="1:20">
      <c r="A108" s="1"/>
      <c r="B108" s="1"/>
      <c r="C108" s="39">
        <v>11635</v>
      </c>
      <c r="D108" s="38" t="s">
        <v>1063</v>
      </c>
      <c r="E108" s="15">
        <v>70.8</v>
      </c>
      <c r="F108" s="15">
        <v>70.8</v>
      </c>
      <c r="L108" s="73"/>
    </row>
    <row r="109" spans="1:20">
      <c r="A109" s="4" t="s">
        <v>126</v>
      </c>
      <c r="B109" s="4"/>
      <c r="C109" s="4"/>
      <c r="D109" s="4" t="s">
        <v>841</v>
      </c>
      <c r="E109" s="10">
        <f>SUM(E110:E117)</f>
        <v>1038723.48</v>
      </c>
      <c r="F109" s="10">
        <f>SUM(F110:F117)</f>
        <v>1038723.48</v>
      </c>
    </row>
    <row r="110" spans="1:20">
      <c r="A110" s="1" t="s">
        <v>128</v>
      </c>
      <c r="B110" s="1"/>
      <c r="C110" s="1"/>
      <c r="D110" s="1" t="s">
        <v>129</v>
      </c>
      <c r="E110" s="12"/>
      <c r="F110" s="12"/>
      <c r="L110" s="73"/>
    </row>
    <row r="111" spans="1:20">
      <c r="A111" s="1"/>
      <c r="B111" s="1" t="s">
        <v>618</v>
      </c>
      <c r="C111" s="39" t="s">
        <v>1253</v>
      </c>
      <c r="D111" s="38" t="s">
        <v>1254</v>
      </c>
      <c r="E111" s="15">
        <v>5650</v>
      </c>
      <c r="F111" s="15">
        <v>5650</v>
      </c>
      <c r="L111" s="73"/>
    </row>
    <row r="112" spans="1:20">
      <c r="A112" s="1"/>
      <c r="B112" s="1"/>
      <c r="C112" s="39" t="s">
        <v>1228</v>
      </c>
      <c r="D112" s="38" t="s">
        <v>1255</v>
      </c>
      <c r="E112" s="15">
        <v>18423.48</v>
      </c>
      <c r="F112" s="15">
        <v>18423.48</v>
      </c>
      <c r="L112" s="73"/>
    </row>
    <row r="113" spans="1:12">
      <c r="A113" s="1"/>
      <c r="B113" s="1"/>
      <c r="C113" s="39" t="s">
        <v>1256</v>
      </c>
      <c r="D113" s="38" t="s">
        <v>1257</v>
      </c>
      <c r="E113" s="15">
        <v>71600</v>
      </c>
      <c r="F113" s="15">
        <v>71600</v>
      </c>
      <c r="L113" s="73"/>
    </row>
    <row r="114" spans="1:12">
      <c r="A114" s="1"/>
      <c r="B114" s="1" t="s">
        <v>621</v>
      </c>
      <c r="C114" s="1"/>
      <c r="D114" s="38" t="s">
        <v>1258</v>
      </c>
      <c r="E114" s="15">
        <v>73050</v>
      </c>
      <c r="F114" s="15">
        <v>73050</v>
      </c>
      <c r="L114" s="73"/>
    </row>
    <row r="115" spans="1:12">
      <c r="A115" s="1"/>
      <c r="B115" s="1"/>
      <c r="C115" s="39"/>
      <c r="D115" s="38" t="s">
        <v>873</v>
      </c>
      <c r="E115" s="15">
        <v>870000</v>
      </c>
      <c r="F115" s="15">
        <v>870000</v>
      </c>
    </row>
    <row r="116" spans="1:12">
      <c r="A116" s="1"/>
      <c r="B116" s="1"/>
      <c r="C116" s="39"/>
      <c r="D116" s="38"/>
      <c r="E116" s="15"/>
      <c r="F116" s="15"/>
    </row>
    <row r="117" spans="1:12">
      <c r="A117" s="1" t="s">
        <v>130</v>
      </c>
      <c r="B117" s="1"/>
      <c r="C117" s="1"/>
      <c r="D117" s="1" t="s">
        <v>127</v>
      </c>
      <c r="E117" s="12">
        <v>0</v>
      </c>
      <c r="F117" s="12">
        <v>0</v>
      </c>
    </row>
    <row r="118" spans="1:12">
      <c r="A118" s="1"/>
      <c r="B118" s="1"/>
      <c r="C118" s="1"/>
      <c r="D118" s="1"/>
      <c r="E118" s="23"/>
      <c r="F118" s="23"/>
    </row>
    <row r="119" spans="1:12">
      <c r="A119" s="4" t="s">
        <v>131</v>
      </c>
      <c r="B119" s="4"/>
      <c r="C119" s="4"/>
      <c r="D119" s="4" t="s">
        <v>132</v>
      </c>
      <c r="E119" s="10">
        <f>SUM(E120:E133)</f>
        <v>13140</v>
      </c>
      <c r="F119" s="10">
        <f>SUM(F120:F133)</f>
        <v>13140</v>
      </c>
    </row>
    <row r="120" spans="1:12">
      <c r="A120" s="1" t="s">
        <v>133</v>
      </c>
      <c r="B120" s="1"/>
      <c r="C120" s="1"/>
      <c r="E120" s="23">
        <v>0</v>
      </c>
      <c r="F120" s="23">
        <v>0</v>
      </c>
    </row>
    <row r="121" spans="1:12">
      <c r="A121" s="1"/>
      <c r="B121" s="1"/>
      <c r="C121" s="39"/>
      <c r="D121" s="1" t="s">
        <v>134</v>
      </c>
      <c r="E121" s="23"/>
      <c r="F121" s="23"/>
    </row>
    <row r="122" spans="1:12">
      <c r="A122" s="1"/>
      <c r="B122" s="1" t="s">
        <v>618</v>
      </c>
      <c r="C122" s="39" t="s">
        <v>1252</v>
      </c>
      <c r="D122" s="1" t="s">
        <v>484</v>
      </c>
      <c r="E122" s="23"/>
      <c r="F122" s="23"/>
    </row>
    <row r="123" spans="1:12">
      <c r="A123" s="1"/>
      <c r="B123" s="1" t="s">
        <v>1038</v>
      </c>
      <c r="C123" s="39"/>
      <c r="D123" s="1"/>
      <c r="E123" s="23"/>
      <c r="F123" s="23"/>
    </row>
    <row r="124" spans="1:12">
      <c r="A124" s="1"/>
      <c r="B124" s="1"/>
      <c r="C124" s="39">
        <v>11645</v>
      </c>
      <c r="D124" s="38" t="s">
        <v>1259</v>
      </c>
      <c r="E124" s="12">
        <v>200</v>
      </c>
      <c r="F124" s="12">
        <v>200</v>
      </c>
      <c r="G124" s="12"/>
    </row>
    <row r="125" spans="1:12">
      <c r="A125" s="1"/>
      <c r="B125" s="1"/>
      <c r="C125" s="40"/>
      <c r="D125" s="38"/>
      <c r="E125" s="12"/>
      <c r="F125" s="12"/>
    </row>
    <row r="126" spans="1:12">
      <c r="A126" s="1" t="s">
        <v>135</v>
      </c>
      <c r="B126" s="1"/>
      <c r="C126" s="1"/>
      <c r="D126" s="1" t="s">
        <v>136</v>
      </c>
      <c r="E126" s="12"/>
      <c r="F126" s="12">
        <f t="shared" ref="F126:F128" si="0">(E126)</f>
        <v>0</v>
      </c>
    </row>
    <row r="127" spans="1:12">
      <c r="A127" s="1" t="s">
        <v>137</v>
      </c>
      <c r="B127" s="1"/>
      <c r="C127" s="1"/>
      <c r="D127" s="1" t="s">
        <v>138</v>
      </c>
      <c r="E127" s="12">
        <v>0</v>
      </c>
      <c r="F127" s="12">
        <f t="shared" si="0"/>
        <v>0</v>
      </c>
    </row>
    <row r="128" spans="1:12">
      <c r="A128" s="1" t="s">
        <v>139</v>
      </c>
      <c r="B128" s="1"/>
      <c r="C128" s="1"/>
      <c r="D128" s="1" t="s">
        <v>140</v>
      </c>
      <c r="E128" s="12">
        <v>0</v>
      </c>
      <c r="F128" s="12">
        <f t="shared" si="0"/>
        <v>0</v>
      </c>
    </row>
    <row r="129" spans="1:7">
      <c r="A129" s="1"/>
      <c r="B129" s="1" t="s">
        <v>618</v>
      </c>
      <c r="C129" s="1" t="s">
        <v>1260</v>
      </c>
      <c r="D129" s="1" t="s">
        <v>681</v>
      </c>
      <c r="E129" s="12"/>
      <c r="F129" s="12"/>
    </row>
    <row r="130" spans="1:7">
      <c r="A130" s="1"/>
      <c r="C130" s="39">
        <v>11662</v>
      </c>
      <c r="D130" s="38" t="s">
        <v>1261</v>
      </c>
      <c r="E130" s="13">
        <v>2640</v>
      </c>
      <c r="F130" s="13">
        <v>2640</v>
      </c>
      <c r="G130" s="42">
        <f>SUM(F130:F133)</f>
        <v>12940</v>
      </c>
    </row>
    <row r="131" spans="1:7">
      <c r="A131" s="1"/>
      <c r="C131" s="39">
        <v>11663</v>
      </c>
      <c r="D131" s="38" t="s">
        <v>1261</v>
      </c>
      <c r="E131" s="13">
        <v>3800</v>
      </c>
      <c r="F131" s="13">
        <v>3800</v>
      </c>
    </row>
    <row r="132" spans="1:7">
      <c r="A132" s="1"/>
      <c r="C132" s="39">
        <v>11664</v>
      </c>
      <c r="D132" s="38" t="s">
        <v>1261</v>
      </c>
      <c r="E132" s="13">
        <v>2500</v>
      </c>
      <c r="F132" s="13">
        <v>2500</v>
      </c>
    </row>
    <row r="133" spans="1:7">
      <c r="A133" s="1"/>
      <c r="C133" s="39">
        <v>11665</v>
      </c>
      <c r="D133" s="38" t="s">
        <v>1261</v>
      </c>
      <c r="E133" s="13">
        <v>4000</v>
      </c>
      <c r="F133" s="13">
        <v>4000</v>
      </c>
    </row>
    <row r="134" spans="1:7">
      <c r="A134" s="1"/>
      <c r="B134" s="1"/>
      <c r="C134" s="1"/>
      <c r="D134" s="1"/>
      <c r="E134" s="12"/>
      <c r="F134" s="12"/>
    </row>
    <row r="135" spans="1:7">
      <c r="A135" s="4" t="s">
        <v>141</v>
      </c>
      <c r="B135" s="4"/>
      <c r="C135" s="4"/>
      <c r="D135" s="4" t="s">
        <v>142</v>
      </c>
      <c r="E135" s="10">
        <f>SUM(E136:E142)</f>
        <v>378683.24</v>
      </c>
      <c r="F135" s="10">
        <f t="shared" ref="F135" si="1">SUM(F136:F142)</f>
        <v>378683.24</v>
      </c>
    </row>
    <row r="136" spans="1:7">
      <c r="A136" s="1" t="s">
        <v>143</v>
      </c>
      <c r="B136" s="1"/>
      <c r="C136" s="1"/>
      <c r="D136" s="1" t="s">
        <v>144</v>
      </c>
      <c r="E136" s="13">
        <v>0</v>
      </c>
      <c r="F136" s="13">
        <v>0</v>
      </c>
    </row>
    <row r="137" spans="1:7">
      <c r="A137" s="1" t="s">
        <v>984</v>
      </c>
      <c r="B137" s="1"/>
      <c r="C137" s="1"/>
      <c r="D137" s="1" t="s">
        <v>985</v>
      </c>
    </row>
    <row r="138" spans="1:7">
      <c r="A138" s="1"/>
      <c r="B138" s="1" t="s">
        <v>618</v>
      </c>
      <c r="C138" s="1" t="s">
        <v>1262</v>
      </c>
      <c r="D138" s="38" t="s">
        <v>1120</v>
      </c>
      <c r="E138" s="13">
        <v>143370</v>
      </c>
      <c r="F138" s="13">
        <v>143370</v>
      </c>
    </row>
    <row r="139" spans="1:7">
      <c r="A139" s="1"/>
      <c r="B139" s="1" t="s">
        <v>618</v>
      </c>
      <c r="C139" s="1" t="s">
        <v>1263</v>
      </c>
      <c r="D139" s="38" t="s">
        <v>1264</v>
      </c>
      <c r="E139" s="13">
        <v>143370</v>
      </c>
      <c r="F139" s="13">
        <v>143370</v>
      </c>
    </row>
    <row r="140" spans="1:7">
      <c r="A140" s="1" t="s">
        <v>153</v>
      </c>
      <c r="B140" s="1"/>
      <c r="D140" s="1" t="s">
        <v>485</v>
      </c>
      <c r="E140" s="13">
        <v>0</v>
      </c>
      <c r="F140" s="13">
        <v>0</v>
      </c>
    </row>
    <row r="141" spans="1:7">
      <c r="A141" s="1"/>
      <c r="B141" s="1" t="s">
        <v>618</v>
      </c>
      <c r="C141" s="1" t="s">
        <v>1265</v>
      </c>
      <c r="D141" s="38" t="s">
        <v>1122</v>
      </c>
      <c r="E141" s="13">
        <v>91943.24</v>
      </c>
      <c r="F141" s="13">
        <v>91943.24</v>
      </c>
    </row>
    <row r="142" spans="1:7">
      <c r="A142" s="1" t="s">
        <v>155</v>
      </c>
      <c r="B142" s="1"/>
      <c r="C142" s="1"/>
      <c r="D142" s="1" t="s">
        <v>156</v>
      </c>
      <c r="E142" s="13">
        <v>0</v>
      </c>
      <c r="F142" s="13">
        <v>0</v>
      </c>
    </row>
    <row r="143" spans="1:7">
      <c r="A143" s="1"/>
      <c r="B143" s="1"/>
      <c r="C143" s="1"/>
      <c r="D143" s="1"/>
      <c r="E143" s="13"/>
      <c r="F143" s="13"/>
    </row>
    <row r="144" spans="1:7">
      <c r="A144" s="4" t="s">
        <v>157</v>
      </c>
      <c r="B144" s="4"/>
      <c r="C144" s="4"/>
      <c r="D144" s="4" t="s">
        <v>158</v>
      </c>
      <c r="E144" s="10">
        <f>SUM(E145:E152)</f>
        <v>625852.04</v>
      </c>
      <c r="F144" s="10">
        <f>SUM(F145:F152)</f>
        <v>625852.04</v>
      </c>
    </row>
    <row r="145" spans="1:6">
      <c r="A145" s="1" t="s">
        <v>161</v>
      </c>
      <c r="B145" s="1"/>
      <c r="C145" s="1"/>
      <c r="D145" s="1" t="s">
        <v>162</v>
      </c>
      <c r="E145" s="23">
        <v>0</v>
      </c>
      <c r="F145" s="23">
        <v>0</v>
      </c>
    </row>
    <row r="146" spans="1:6">
      <c r="A146" s="1" t="s">
        <v>163</v>
      </c>
      <c r="B146" s="1"/>
      <c r="C146" s="1"/>
      <c r="D146" s="1" t="s">
        <v>164</v>
      </c>
      <c r="E146" s="23"/>
      <c r="F146" s="23"/>
    </row>
    <row r="147" spans="1:6">
      <c r="A147" s="1" t="s">
        <v>163</v>
      </c>
      <c r="B147" s="1" t="s">
        <v>618</v>
      </c>
      <c r="C147" s="39" t="s">
        <v>1266</v>
      </c>
      <c r="D147" s="422" t="s">
        <v>991</v>
      </c>
      <c r="E147" s="24">
        <v>220385.49</v>
      </c>
      <c r="F147" s="23">
        <v>220385.49</v>
      </c>
    </row>
    <row r="148" spans="1:6">
      <c r="A148" s="1" t="s">
        <v>163</v>
      </c>
      <c r="B148" s="1" t="s">
        <v>618</v>
      </c>
      <c r="C148" s="39" t="s">
        <v>1267</v>
      </c>
      <c r="D148" s="38" t="s">
        <v>994</v>
      </c>
      <c r="E148" s="24">
        <v>200381.67</v>
      </c>
      <c r="F148" s="24">
        <v>200381.67</v>
      </c>
    </row>
    <row r="149" spans="1:6">
      <c r="A149" s="1"/>
      <c r="B149" s="1" t="s">
        <v>618</v>
      </c>
      <c r="C149" s="39" t="s">
        <v>1268</v>
      </c>
      <c r="D149" s="38" t="s">
        <v>1126</v>
      </c>
      <c r="E149" s="24">
        <v>167882.68</v>
      </c>
      <c r="F149" s="24">
        <v>167882.68</v>
      </c>
    </row>
    <row r="150" spans="1:6">
      <c r="A150" s="1"/>
      <c r="B150" s="1"/>
      <c r="C150" s="39" t="s">
        <v>1269</v>
      </c>
      <c r="D150" s="38" t="s">
        <v>1128</v>
      </c>
      <c r="E150" s="24">
        <v>37202.199999999997</v>
      </c>
      <c r="F150" s="24">
        <v>37202.199999999997</v>
      </c>
    </row>
    <row r="151" spans="1:6">
      <c r="A151" s="1" t="s">
        <v>165</v>
      </c>
      <c r="B151" s="1"/>
      <c r="C151" s="1"/>
      <c r="D151" s="1" t="s">
        <v>166</v>
      </c>
      <c r="E151" s="23"/>
      <c r="F151" s="23"/>
    </row>
    <row r="152" spans="1:6">
      <c r="A152" s="1" t="s">
        <v>167</v>
      </c>
      <c r="B152" s="1"/>
      <c r="C152" s="1"/>
      <c r="D152" s="1" t="s">
        <v>168</v>
      </c>
      <c r="E152" s="23">
        <v>0</v>
      </c>
      <c r="F152" s="23">
        <v>0</v>
      </c>
    </row>
    <row r="153" spans="1:6">
      <c r="A153" s="1"/>
      <c r="B153" s="1"/>
      <c r="C153" s="1"/>
      <c r="D153" s="1"/>
      <c r="E153" s="18"/>
      <c r="F153" s="18"/>
    </row>
    <row r="154" spans="1:6">
      <c r="A154" s="4" t="s">
        <v>169</v>
      </c>
      <c r="B154" s="4"/>
      <c r="C154" s="4"/>
      <c r="D154" s="4" t="s">
        <v>170</v>
      </c>
      <c r="E154" s="10">
        <f>SUM(E155:E168)</f>
        <v>6844</v>
      </c>
      <c r="F154" s="10">
        <f>SUM(F155:F168)</f>
        <v>6844</v>
      </c>
    </row>
    <row r="155" spans="1:6">
      <c r="A155" s="1" t="s">
        <v>171</v>
      </c>
      <c r="B155" s="1"/>
      <c r="C155" s="1"/>
      <c r="D155" s="1" t="s">
        <v>172</v>
      </c>
      <c r="E155" s="13">
        <v>0</v>
      </c>
      <c r="F155" s="13">
        <v>0</v>
      </c>
    </row>
    <row r="156" spans="1:6">
      <c r="A156" s="1" t="s">
        <v>173</v>
      </c>
      <c r="B156" s="1"/>
      <c r="C156" s="1"/>
      <c r="D156" s="1" t="s">
        <v>174</v>
      </c>
      <c r="E156" s="13">
        <v>0</v>
      </c>
      <c r="F156" s="13">
        <v>0</v>
      </c>
    </row>
    <row r="157" spans="1:6">
      <c r="A157" s="1" t="s">
        <v>175</v>
      </c>
      <c r="B157" s="1"/>
      <c r="C157" s="1"/>
      <c r="D157" s="1" t="s">
        <v>176</v>
      </c>
      <c r="E157" s="13">
        <v>0</v>
      </c>
      <c r="F157" s="13">
        <v>0</v>
      </c>
    </row>
    <row r="158" spans="1:6">
      <c r="A158" s="1" t="s">
        <v>177</v>
      </c>
      <c r="B158" s="1"/>
      <c r="C158" s="1"/>
      <c r="D158" s="1" t="s">
        <v>178</v>
      </c>
      <c r="E158" s="13">
        <v>0</v>
      </c>
      <c r="F158" s="13">
        <v>0</v>
      </c>
    </row>
    <row r="159" spans="1:6">
      <c r="A159" s="1" t="s">
        <v>179</v>
      </c>
      <c r="B159" s="1"/>
      <c r="C159" s="1"/>
      <c r="D159" s="1" t="s">
        <v>180</v>
      </c>
      <c r="E159" s="13">
        <v>0</v>
      </c>
      <c r="F159" s="13">
        <v>0</v>
      </c>
    </row>
    <row r="160" spans="1:6">
      <c r="A160" s="1" t="s">
        <v>181</v>
      </c>
      <c r="B160" s="1"/>
      <c r="C160" s="1"/>
      <c r="D160" s="1" t="s">
        <v>182</v>
      </c>
      <c r="E160" s="13">
        <v>0</v>
      </c>
      <c r="F160" s="13">
        <v>0</v>
      </c>
    </row>
    <row r="161" spans="1:6">
      <c r="A161" s="1" t="s">
        <v>183</v>
      </c>
      <c r="B161" s="1"/>
      <c r="C161" s="1"/>
      <c r="D161" s="1" t="s">
        <v>493</v>
      </c>
      <c r="E161" s="13">
        <v>0</v>
      </c>
      <c r="F161" s="13">
        <v>0</v>
      </c>
    </row>
    <row r="162" spans="1:6">
      <c r="A162" s="1" t="s">
        <v>185</v>
      </c>
      <c r="B162" s="1"/>
      <c r="C162" s="1"/>
      <c r="D162" s="1" t="s">
        <v>186</v>
      </c>
      <c r="E162" s="13">
        <v>0</v>
      </c>
      <c r="F162" s="13">
        <v>0</v>
      </c>
    </row>
    <row r="163" spans="1:6">
      <c r="A163" s="1" t="s">
        <v>187</v>
      </c>
      <c r="B163" s="1"/>
      <c r="C163" s="1"/>
      <c r="D163" s="1" t="s">
        <v>188</v>
      </c>
      <c r="E163" s="13">
        <v>0</v>
      </c>
      <c r="F163" s="13">
        <v>0</v>
      </c>
    </row>
    <row r="164" spans="1:6">
      <c r="A164" s="1" t="s">
        <v>189</v>
      </c>
      <c r="B164" s="1"/>
      <c r="C164" s="1"/>
      <c r="D164" s="1" t="s">
        <v>190</v>
      </c>
      <c r="E164" s="13">
        <v>0</v>
      </c>
      <c r="F164" s="13">
        <v>0</v>
      </c>
    </row>
    <row r="165" spans="1:6">
      <c r="A165" s="1" t="s">
        <v>191</v>
      </c>
      <c r="B165" s="1"/>
      <c r="C165" s="1"/>
      <c r="D165" s="1" t="s">
        <v>192</v>
      </c>
      <c r="E165" s="13">
        <v>0</v>
      </c>
      <c r="F165" s="13">
        <v>0</v>
      </c>
    </row>
    <row r="166" spans="1:6">
      <c r="A166" s="1"/>
      <c r="B166" s="1" t="s">
        <v>618</v>
      </c>
      <c r="C166" s="39" t="s">
        <v>1270</v>
      </c>
      <c r="D166" s="38" t="s">
        <v>1271</v>
      </c>
      <c r="E166" s="24">
        <v>6844</v>
      </c>
      <c r="F166" s="24">
        <f>(E166)</f>
        <v>6844</v>
      </c>
    </row>
    <row r="167" spans="1:6">
      <c r="A167" s="1" t="s">
        <v>193</v>
      </c>
      <c r="B167" s="1"/>
      <c r="C167" s="1"/>
      <c r="D167" s="1" t="s">
        <v>194</v>
      </c>
      <c r="E167" s="13">
        <v>0</v>
      </c>
      <c r="F167" s="13">
        <v>0</v>
      </c>
    </row>
    <row r="168" spans="1:6">
      <c r="A168" s="1" t="s">
        <v>195</v>
      </c>
      <c r="B168" s="1"/>
      <c r="C168" s="1"/>
      <c r="D168" s="1"/>
      <c r="E168" s="13">
        <v>0</v>
      </c>
      <c r="F168" s="13">
        <v>0</v>
      </c>
    </row>
    <row r="169" spans="1:6">
      <c r="A169" s="4" t="s">
        <v>197</v>
      </c>
      <c r="B169" s="4"/>
      <c r="C169" s="4"/>
      <c r="D169" s="4" t="s">
        <v>198</v>
      </c>
      <c r="E169" s="10">
        <f>SUM(E170:E201)</f>
        <v>563413.42999999993</v>
      </c>
      <c r="F169" s="10">
        <f>SUM(F170:F201)</f>
        <v>563413.42999999993</v>
      </c>
    </row>
    <row r="170" spans="1:6">
      <c r="A170" s="1" t="s">
        <v>199</v>
      </c>
      <c r="B170" s="1"/>
      <c r="C170" s="1"/>
      <c r="D170" s="1" t="s">
        <v>200</v>
      </c>
      <c r="E170" s="13">
        <v>0</v>
      </c>
      <c r="F170" s="13">
        <v>0</v>
      </c>
    </row>
    <row r="171" spans="1:6">
      <c r="A171" s="1"/>
      <c r="C171" s="39" t="s">
        <v>1252</v>
      </c>
      <c r="D171" s="38" t="s">
        <v>484</v>
      </c>
      <c r="E171" s="13"/>
      <c r="F171" s="13"/>
    </row>
    <row r="172" spans="1:6">
      <c r="A172" s="1"/>
      <c r="C172" s="39"/>
      <c r="D172" s="38" t="s">
        <v>1272</v>
      </c>
      <c r="E172" s="72">
        <v>3000</v>
      </c>
      <c r="F172" s="72">
        <v>3000</v>
      </c>
    </row>
    <row r="173" spans="1:6">
      <c r="A173" s="1"/>
      <c r="C173" s="39"/>
      <c r="D173" s="38" t="s">
        <v>1272</v>
      </c>
      <c r="E173" s="72">
        <v>9000</v>
      </c>
      <c r="F173" s="72">
        <v>9000</v>
      </c>
    </row>
    <row r="174" spans="1:6">
      <c r="A174" s="1" t="s">
        <v>201</v>
      </c>
      <c r="B174" s="1" t="s">
        <v>690</v>
      </c>
      <c r="C174" s="1"/>
      <c r="D174" s="1" t="s">
        <v>202</v>
      </c>
      <c r="E174" s="72">
        <v>175</v>
      </c>
      <c r="F174" s="72">
        <v>175</v>
      </c>
    </row>
    <row r="175" spans="1:6">
      <c r="A175" s="1" t="s">
        <v>998</v>
      </c>
      <c r="D175" s="1" t="s">
        <v>999</v>
      </c>
    </row>
    <row r="176" spans="1:6">
      <c r="A176" s="1" t="s">
        <v>203</v>
      </c>
      <c r="B176" s="1"/>
      <c r="C176" s="1"/>
      <c r="D176" s="1" t="s">
        <v>204</v>
      </c>
      <c r="E176" s="13">
        <v>0</v>
      </c>
      <c r="F176" s="13">
        <v>0</v>
      </c>
    </row>
    <row r="177" spans="1:6">
      <c r="A177" s="1" t="s">
        <v>205</v>
      </c>
      <c r="B177" s="1"/>
      <c r="C177" s="1"/>
      <c r="D177" s="1" t="s">
        <v>206</v>
      </c>
      <c r="E177" s="13">
        <v>0</v>
      </c>
      <c r="F177" s="13">
        <v>0</v>
      </c>
    </row>
    <row r="178" spans="1:6">
      <c r="A178" s="1"/>
      <c r="B178" s="1" t="s">
        <v>618</v>
      </c>
      <c r="C178" s="39" t="s">
        <v>1273</v>
      </c>
      <c r="D178" s="38" t="s">
        <v>1274</v>
      </c>
      <c r="E178" s="72">
        <v>11092</v>
      </c>
      <c r="F178" s="72">
        <v>11092</v>
      </c>
    </row>
    <row r="179" spans="1:6">
      <c r="A179" s="1" t="s">
        <v>207</v>
      </c>
      <c r="B179" s="1"/>
      <c r="C179" s="1"/>
      <c r="D179" s="1" t="s">
        <v>208</v>
      </c>
      <c r="E179" s="13">
        <v>0</v>
      </c>
      <c r="F179" s="13">
        <v>0</v>
      </c>
    </row>
    <row r="180" spans="1:6">
      <c r="A180" s="1" t="s">
        <v>209</v>
      </c>
      <c r="B180" s="1"/>
      <c r="C180" s="1"/>
      <c r="D180" s="1" t="s">
        <v>210</v>
      </c>
      <c r="E180" s="13">
        <v>0</v>
      </c>
      <c r="F180" s="13">
        <v>0</v>
      </c>
    </row>
    <row r="181" spans="1:6">
      <c r="A181" s="1"/>
      <c r="B181" s="1" t="s">
        <v>618</v>
      </c>
      <c r="C181" s="426" t="s">
        <v>1252</v>
      </c>
      <c r="D181" s="38" t="s">
        <v>484</v>
      </c>
      <c r="E181" s="13"/>
      <c r="F181" s="13"/>
    </row>
    <row r="182" spans="1:6">
      <c r="A182" s="1"/>
      <c r="B182" s="1"/>
      <c r="C182" s="1">
        <v>11623</v>
      </c>
      <c r="D182" s="38" t="s">
        <v>1275</v>
      </c>
      <c r="E182" s="72">
        <v>300</v>
      </c>
      <c r="F182" s="72">
        <v>300</v>
      </c>
    </row>
    <row r="183" spans="1:6">
      <c r="A183" s="1" t="s">
        <v>211</v>
      </c>
      <c r="B183" s="1"/>
      <c r="C183" s="39"/>
      <c r="D183" s="1" t="s">
        <v>212</v>
      </c>
      <c r="E183" s="13">
        <v>0</v>
      </c>
      <c r="F183" s="13">
        <v>0</v>
      </c>
    </row>
    <row r="184" spans="1:6">
      <c r="A184" s="1" t="s">
        <v>213</v>
      </c>
      <c r="B184" s="1"/>
      <c r="C184" s="39"/>
      <c r="D184" s="1" t="s">
        <v>214</v>
      </c>
      <c r="E184" s="13">
        <v>0</v>
      </c>
      <c r="F184" s="13">
        <v>0</v>
      </c>
    </row>
    <row r="185" spans="1:6">
      <c r="A185" s="1" t="s">
        <v>215</v>
      </c>
      <c r="B185" s="1"/>
      <c r="C185" s="39"/>
      <c r="D185" s="1" t="s">
        <v>1011</v>
      </c>
      <c r="E185" s="13">
        <v>0</v>
      </c>
      <c r="F185" s="13">
        <v>0</v>
      </c>
    </row>
    <row r="186" spans="1:6">
      <c r="A186" s="1" t="s">
        <v>217</v>
      </c>
      <c r="B186" s="1"/>
      <c r="C186" s="39"/>
      <c r="D186" s="1" t="s">
        <v>218</v>
      </c>
      <c r="E186" s="13">
        <v>0</v>
      </c>
      <c r="F186" s="13">
        <v>0</v>
      </c>
    </row>
    <row r="187" spans="1:6">
      <c r="A187" s="1"/>
      <c r="B187" s="1" t="s">
        <v>618</v>
      </c>
      <c r="C187" s="39" t="s">
        <v>1276</v>
      </c>
      <c r="D187" s="38" t="s">
        <v>1013</v>
      </c>
      <c r="E187" s="24">
        <v>3540</v>
      </c>
      <c r="F187" s="24">
        <v>3540</v>
      </c>
    </row>
    <row r="188" spans="1:6">
      <c r="A188" s="1" t="s">
        <v>219</v>
      </c>
      <c r="B188" s="1"/>
      <c r="C188" s="39"/>
      <c r="D188" s="1" t="s">
        <v>220</v>
      </c>
      <c r="E188" s="13"/>
      <c r="F188" s="13">
        <v>0</v>
      </c>
    </row>
    <row r="189" spans="1:6">
      <c r="A189" s="1"/>
      <c r="B189" s="1" t="s">
        <v>618</v>
      </c>
      <c r="C189" s="39" t="s">
        <v>1277</v>
      </c>
      <c r="D189" s="38" t="s">
        <v>1017</v>
      </c>
      <c r="E189" s="72">
        <v>138900.01</v>
      </c>
      <c r="F189" s="72">
        <v>138900.01</v>
      </c>
    </row>
    <row r="190" spans="1:6">
      <c r="A190" s="1"/>
      <c r="B190" s="1" t="s">
        <v>618</v>
      </c>
      <c r="C190" s="39" t="s">
        <v>1278</v>
      </c>
      <c r="D190" s="38" t="s">
        <v>1279</v>
      </c>
      <c r="E190" s="72">
        <v>138900.01</v>
      </c>
      <c r="F190" s="72">
        <v>138900.01</v>
      </c>
    </row>
    <row r="191" spans="1:6">
      <c r="A191" s="1" t="s">
        <v>221</v>
      </c>
      <c r="B191" s="1"/>
      <c r="C191" s="1"/>
      <c r="D191" s="1" t="s">
        <v>222</v>
      </c>
      <c r="E191" s="13"/>
      <c r="F191" s="13">
        <v>0</v>
      </c>
    </row>
    <row r="192" spans="1:6">
      <c r="A192" s="1"/>
      <c r="B192" s="1" t="s">
        <v>618</v>
      </c>
      <c r="C192" s="1"/>
      <c r="D192" s="38"/>
      <c r="E192" s="13"/>
      <c r="F192" s="13"/>
    </row>
    <row r="193" spans="1:6">
      <c r="A193" s="1" t="s">
        <v>223</v>
      </c>
      <c r="B193" s="1"/>
      <c r="C193" s="1"/>
      <c r="D193" s="1" t="s">
        <v>224</v>
      </c>
      <c r="E193" s="13"/>
      <c r="F193" s="13">
        <v>0</v>
      </c>
    </row>
    <row r="194" spans="1:6">
      <c r="A194" s="1"/>
      <c r="B194" s="1" t="s">
        <v>618</v>
      </c>
      <c r="C194" s="39" t="s">
        <v>1280</v>
      </c>
      <c r="D194" s="38" t="s">
        <v>1281</v>
      </c>
      <c r="E194" s="72">
        <v>22420</v>
      </c>
      <c r="F194" s="72">
        <v>22420</v>
      </c>
    </row>
    <row r="195" spans="1:6">
      <c r="A195" s="1" t="s">
        <v>225</v>
      </c>
      <c r="B195" s="1"/>
      <c r="C195" s="1"/>
      <c r="D195" s="1" t="s">
        <v>226</v>
      </c>
      <c r="E195" s="13"/>
      <c r="F195" s="13">
        <v>0</v>
      </c>
    </row>
    <row r="196" spans="1:6">
      <c r="A196" s="1"/>
      <c r="B196" s="1" t="s">
        <v>618</v>
      </c>
      <c r="C196" s="39" t="s">
        <v>1282</v>
      </c>
      <c r="D196" s="38" t="s">
        <v>1283</v>
      </c>
      <c r="E196" s="13">
        <v>156985.34</v>
      </c>
      <c r="F196" s="13">
        <v>156985.34</v>
      </c>
    </row>
    <row r="197" spans="1:6">
      <c r="A197" s="1"/>
      <c r="B197" s="1" t="s">
        <v>618</v>
      </c>
      <c r="C197" s="39" t="s">
        <v>1284</v>
      </c>
      <c r="D197" s="38" t="s">
        <v>1031</v>
      </c>
      <c r="E197" s="13">
        <v>60668.45</v>
      </c>
      <c r="F197" s="13">
        <v>60668.45</v>
      </c>
    </row>
    <row r="198" spans="1:6">
      <c r="A198" s="1" t="s">
        <v>227</v>
      </c>
      <c r="B198" s="1"/>
      <c r="C198" s="1"/>
      <c r="D198" s="1" t="s">
        <v>228</v>
      </c>
      <c r="E198" s="13">
        <v>0</v>
      </c>
      <c r="F198" s="13">
        <v>0</v>
      </c>
    </row>
    <row r="199" spans="1:6">
      <c r="A199" s="1"/>
      <c r="B199" s="1"/>
      <c r="C199" s="1"/>
      <c r="D199" s="38" t="s">
        <v>1034</v>
      </c>
      <c r="E199" s="13">
        <v>18432.62</v>
      </c>
      <c r="F199" s="13">
        <v>18432.62</v>
      </c>
    </row>
    <row r="200" spans="1:6">
      <c r="A200" s="1" t="s">
        <v>229</v>
      </c>
      <c r="B200" s="1"/>
      <c r="C200" s="1"/>
      <c r="D200" s="1" t="s">
        <v>230</v>
      </c>
      <c r="E200" s="13">
        <v>0</v>
      </c>
      <c r="F200" s="13">
        <v>0</v>
      </c>
    </row>
    <row r="201" spans="1:6">
      <c r="A201" s="1" t="s">
        <v>231</v>
      </c>
      <c r="B201" s="1"/>
      <c r="C201" s="1"/>
      <c r="D201" s="1" t="s">
        <v>232</v>
      </c>
      <c r="E201" s="13">
        <v>0</v>
      </c>
      <c r="F201" s="13">
        <v>0</v>
      </c>
    </row>
    <row r="202" spans="1:6">
      <c r="A202" s="1"/>
      <c r="B202" s="1"/>
      <c r="C202" s="1"/>
      <c r="D202" s="1"/>
      <c r="E202" s="13"/>
      <c r="F202" s="13"/>
    </row>
    <row r="203" spans="1:6">
      <c r="A203" s="4" t="s">
        <v>233</v>
      </c>
      <c r="B203" s="4"/>
      <c r="C203" s="4"/>
      <c r="D203" s="4" t="s">
        <v>234</v>
      </c>
      <c r="E203" s="10">
        <f>SUM(E204:E208)</f>
        <v>1233085.74</v>
      </c>
      <c r="F203" s="10">
        <f>SUM(F204:F208)</f>
        <v>1233085.74</v>
      </c>
    </row>
    <row r="204" spans="1:6">
      <c r="A204" s="1" t="s">
        <v>235</v>
      </c>
      <c r="B204" s="1"/>
      <c r="C204" s="1"/>
      <c r="D204" s="1" t="s">
        <v>511</v>
      </c>
      <c r="E204" s="13">
        <v>0</v>
      </c>
      <c r="F204" s="13">
        <v>0</v>
      </c>
    </row>
    <row r="205" spans="1:6">
      <c r="A205" s="1"/>
      <c r="B205" s="1" t="s">
        <v>618</v>
      </c>
      <c r="C205" s="1" t="s">
        <v>1285</v>
      </c>
      <c r="D205" s="38" t="s">
        <v>1286</v>
      </c>
      <c r="E205" s="13">
        <v>477182.74</v>
      </c>
      <c r="F205" s="13">
        <v>477182.74</v>
      </c>
    </row>
    <row r="206" spans="1:6">
      <c r="A206" s="1"/>
      <c r="B206" s="1" t="s">
        <v>618</v>
      </c>
      <c r="C206" s="1" t="s">
        <v>1287</v>
      </c>
      <c r="D206" s="38" t="s">
        <v>1288</v>
      </c>
      <c r="E206" s="13">
        <v>755903</v>
      </c>
      <c r="F206" s="13">
        <v>755903</v>
      </c>
    </row>
    <row r="207" spans="1:6">
      <c r="A207" s="1" t="s">
        <v>237</v>
      </c>
      <c r="B207" s="1"/>
      <c r="C207" s="1"/>
      <c r="D207" s="1" t="s">
        <v>236</v>
      </c>
      <c r="E207" s="13">
        <v>0</v>
      </c>
      <c r="F207" s="13">
        <v>0</v>
      </c>
    </row>
    <row r="208" spans="1:6">
      <c r="A208" s="1" t="s">
        <v>1035</v>
      </c>
      <c r="B208" s="1"/>
      <c r="C208" s="1"/>
      <c r="D208" s="1" t="s">
        <v>1036</v>
      </c>
      <c r="E208" s="13"/>
      <c r="F208" s="13"/>
    </row>
    <row r="209" spans="1:6" ht="15">
      <c r="A209" s="16" t="s">
        <v>238</v>
      </c>
      <c r="B209" s="16"/>
      <c r="C209" s="16"/>
      <c r="D209" s="16" t="s">
        <v>239</v>
      </c>
      <c r="E209" s="17">
        <f>E210+E264+E269+E276+E279+E284+E293+E305</f>
        <v>1151438.81</v>
      </c>
      <c r="F209" s="17">
        <f>F210+F264+F269+F276+F279+F284+F293+F305</f>
        <v>1151438.81</v>
      </c>
    </row>
    <row r="210" spans="1:6">
      <c r="A210" s="4" t="s">
        <v>240</v>
      </c>
      <c r="B210" s="4"/>
      <c r="C210" s="4"/>
      <c r="D210" s="4" t="s">
        <v>241</v>
      </c>
      <c r="E210" s="10">
        <f>SUM(E212:E263)</f>
        <v>64422.68</v>
      </c>
      <c r="F210" s="10">
        <f>SUM(F212:F263)</f>
        <v>64422.68</v>
      </c>
    </row>
    <row r="211" spans="1:6">
      <c r="A211" s="1" t="s">
        <v>242</v>
      </c>
      <c r="D211" s="1" t="s">
        <v>241</v>
      </c>
      <c r="E211" s="23"/>
      <c r="F211" s="23"/>
    </row>
    <row r="212" spans="1:6">
      <c r="A212" s="1"/>
      <c r="B212" s="1" t="s">
        <v>618</v>
      </c>
      <c r="C212" s="39" t="s">
        <v>1252</v>
      </c>
      <c r="D212" s="1" t="s">
        <v>484</v>
      </c>
      <c r="E212" s="23"/>
      <c r="F212" s="23"/>
    </row>
    <row r="213" spans="1:6">
      <c r="A213" s="1"/>
      <c r="B213" s="1" t="s">
        <v>1038</v>
      </c>
      <c r="C213" s="39"/>
      <c r="D213" s="1"/>
      <c r="E213" s="23"/>
      <c r="F213" s="23"/>
    </row>
    <row r="214" spans="1:6">
      <c r="A214" s="1"/>
      <c r="B214" s="1"/>
      <c r="C214" s="39">
        <v>11616</v>
      </c>
      <c r="D214" s="38" t="s">
        <v>1040</v>
      </c>
      <c r="E214" s="72">
        <v>598</v>
      </c>
      <c r="F214" s="72">
        <v>598</v>
      </c>
    </row>
    <row r="215" spans="1:6">
      <c r="A215" s="1"/>
      <c r="B215" s="1"/>
      <c r="C215" s="39">
        <v>11617</v>
      </c>
      <c r="D215" s="38" t="s">
        <v>1043</v>
      </c>
      <c r="E215" s="72">
        <v>1080</v>
      </c>
      <c r="F215" s="72">
        <v>1080</v>
      </c>
    </row>
    <row r="216" spans="1:6">
      <c r="A216" s="1"/>
      <c r="B216" s="1"/>
      <c r="C216" s="39">
        <v>11619</v>
      </c>
      <c r="D216" s="38" t="s">
        <v>1040</v>
      </c>
      <c r="E216" s="72">
        <v>698.01</v>
      </c>
      <c r="F216" s="72">
        <v>698.01</v>
      </c>
    </row>
    <row r="217" spans="1:6">
      <c r="A217" s="1"/>
      <c r="B217" s="1"/>
      <c r="C217" s="39">
        <v>11620</v>
      </c>
      <c r="D217" s="38" t="s">
        <v>1289</v>
      </c>
      <c r="E217" s="72">
        <v>3091.6</v>
      </c>
      <c r="F217" s="72">
        <v>3091.6</v>
      </c>
    </row>
    <row r="218" spans="1:6">
      <c r="A218" s="1"/>
      <c r="B218" s="1"/>
      <c r="C218" s="39">
        <v>11621</v>
      </c>
      <c r="D218" s="38" t="s">
        <v>1290</v>
      </c>
      <c r="E218" s="72">
        <v>1079.98</v>
      </c>
      <c r="F218" s="72">
        <v>1079.98</v>
      </c>
    </row>
    <row r="219" spans="1:6">
      <c r="A219" s="1"/>
      <c r="B219" s="1"/>
      <c r="C219" s="39">
        <v>11622</v>
      </c>
      <c r="D219" s="38" t="s">
        <v>1040</v>
      </c>
      <c r="E219" s="72">
        <v>598</v>
      </c>
      <c r="F219" s="72">
        <v>598</v>
      </c>
    </row>
    <row r="220" spans="1:6">
      <c r="A220" s="1"/>
      <c r="B220" s="1"/>
      <c r="C220" s="39">
        <v>11624</v>
      </c>
      <c r="D220" s="38" t="s">
        <v>1291</v>
      </c>
      <c r="E220" s="72">
        <v>1589.85</v>
      </c>
      <c r="F220" s="72">
        <v>1589.85</v>
      </c>
    </row>
    <row r="221" spans="1:6">
      <c r="A221" s="1"/>
      <c r="B221" s="1"/>
      <c r="C221" s="39">
        <v>11625</v>
      </c>
      <c r="D221" s="38" t="s">
        <v>1040</v>
      </c>
      <c r="E221" s="72">
        <v>798.01</v>
      </c>
      <c r="F221" s="72">
        <v>798.01</v>
      </c>
    </row>
    <row r="222" spans="1:6">
      <c r="A222" s="1"/>
      <c r="B222" s="1"/>
      <c r="C222" s="39">
        <v>11627</v>
      </c>
      <c r="D222" s="38" t="s">
        <v>1162</v>
      </c>
      <c r="E222" s="72">
        <v>4454.3999999999996</v>
      </c>
      <c r="F222" s="72">
        <v>4454.3999999999996</v>
      </c>
    </row>
    <row r="223" spans="1:6">
      <c r="A223" s="1"/>
      <c r="B223" s="1"/>
      <c r="C223" s="39">
        <v>11628</v>
      </c>
      <c r="D223" s="38" t="s">
        <v>1040</v>
      </c>
      <c r="E223" s="72">
        <v>598</v>
      </c>
      <c r="F223" s="72">
        <v>598</v>
      </c>
    </row>
    <row r="224" spans="1:6">
      <c r="A224" s="1"/>
      <c r="B224" s="1"/>
      <c r="C224" s="39">
        <v>11629</v>
      </c>
      <c r="D224" s="38" t="s">
        <v>517</v>
      </c>
      <c r="E224" s="72">
        <v>130</v>
      </c>
      <c r="F224" s="72">
        <v>130</v>
      </c>
    </row>
    <row r="225" spans="1:6">
      <c r="A225" s="1"/>
      <c r="B225" s="1"/>
      <c r="C225" s="39">
        <v>11631</v>
      </c>
      <c r="D225" s="38" t="s">
        <v>1040</v>
      </c>
      <c r="E225" s="72">
        <v>707.99</v>
      </c>
      <c r="F225" s="72">
        <v>707.99</v>
      </c>
    </row>
    <row r="226" spans="1:6">
      <c r="A226" s="1"/>
      <c r="B226" s="1"/>
      <c r="C226" s="39">
        <v>11634</v>
      </c>
      <c r="D226" s="38" t="s">
        <v>517</v>
      </c>
      <c r="E226" s="72">
        <v>130</v>
      </c>
      <c r="F226" s="72">
        <v>130</v>
      </c>
    </row>
    <row r="227" spans="1:6">
      <c r="A227" s="1"/>
      <c r="B227" s="1"/>
      <c r="C227" s="39">
        <v>11636</v>
      </c>
      <c r="D227" s="38" t="s">
        <v>1040</v>
      </c>
      <c r="E227" s="72">
        <v>598</v>
      </c>
      <c r="F227" s="72">
        <v>598</v>
      </c>
    </row>
    <row r="228" spans="1:6">
      <c r="A228" s="1"/>
      <c r="B228" s="1"/>
      <c r="C228" s="39">
        <v>11639</v>
      </c>
      <c r="D228" s="38" t="s">
        <v>1040</v>
      </c>
      <c r="E228" s="72">
        <v>598</v>
      </c>
      <c r="F228" s="72">
        <v>598</v>
      </c>
    </row>
    <row r="229" spans="1:6">
      <c r="A229" s="1"/>
      <c r="B229" s="1"/>
      <c r="C229" s="39">
        <v>11640</v>
      </c>
      <c r="D229" s="38" t="s">
        <v>1040</v>
      </c>
      <c r="E229" s="72">
        <v>598</v>
      </c>
      <c r="F229" s="72">
        <v>598</v>
      </c>
    </row>
    <row r="230" spans="1:6">
      <c r="A230" s="1"/>
      <c r="B230" s="1"/>
      <c r="C230" s="39">
        <v>11641</v>
      </c>
      <c r="D230" s="38" t="s">
        <v>1040</v>
      </c>
      <c r="E230" s="72">
        <v>598</v>
      </c>
      <c r="F230" s="72">
        <v>598</v>
      </c>
    </row>
    <row r="231" spans="1:6">
      <c r="A231" s="1"/>
      <c r="B231" s="1"/>
      <c r="C231" s="39">
        <v>11642</v>
      </c>
      <c r="D231" s="38" t="s">
        <v>1292</v>
      </c>
      <c r="E231" s="72">
        <v>4559.96</v>
      </c>
      <c r="F231" s="72">
        <v>4559.96</v>
      </c>
    </row>
    <row r="232" spans="1:6">
      <c r="A232" s="1"/>
      <c r="B232" s="1"/>
      <c r="C232" s="39">
        <v>11644</v>
      </c>
      <c r="D232" s="38" t="s">
        <v>1040</v>
      </c>
      <c r="E232" s="72">
        <v>698.01</v>
      </c>
      <c r="F232" s="72">
        <v>698.01</v>
      </c>
    </row>
    <row r="233" spans="1:6">
      <c r="A233" s="1"/>
      <c r="B233" s="1"/>
      <c r="C233" s="39">
        <v>11638</v>
      </c>
      <c r="D233" s="38" t="s">
        <v>1043</v>
      </c>
      <c r="E233" s="72">
        <v>1080</v>
      </c>
      <c r="F233" s="72">
        <v>1080</v>
      </c>
    </row>
    <row r="234" spans="1:6">
      <c r="A234" s="1"/>
      <c r="B234" s="1"/>
      <c r="C234" s="39">
        <v>11647</v>
      </c>
      <c r="D234" s="38" t="s">
        <v>1044</v>
      </c>
      <c r="E234" s="72">
        <v>416.9</v>
      </c>
      <c r="F234" s="72">
        <v>416.9</v>
      </c>
    </row>
    <row r="235" spans="1:6">
      <c r="A235" s="1"/>
      <c r="B235" s="1"/>
      <c r="C235" s="39">
        <v>11648</v>
      </c>
      <c r="D235" s="38" t="s">
        <v>517</v>
      </c>
      <c r="E235" s="72">
        <v>130</v>
      </c>
      <c r="F235" s="72">
        <v>130</v>
      </c>
    </row>
    <row r="236" spans="1:6">
      <c r="A236" s="1"/>
      <c r="B236" s="1"/>
      <c r="C236" s="39">
        <v>11650</v>
      </c>
      <c r="D236" s="38" t="s">
        <v>1040</v>
      </c>
      <c r="E236" s="72">
        <v>1471.91</v>
      </c>
      <c r="F236" s="72">
        <v>1471.91</v>
      </c>
    </row>
    <row r="237" spans="1:6">
      <c r="A237" s="1"/>
      <c r="B237" s="1"/>
      <c r="C237" s="39">
        <v>11651</v>
      </c>
      <c r="D237" s="38" t="s">
        <v>1040</v>
      </c>
      <c r="E237" s="72">
        <v>598</v>
      </c>
      <c r="F237" s="72">
        <v>598</v>
      </c>
    </row>
    <row r="238" spans="1:6">
      <c r="A238" s="1"/>
      <c r="B238" s="1"/>
      <c r="C238" s="39">
        <v>11652</v>
      </c>
      <c r="D238" s="38" t="s">
        <v>1293</v>
      </c>
      <c r="E238" s="72">
        <v>12000</v>
      </c>
      <c r="F238" s="72">
        <v>12000</v>
      </c>
    </row>
    <row r="239" spans="1:6">
      <c r="A239" s="1"/>
      <c r="B239" s="1"/>
      <c r="C239" s="39">
        <v>11653</v>
      </c>
      <c r="D239" s="38" t="s">
        <v>1040</v>
      </c>
      <c r="E239" s="72">
        <v>399.01</v>
      </c>
      <c r="F239" s="72">
        <v>399.01</v>
      </c>
    </row>
    <row r="240" spans="1:6">
      <c r="A240" s="1"/>
      <c r="B240" s="1"/>
      <c r="C240" s="39">
        <v>11654</v>
      </c>
      <c r="D240" s="38" t="s">
        <v>1294</v>
      </c>
      <c r="E240" s="72">
        <v>150</v>
      </c>
      <c r="F240" s="72">
        <v>150</v>
      </c>
    </row>
    <row r="241" spans="1:6">
      <c r="A241" s="1"/>
      <c r="B241" s="1"/>
      <c r="C241" s="39">
        <v>11655</v>
      </c>
      <c r="D241" s="38" t="s">
        <v>1162</v>
      </c>
      <c r="E241" s="72">
        <v>10566.4</v>
      </c>
      <c r="F241" s="72">
        <v>10566.4</v>
      </c>
    </row>
    <row r="242" spans="1:6">
      <c r="A242" s="1"/>
      <c r="B242" s="1"/>
      <c r="C242" s="39">
        <v>11656</v>
      </c>
      <c r="D242" s="38" t="s">
        <v>1295</v>
      </c>
      <c r="E242" s="72">
        <v>1331.2</v>
      </c>
      <c r="F242" s="72">
        <v>1331.2</v>
      </c>
    </row>
    <row r="243" spans="1:6">
      <c r="A243" s="1"/>
      <c r="B243" s="1"/>
      <c r="C243" s="39">
        <v>11658</v>
      </c>
      <c r="D243" s="38" t="s">
        <v>1296</v>
      </c>
      <c r="E243" s="72">
        <v>1470.72</v>
      </c>
      <c r="F243" s="72">
        <v>1470.72</v>
      </c>
    </row>
    <row r="244" spans="1:6">
      <c r="A244" s="1"/>
      <c r="B244" s="1"/>
      <c r="C244" s="40"/>
      <c r="E244" s="23"/>
      <c r="F244" s="23"/>
    </row>
    <row r="245" spans="1:6">
      <c r="A245" s="1"/>
      <c r="B245" s="1" t="s">
        <v>618</v>
      </c>
      <c r="C245" s="39" t="s">
        <v>1260</v>
      </c>
      <c r="D245" s="38" t="s">
        <v>484</v>
      </c>
      <c r="E245" s="23"/>
      <c r="F245" s="23"/>
    </row>
    <row r="246" spans="1:6">
      <c r="A246" s="1"/>
      <c r="B246" s="1"/>
      <c r="C246" s="39">
        <v>11659</v>
      </c>
      <c r="D246" s="38" t="s">
        <v>1040</v>
      </c>
      <c r="E246" s="72">
        <v>598</v>
      </c>
      <c r="F246" s="72">
        <v>598</v>
      </c>
    </row>
    <row r="247" spans="1:6">
      <c r="A247" s="1"/>
      <c r="B247" s="1"/>
      <c r="C247" s="39">
        <v>11660</v>
      </c>
      <c r="D247" s="38" t="s">
        <v>1043</v>
      </c>
      <c r="E247" s="72">
        <v>1350</v>
      </c>
      <c r="F247" s="72">
        <v>1350</v>
      </c>
    </row>
    <row r="248" spans="1:6">
      <c r="A248" s="1"/>
      <c r="B248" s="1"/>
      <c r="C248" s="39">
        <v>11661</v>
      </c>
      <c r="D248" s="38" t="s">
        <v>1297</v>
      </c>
      <c r="E248" s="72">
        <v>2047.3</v>
      </c>
      <c r="F248" s="72">
        <v>2047.3</v>
      </c>
    </row>
    <row r="249" spans="1:6">
      <c r="A249" s="1"/>
      <c r="B249" s="1"/>
      <c r="C249" s="39">
        <v>11666</v>
      </c>
      <c r="D249" s="38" t="s">
        <v>1040</v>
      </c>
      <c r="E249" s="72">
        <v>598</v>
      </c>
      <c r="F249" s="72">
        <v>598</v>
      </c>
    </row>
    <row r="250" spans="1:6">
      <c r="A250" s="1"/>
      <c r="B250" s="1"/>
      <c r="C250" s="39">
        <v>11668</v>
      </c>
      <c r="D250" s="38" t="s">
        <v>1040</v>
      </c>
      <c r="E250" s="72">
        <v>598</v>
      </c>
      <c r="F250" s="72">
        <v>598</v>
      </c>
    </row>
    <row r="251" spans="1:6">
      <c r="A251" s="1"/>
      <c r="B251" s="1"/>
      <c r="C251" s="39">
        <v>11669</v>
      </c>
      <c r="D251" s="38" t="s">
        <v>1040</v>
      </c>
      <c r="E251" s="72">
        <v>399</v>
      </c>
      <c r="F251" s="72">
        <v>399</v>
      </c>
    </row>
    <row r="252" spans="1:6">
      <c r="A252" s="1"/>
      <c r="B252" s="1"/>
      <c r="C252" s="39">
        <v>11670</v>
      </c>
      <c r="D252" s="38" t="s">
        <v>1040</v>
      </c>
      <c r="E252" s="72">
        <v>598</v>
      </c>
      <c r="F252" s="72">
        <v>598</v>
      </c>
    </row>
    <row r="253" spans="1:6">
      <c r="A253" s="1"/>
      <c r="B253" s="1"/>
      <c r="C253" s="39">
        <v>11671</v>
      </c>
      <c r="D253" s="38" t="s">
        <v>1042</v>
      </c>
      <c r="E253" s="72">
        <v>1079.98</v>
      </c>
      <c r="F253" s="72">
        <v>1079.98</v>
      </c>
    </row>
    <row r="254" spans="1:6">
      <c r="A254" s="1"/>
      <c r="B254" s="1"/>
      <c r="C254" s="39">
        <v>11672</v>
      </c>
      <c r="D254" s="38" t="s">
        <v>517</v>
      </c>
      <c r="E254" s="72">
        <v>65</v>
      </c>
      <c r="F254" s="72">
        <v>65</v>
      </c>
    </row>
    <row r="255" spans="1:6">
      <c r="A255" s="1"/>
      <c r="B255" s="1"/>
      <c r="C255" s="39">
        <v>11673</v>
      </c>
      <c r="D255" s="38" t="s">
        <v>1040</v>
      </c>
      <c r="E255" s="72">
        <v>598</v>
      </c>
      <c r="F255" s="72">
        <v>598</v>
      </c>
    </row>
    <row r="256" spans="1:6">
      <c r="A256" s="1"/>
      <c r="B256" s="1"/>
      <c r="C256" s="39">
        <v>11674</v>
      </c>
      <c r="D256" s="38" t="s">
        <v>1042</v>
      </c>
      <c r="E256" s="72">
        <v>799.45</v>
      </c>
      <c r="F256" s="72">
        <v>799.45</v>
      </c>
    </row>
    <row r="257" spans="1:6">
      <c r="A257" s="1"/>
      <c r="B257" s="1"/>
      <c r="C257" s="39">
        <v>11676</v>
      </c>
      <c r="D257" s="38" t="s">
        <v>1043</v>
      </c>
      <c r="E257" s="72">
        <v>1080</v>
      </c>
      <c r="F257" s="72">
        <v>1080</v>
      </c>
    </row>
    <row r="258" spans="1:6">
      <c r="A258" s="1"/>
      <c r="B258" s="1"/>
      <c r="C258" s="39">
        <v>11678</v>
      </c>
      <c r="D258" s="38" t="s">
        <v>1040</v>
      </c>
      <c r="E258" s="72">
        <v>598</v>
      </c>
      <c r="F258" s="72">
        <v>598</v>
      </c>
    </row>
    <row r="259" spans="1:6">
      <c r="A259" s="1"/>
      <c r="B259" s="1"/>
      <c r="C259" s="39">
        <v>11679</v>
      </c>
      <c r="D259" s="38" t="s">
        <v>1040</v>
      </c>
      <c r="E259" s="72">
        <v>598</v>
      </c>
      <c r="F259" s="72">
        <v>598</v>
      </c>
    </row>
    <row r="260" spans="1:6">
      <c r="A260" s="1"/>
      <c r="B260" s="1"/>
      <c r="C260" s="39">
        <v>11680</v>
      </c>
      <c r="D260" s="38" t="s">
        <v>1040</v>
      </c>
      <c r="E260" s="72">
        <v>598</v>
      </c>
      <c r="F260" s="72">
        <v>598</v>
      </c>
    </row>
    <row r="261" spans="1:6">
      <c r="A261" s="1"/>
      <c r="B261" s="1"/>
      <c r="C261" s="40"/>
      <c r="D261" s="38"/>
      <c r="E261" s="23"/>
      <c r="F261" s="23"/>
    </row>
    <row r="262" spans="1:6">
      <c r="A262" s="1" t="s">
        <v>243</v>
      </c>
      <c r="D262" s="1" t="s">
        <v>244</v>
      </c>
      <c r="E262" s="23">
        <v>0</v>
      </c>
      <c r="F262" s="23"/>
    </row>
    <row r="263" spans="1:6">
      <c r="A263" s="1"/>
      <c r="B263" s="1"/>
      <c r="C263" s="39"/>
      <c r="D263" s="1"/>
      <c r="E263" s="13"/>
      <c r="F263" s="13"/>
    </row>
    <row r="264" spans="1:6">
      <c r="A264" s="4" t="s">
        <v>245</v>
      </c>
      <c r="B264" s="4"/>
      <c r="C264" s="4"/>
      <c r="D264" s="4" t="s">
        <v>246</v>
      </c>
      <c r="E264" s="10">
        <f>SUM(E265:E267)</f>
        <v>0</v>
      </c>
      <c r="F264" s="10">
        <f>SUM(F265:F267)</f>
        <v>0</v>
      </c>
    </row>
    <row r="265" spans="1:6">
      <c r="A265" s="1" t="s">
        <v>247</v>
      </c>
      <c r="B265" s="1"/>
      <c r="C265" s="1"/>
      <c r="D265" s="1" t="s">
        <v>248</v>
      </c>
      <c r="E265" s="18">
        <v>0</v>
      </c>
      <c r="F265" s="18">
        <v>0</v>
      </c>
    </row>
    <row r="266" spans="1:6">
      <c r="A266" s="1" t="s">
        <v>249</v>
      </c>
      <c r="B266" s="1"/>
      <c r="C266" s="39"/>
      <c r="D266" s="1" t="s">
        <v>250</v>
      </c>
      <c r="E266" s="24"/>
      <c r="F266" s="24"/>
    </row>
    <row r="267" spans="1:6">
      <c r="A267" s="1" t="s">
        <v>251</v>
      </c>
      <c r="B267" s="1"/>
      <c r="C267" s="1"/>
      <c r="D267" s="1" t="s">
        <v>252</v>
      </c>
      <c r="E267" s="18">
        <v>0</v>
      </c>
      <c r="F267" s="18">
        <v>0</v>
      </c>
    </row>
    <row r="268" spans="1:6">
      <c r="A268" s="1"/>
      <c r="B268" s="1"/>
      <c r="C268" s="1"/>
      <c r="D268" s="1"/>
      <c r="E268" s="18"/>
      <c r="F268" s="18"/>
    </row>
    <row r="269" spans="1:6">
      <c r="A269" s="4" t="s">
        <v>253</v>
      </c>
      <c r="B269" s="4"/>
      <c r="C269" s="4"/>
      <c r="D269" s="4" t="s">
        <v>254</v>
      </c>
      <c r="E269" s="10">
        <f>SUM(E270:E274)</f>
        <v>0</v>
      </c>
      <c r="F269" s="10">
        <f>SUM(F270:F274)</f>
        <v>0</v>
      </c>
    </row>
    <row r="270" spans="1:6">
      <c r="A270" s="1" t="s">
        <v>257</v>
      </c>
      <c r="B270" s="1"/>
      <c r="C270" s="1"/>
      <c r="D270" s="1" t="s">
        <v>258</v>
      </c>
      <c r="E270" s="18"/>
      <c r="F270" s="18"/>
    </row>
    <row r="271" spans="1:6">
      <c r="A271" s="1" t="s">
        <v>259</v>
      </c>
      <c r="B271" s="1"/>
      <c r="C271" s="1"/>
      <c r="D271" s="1" t="s">
        <v>260</v>
      </c>
      <c r="E271" s="18"/>
      <c r="F271" s="18"/>
    </row>
    <row r="272" spans="1:6">
      <c r="A272" s="1" t="s">
        <v>261</v>
      </c>
      <c r="B272" s="1"/>
      <c r="C272" s="39"/>
      <c r="D272" s="1" t="s">
        <v>262</v>
      </c>
      <c r="E272" s="24"/>
      <c r="F272" s="24"/>
    </row>
    <row r="273" spans="1:6">
      <c r="A273" s="1" t="s">
        <v>263</v>
      </c>
      <c r="B273" s="1"/>
      <c r="C273" s="1"/>
      <c r="D273" s="1" t="s">
        <v>264</v>
      </c>
      <c r="E273" s="18">
        <v>0</v>
      </c>
      <c r="F273" s="18"/>
    </row>
    <row r="274" spans="1:6">
      <c r="A274" s="1" t="s">
        <v>265</v>
      </c>
      <c r="B274" s="1"/>
      <c r="C274" s="1"/>
      <c r="D274" s="1" t="s">
        <v>266</v>
      </c>
      <c r="E274" s="18">
        <v>0</v>
      </c>
      <c r="F274" s="18">
        <v>0</v>
      </c>
    </row>
    <row r="275" spans="1:6">
      <c r="A275" s="1"/>
      <c r="B275" s="1"/>
      <c r="C275" s="1"/>
      <c r="D275" s="1"/>
      <c r="E275" s="18"/>
      <c r="F275" s="18"/>
    </row>
    <row r="276" spans="1:6">
      <c r="A276" s="4" t="s">
        <v>267</v>
      </c>
      <c r="B276" s="4"/>
      <c r="C276" s="4"/>
      <c r="D276" s="4" t="s">
        <v>843</v>
      </c>
      <c r="E276" s="10">
        <f>SUM(E277)</f>
        <v>0</v>
      </c>
      <c r="F276" s="10">
        <f>SUM(F277)</f>
        <v>0</v>
      </c>
    </row>
    <row r="277" spans="1:6">
      <c r="A277" s="1" t="s">
        <v>269</v>
      </c>
      <c r="B277" s="1"/>
      <c r="C277" s="1"/>
      <c r="D277" s="1" t="s">
        <v>270</v>
      </c>
      <c r="E277" s="18">
        <v>0</v>
      </c>
      <c r="F277" s="18">
        <v>0</v>
      </c>
    </row>
    <row r="278" spans="1:6">
      <c r="A278" s="1"/>
      <c r="B278" s="1"/>
      <c r="C278" s="1"/>
      <c r="D278" s="1"/>
      <c r="E278" s="18"/>
      <c r="F278" s="18"/>
    </row>
    <row r="279" spans="1:6">
      <c r="A279" s="4" t="s">
        <v>271</v>
      </c>
      <c r="B279" s="4"/>
      <c r="C279" s="4"/>
      <c r="D279" s="4" t="s">
        <v>272</v>
      </c>
      <c r="E279" s="10">
        <f>SUM(E280:E283)</f>
        <v>318999.96000000002</v>
      </c>
      <c r="F279" s="10">
        <f>SUM(F280:F283)</f>
        <v>318999.96000000002</v>
      </c>
    </row>
    <row r="280" spans="1:6">
      <c r="A280" s="1" t="s">
        <v>273</v>
      </c>
      <c r="B280" s="1"/>
      <c r="C280" s="1"/>
      <c r="D280" s="1" t="s">
        <v>274</v>
      </c>
      <c r="E280" s="23">
        <v>0</v>
      </c>
      <c r="F280" s="23">
        <v>0</v>
      </c>
    </row>
    <row r="281" spans="1:6">
      <c r="A281" s="1"/>
      <c r="B281" s="1"/>
      <c r="C281" s="1" t="s">
        <v>1298</v>
      </c>
      <c r="D281" s="38" t="s">
        <v>1299</v>
      </c>
      <c r="E281" s="23">
        <v>318999.96000000002</v>
      </c>
      <c r="F281" s="23">
        <v>318999.96000000002</v>
      </c>
    </row>
    <row r="282" spans="1:6">
      <c r="A282" s="1" t="s">
        <v>275</v>
      </c>
      <c r="B282" s="1"/>
      <c r="C282" s="1"/>
      <c r="D282" s="1" t="s">
        <v>276</v>
      </c>
      <c r="E282" s="23">
        <v>0</v>
      </c>
      <c r="F282" s="23">
        <v>0</v>
      </c>
    </row>
    <row r="283" spans="1:6">
      <c r="A283" s="1" t="s">
        <v>277</v>
      </c>
      <c r="B283" s="1"/>
      <c r="C283" s="1"/>
      <c r="D283" s="1" t="s">
        <v>278</v>
      </c>
    </row>
    <row r="284" spans="1:6">
      <c r="A284" s="4" t="s">
        <v>279</v>
      </c>
      <c r="B284" s="4"/>
      <c r="C284" s="4"/>
      <c r="D284" s="4" t="s">
        <v>280</v>
      </c>
      <c r="E284" s="10">
        <f>SUM(E285:E291)</f>
        <v>0</v>
      </c>
      <c r="F284" s="10">
        <f>SUM(F285:F291)</f>
        <v>0</v>
      </c>
    </row>
    <row r="285" spans="1:6">
      <c r="A285" s="1" t="s">
        <v>281</v>
      </c>
      <c r="B285" s="1"/>
      <c r="C285" s="1"/>
      <c r="D285" s="1" t="s">
        <v>282</v>
      </c>
      <c r="E285" s="23">
        <v>0</v>
      </c>
      <c r="F285" s="23">
        <v>0</v>
      </c>
    </row>
    <row r="286" spans="1:6">
      <c r="A286" s="1" t="s">
        <v>283</v>
      </c>
      <c r="B286" s="1"/>
      <c r="C286" s="1"/>
      <c r="D286" s="1" t="s">
        <v>284</v>
      </c>
      <c r="E286" s="23">
        <v>0</v>
      </c>
      <c r="F286" s="23">
        <v>0</v>
      </c>
    </row>
    <row r="287" spans="1:6">
      <c r="A287" s="1" t="s">
        <v>285</v>
      </c>
      <c r="B287" s="1"/>
      <c r="C287" s="1"/>
      <c r="D287" s="1" t="s">
        <v>286</v>
      </c>
      <c r="E287" s="23">
        <v>0</v>
      </c>
      <c r="F287" s="23">
        <v>0</v>
      </c>
    </row>
    <row r="288" spans="1:6">
      <c r="A288" s="1" t="s">
        <v>287</v>
      </c>
      <c r="B288" s="1"/>
      <c r="C288" s="1"/>
      <c r="D288" s="1" t="s">
        <v>288</v>
      </c>
      <c r="E288" s="23">
        <v>0</v>
      </c>
      <c r="F288" s="23">
        <v>0</v>
      </c>
    </row>
    <row r="289" spans="1:6">
      <c r="A289" s="1" t="s">
        <v>289</v>
      </c>
      <c r="B289" s="1"/>
      <c r="C289" s="1"/>
      <c r="D289" s="1" t="s">
        <v>715</v>
      </c>
      <c r="E289" s="23">
        <v>0</v>
      </c>
      <c r="F289" s="23">
        <v>0</v>
      </c>
    </row>
    <row r="290" spans="1:6">
      <c r="A290" s="1" t="s">
        <v>291</v>
      </c>
      <c r="B290" s="1"/>
      <c r="C290" s="1"/>
      <c r="D290" s="1" t="s">
        <v>292</v>
      </c>
      <c r="E290" s="23">
        <v>0</v>
      </c>
      <c r="F290" s="23">
        <v>0</v>
      </c>
    </row>
    <row r="291" spans="1:6">
      <c r="A291" s="1" t="s">
        <v>293</v>
      </c>
      <c r="B291" s="1"/>
      <c r="C291" s="1"/>
      <c r="D291" s="1" t="s">
        <v>294</v>
      </c>
      <c r="E291" s="23">
        <v>0</v>
      </c>
      <c r="F291" s="23">
        <v>0</v>
      </c>
    </row>
    <row r="292" spans="1:6">
      <c r="A292" s="1"/>
      <c r="B292" s="1"/>
      <c r="C292" s="1"/>
      <c r="D292" s="1"/>
      <c r="E292" s="18"/>
      <c r="F292" s="18"/>
    </row>
    <row r="293" spans="1:6">
      <c r="A293" s="4" t="s">
        <v>295</v>
      </c>
      <c r="B293" s="4"/>
      <c r="C293" s="4"/>
      <c r="D293" s="4" t="s">
        <v>296</v>
      </c>
      <c r="E293" s="10">
        <f>SUM(E294:E303)</f>
        <v>642060</v>
      </c>
      <c r="F293" s="10">
        <f>SUM(F294:F303)</f>
        <v>642060</v>
      </c>
    </row>
    <row r="294" spans="1:6">
      <c r="A294" s="1" t="s">
        <v>297</v>
      </c>
      <c r="B294" s="1"/>
      <c r="C294" s="1"/>
      <c r="D294" s="1" t="s">
        <v>298</v>
      </c>
      <c r="E294" s="72">
        <v>642060</v>
      </c>
      <c r="F294" s="72">
        <v>642060</v>
      </c>
    </row>
    <row r="295" spans="1:6">
      <c r="A295" s="1" t="s">
        <v>299</v>
      </c>
      <c r="B295" s="1"/>
      <c r="C295" s="1"/>
      <c r="D295" s="1" t="s">
        <v>300</v>
      </c>
      <c r="E295" s="23">
        <v>0</v>
      </c>
      <c r="F295" s="72">
        <v>0</v>
      </c>
    </row>
    <row r="296" spans="1:6">
      <c r="A296" s="1"/>
      <c r="B296" s="1"/>
      <c r="C296" s="1"/>
      <c r="D296" s="38"/>
      <c r="E296" s="23"/>
      <c r="F296" s="72"/>
    </row>
    <row r="297" spans="1:6">
      <c r="A297" s="1" t="s">
        <v>563</v>
      </c>
      <c r="B297" s="1"/>
      <c r="C297" s="1"/>
      <c r="D297" s="1" t="s">
        <v>302</v>
      </c>
      <c r="E297" s="23">
        <v>0</v>
      </c>
      <c r="F297" s="23">
        <v>0</v>
      </c>
    </row>
    <row r="298" spans="1:6">
      <c r="A298" s="1"/>
      <c r="B298" s="1" t="s">
        <v>618</v>
      </c>
      <c r="C298" s="1"/>
      <c r="D298" s="38"/>
      <c r="E298" s="23"/>
      <c r="F298" s="23"/>
    </row>
    <row r="299" spans="1:6">
      <c r="A299" s="1" t="s">
        <v>303</v>
      </c>
      <c r="B299" s="1"/>
      <c r="C299" s="1"/>
      <c r="D299" s="1" t="s">
        <v>304</v>
      </c>
      <c r="E299" s="23">
        <v>0</v>
      </c>
      <c r="F299" s="23">
        <v>0</v>
      </c>
    </row>
    <row r="300" spans="1:6">
      <c r="A300" s="1" t="s">
        <v>305</v>
      </c>
      <c r="B300" s="1"/>
      <c r="C300" s="1"/>
      <c r="D300" s="1" t="s">
        <v>306</v>
      </c>
      <c r="E300" s="23">
        <v>0</v>
      </c>
      <c r="F300" s="23">
        <v>0</v>
      </c>
    </row>
    <row r="301" spans="1:6">
      <c r="A301" s="1" t="s">
        <v>307</v>
      </c>
      <c r="B301" s="1"/>
      <c r="C301" s="1"/>
      <c r="D301" s="1" t="s">
        <v>308</v>
      </c>
      <c r="E301" s="23">
        <v>0</v>
      </c>
      <c r="F301" s="23">
        <v>0</v>
      </c>
    </row>
    <row r="302" spans="1:6">
      <c r="A302" s="1" t="s">
        <v>309</v>
      </c>
      <c r="B302" s="1"/>
      <c r="C302" s="1"/>
      <c r="D302" s="1" t="s">
        <v>310</v>
      </c>
      <c r="E302" s="23">
        <v>0</v>
      </c>
      <c r="F302" s="23">
        <v>0</v>
      </c>
    </row>
    <row r="303" spans="1:6">
      <c r="A303" s="1" t="s">
        <v>311</v>
      </c>
      <c r="B303" s="1"/>
      <c r="C303" s="1"/>
      <c r="D303" s="1" t="s">
        <v>312</v>
      </c>
      <c r="E303" s="23">
        <v>0</v>
      </c>
      <c r="F303" s="23">
        <v>0</v>
      </c>
    </row>
    <row r="304" spans="1:6">
      <c r="A304" s="1"/>
      <c r="B304" s="1"/>
      <c r="C304" s="1"/>
      <c r="D304" s="1"/>
      <c r="E304" s="18"/>
      <c r="F304" s="18"/>
    </row>
    <row r="305" spans="1:9">
      <c r="A305" s="4" t="s">
        <v>313</v>
      </c>
      <c r="B305" s="4"/>
      <c r="C305" s="4"/>
      <c r="D305" s="4" t="s">
        <v>770</v>
      </c>
      <c r="E305" s="10">
        <f>SUM(E306:E333)</f>
        <v>125956.17</v>
      </c>
      <c r="F305" s="10">
        <f>SUM(F306:F333)</f>
        <v>125956.17</v>
      </c>
      <c r="H305" s="40"/>
      <c r="I305" s="93"/>
    </row>
    <row r="306" spans="1:9">
      <c r="A306" s="1" t="s">
        <v>315</v>
      </c>
      <c r="B306" s="1"/>
      <c r="C306" s="1"/>
      <c r="D306" s="1" t="s">
        <v>565</v>
      </c>
      <c r="E306" s="13">
        <v>0</v>
      </c>
      <c r="F306" s="13">
        <v>0</v>
      </c>
      <c r="H306" s="40"/>
      <c r="I306" s="93"/>
    </row>
    <row r="307" spans="1:9">
      <c r="A307" s="1"/>
      <c r="B307" s="1" t="s">
        <v>618</v>
      </c>
      <c r="C307" s="1" t="s">
        <v>1300</v>
      </c>
      <c r="D307" s="38" t="s">
        <v>1301</v>
      </c>
      <c r="E307" s="13">
        <v>89658.62</v>
      </c>
      <c r="F307" s="13">
        <v>89658.62</v>
      </c>
      <c r="H307" s="40"/>
      <c r="I307" s="93"/>
    </row>
    <row r="308" spans="1:9">
      <c r="A308" s="1" t="s">
        <v>317</v>
      </c>
      <c r="B308" s="1"/>
      <c r="C308" s="1"/>
      <c r="D308" s="1" t="s">
        <v>772</v>
      </c>
      <c r="E308" s="13"/>
      <c r="F308" s="13"/>
      <c r="H308" s="20"/>
      <c r="I308" s="93"/>
    </row>
    <row r="309" spans="1:9">
      <c r="A309" s="1"/>
      <c r="B309" s="1" t="s">
        <v>618</v>
      </c>
      <c r="C309" s="39" t="s">
        <v>1260</v>
      </c>
      <c r="D309" s="38" t="s">
        <v>484</v>
      </c>
      <c r="E309" s="13"/>
      <c r="F309" s="13"/>
      <c r="H309" s="20"/>
      <c r="I309" s="93"/>
    </row>
    <row r="310" spans="1:9">
      <c r="A310" s="1"/>
      <c r="B310" s="1" t="s">
        <v>618</v>
      </c>
      <c r="C310" s="39">
        <v>11675</v>
      </c>
      <c r="D310" s="38" t="s">
        <v>1302</v>
      </c>
      <c r="E310" s="72">
        <v>6372</v>
      </c>
      <c r="F310" s="72">
        <v>6372</v>
      </c>
      <c r="H310" s="20"/>
      <c r="I310" s="93"/>
    </row>
    <row r="311" spans="1:9">
      <c r="A311" s="1"/>
      <c r="B311" s="1" t="s">
        <v>618</v>
      </c>
      <c r="C311" s="39">
        <v>11677</v>
      </c>
      <c r="D311" s="38" t="s">
        <v>1303</v>
      </c>
      <c r="E311" s="72">
        <v>124</v>
      </c>
      <c r="F311" s="72">
        <v>124</v>
      </c>
      <c r="H311" s="20"/>
      <c r="I311" s="93"/>
    </row>
    <row r="312" spans="1:9">
      <c r="A312" s="1" t="s">
        <v>319</v>
      </c>
      <c r="B312" s="1"/>
      <c r="C312" s="1"/>
      <c r="D312" s="1" t="s">
        <v>931</v>
      </c>
      <c r="E312" s="13"/>
      <c r="F312" s="13">
        <v>0</v>
      </c>
      <c r="H312" s="40"/>
      <c r="I312" s="93"/>
    </row>
    <row r="313" spans="1:9">
      <c r="A313" s="1" t="s">
        <v>321</v>
      </c>
      <c r="B313" s="1"/>
      <c r="C313" s="1"/>
      <c r="D313" s="1" t="s">
        <v>932</v>
      </c>
      <c r="E313" s="13"/>
      <c r="F313" s="13">
        <v>0</v>
      </c>
      <c r="H313" s="40"/>
      <c r="I313" s="93"/>
    </row>
    <row r="314" spans="1:9">
      <c r="A314" s="1" t="s">
        <v>323</v>
      </c>
      <c r="C314" s="39"/>
      <c r="D314" s="1" t="s">
        <v>773</v>
      </c>
      <c r="E314" s="23"/>
      <c r="F314" s="23"/>
    </row>
    <row r="315" spans="1:9">
      <c r="A315" s="1"/>
      <c r="B315" s="1" t="s">
        <v>618</v>
      </c>
      <c r="C315" s="39" t="s">
        <v>1252</v>
      </c>
      <c r="D315" s="38" t="s">
        <v>484</v>
      </c>
      <c r="E315" s="23"/>
      <c r="F315" s="23"/>
    </row>
    <row r="316" spans="1:9">
      <c r="A316" s="1"/>
      <c r="B316" s="1"/>
      <c r="C316" s="39"/>
      <c r="D316" s="38" t="s">
        <v>1304</v>
      </c>
      <c r="E316" s="72">
        <v>1646.55</v>
      </c>
      <c r="F316" s="72">
        <v>1646.55</v>
      </c>
    </row>
    <row r="317" spans="1:9">
      <c r="A317" s="1" t="s">
        <v>325</v>
      </c>
      <c r="D317" s="1" t="s">
        <v>326</v>
      </c>
      <c r="F317" s="23"/>
    </row>
    <row r="318" spans="1:9">
      <c r="A318" s="1" t="s">
        <v>327</v>
      </c>
      <c r="B318" s="1"/>
      <c r="C318" s="39"/>
      <c r="D318" s="1" t="s">
        <v>328</v>
      </c>
      <c r="E318" s="13">
        <v>0</v>
      </c>
      <c r="F318" s="13"/>
      <c r="H318" s="20"/>
      <c r="I318" s="32"/>
    </row>
    <row r="319" spans="1:9">
      <c r="A319" s="1"/>
      <c r="B319" s="1" t="s">
        <v>711</v>
      </c>
      <c r="C319" s="39" t="s">
        <v>1305</v>
      </c>
      <c r="D319" s="38" t="s">
        <v>1306</v>
      </c>
      <c r="E319" s="13">
        <v>23895</v>
      </c>
      <c r="F319" s="13">
        <v>23895</v>
      </c>
      <c r="H319" s="40"/>
      <c r="I319" s="32"/>
    </row>
    <row r="320" spans="1:9">
      <c r="A320" s="1" t="s">
        <v>329</v>
      </c>
      <c r="D320" s="1" t="s">
        <v>774</v>
      </c>
      <c r="E320" s="23"/>
      <c r="F320" s="23"/>
      <c r="H320" s="40"/>
      <c r="I320" s="34"/>
    </row>
    <row r="321" spans="1:9">
      <c r="A321" s="1"/>
      <c r="C321" s="39"/>
      <c r="D321" s="38"/>
      <c r="E321" s="23"/>
      <c r="F321" s="23"/>
      <c r="H321" s="40"/>
      <c r="I321" s="93"/>
    </row>
    <row r="322" spans="1:9">
      <c r="A322" s="1"/>
      <c r="B322" s="1" t="s">
        <v>618</v>
      </c>
      <c r="C322" s="39" t="s">
        <v>1252</v>
      </c>
      <c r="D322" s="38" t="s">
        <v>484</v>
      </c>
      <c r="E322" s="23"/>
      <c r="F322" s="23"/>
      <c r="H322" s="40"/>
      <c r="I322" s="93"/>
    </row>
    <row r="323" spans="1:9">
      <c r="A323" s="1"/>
      <c r="B323" s="1"/>
      <c r="C323" s="39" t="s">
        <v>1172</v>
      </c>
      <c r="D323" s="38"/>
      <c r="E323" s="23"/>
      <c r="F323" s="23"/>
      <c r="H323" s="40"/>
      <c r="I323" s="93"/>
    </row>
    <row r="324" spans="1:9">
      <c r="A324" s="1"/>
      <c r="B324" s="1"/>
      <c r="C324" s="39">
        <v>11626</v>
      </c>
      <c r="D324" s="38" t="s">
        <v>1307</v>
      </c>
      <c r="E324" s="72">
        <v>1185</v>
      </c>
      <c r="F324" s="72">
        <v>1185</v>
      </c>
      <c r="H324" s="40"/>
      <c r="I324" s="93"/>
    </row>
    <row r="325" spans="1:9">
      <c r="A325" s="1"/>
      <c r="B325" s="1"/>
      <c r="C325" s="39">
        <v>11632</v>
      </c>
      <c r="D325" s="38" t="s">
        <v>1177</v>
      </c>
      <c r="E325" s="72">
        <v>585</v>
      </c>
      <c r="F325" s="72">
        <v>585</v>
      </c>
      <c r="H325" s="40"/>
      <c r="I325" s="93"/>
    </row>
    <row r="326" spans="1:9">
      <c r="A326" s="1"/>
      <c r="B326" s="1"/>
      <c r="C326" s="39">
        <v>11633</v>
      </c>
      <c r="D326" s="38" t="s">
        <v>1308</v>
      </c>
      <c r="E326" s="72">
        <v>300</v>
      </c>
      <c r="F326" s="72">
        <v>300</v>
      </c>
      <c r="H326" s="40"/>
      <c r="I326" s="93"/>
    </row>
    <row r="327" spans="1:9">
      <c r="A327" s="1"/>
      <c r="B327" s="1"/>
      <c r="C327" s="39">
        <v>11657</v>
      </c>
      <c r="D327" s="38" t="s">
        <v>1176</v>
      </c>
      <c r="E327" s="72">
        <v>205</v>
      </c>
      <c r="F327" s="72">
        <v>205</v>
      </c>
      <c r="H327" s="40"/>
      <c r="I327" s="93"/>
    </row>
    <row r="328" spans="1:9">
      <c r="A328" s="1"/>
      <c r="B328" s="1" t="s">
        <v>618</v>
      </c>
      <c r="C328" s="39" t="s">
        <v>1260</v>
      </c>
      <c r="D328" s="38" t="s">
        <v>484</v>
      </c>
      <c r="E328" s="23"/>
      <c r="F328" s="23"/>
      <c r="H328" s="40"/>
      <c r="I328" s="93"/>
    </row>
    <row r="329" spans="1:9">
      <c r="A329" s="1"/>
      <c r="B329" s="1"/>
      <c r="C329" s="39">
        <v>11667</v>
      </c>
      <c r="D329" s="38" t="s">
        <v>1309</v>
      </c>
      <c r="E329" s="72">
        <v>1985</v>
      </c>
      <c r="F329" s="72">
        <v>1985</v>
      </c>
      <c r="H329" s="40"/>
      <c r="I329" s="93"/>
    </row>
    <row r="330" spans="1:9">
      <c r="A330" s="1"/>
      <c r="B330" s="1"/>
      <c r="C330" s="39"/>
      <c r="D330" s="38"/>
      <c r="E330" s="23"/>
      <c r="F330" s="23"/>
      <c r="H330" s="40"/>
      <c r="I330" s="93"/>
    </row>
    <row r="331" spans="1:9">
      <c r="A331" s="1" t="s">
        <v>331</v>
      </c>
      <c r="B331" s="1"/>
      <c r="C331" s="1"/>
      <c r="D331" s="1" t="s">
        <v>332</v>
      </c>
      <c r="E331" s="13">
        <v>0</v>
      </c>
      <c r="F331" s="13"/>
      <c r="H331" s="40"/>
      <c r="I331" s="93"/>
    </row>
    <row r="332" spans="1:9">
      <c r="A332" s="1" t="s">
        <v>333</v>
      </c>
      <c r="B332" s="1"/>
      <c r="C332" s="1"/>
      <c r="D332" s="1" t="s">
        <v>334</v>
      </c>
      <c r="E332" s="13">
        <v>0</v>
      </c>
      <c r="F332" s="13">
        <v>0</v>
      </c>
      <c r="H332" s="20"/>
      <c r="I332" s="93"/>
    </row>
    <row r="333" spans="1:9">
      <c r="A333" s="1"/>
      <c r="B333" s="1"/>
      <c r="C333" s="1"/>
      <c r="D333" s="38"/>
      <c r="E333" s="13"/>
      <c r="F333" s="13">
        <f>(E333)</f>
        <v>0</v>
      </c>
      <c r="H333" s="40"/>
      <c r="I333" s="93"/>
    </row>
    <row r="334" spans="1:9" ht="15">
      <c r="A334" s="16" t="s">
        <v>335</v>
      </c>
      <c r="B334" s="16"/>
      <c r="C334" s="16"/>
      <c r="D334" s="16" t="s">
        <v>336</v>
      </c>
      <c r="E334" s="17">
        <f>E335+E343+E346</f>
        <v>182400</v>
      </c>
      <c r="F334" s="17">
        <f>F335+F343</f>
        <v>182400</v>
      </c>
      <c r="H334" s="40"/>
      <c r="I334" s="93"/>
    </row>
    <row r="335" spans="1:9">
      <c r="A335" s="4" t="s">
        <v>337</v>
      </c>
      <c r="B335" s="4"/>
      <c r="C335" s="4"/>
      <c r="D335" s="4" t="s">
        <v>338</v>
      </c>
      <c r="E335" s="10">
        <f t="shared" ref="E335:F335" si="2">SUM(E336:E342)</f>
        <v>182400</v>
      </c>
      <c r="F335" s="10">
        <f t="shared" si="2"/>
        <v>182400</v>
      </c>
      <c r="H335" s="40"/>
      <c r="I335" s="93"/>
    </row>
    <row r="336" spans="1:9">
      <c r="A336" s="1" t="s">
        <v>339</v>
      </c>
      <c r="B336" s="1"/>
      <c r="C336" s="1"/>
      <c r="D336" s="1" t="s">
        <v>340</v>
      </c>
      <c r="E336" s="23">
        <v>0</v>
      </c>
      <c r="F336" s="23">
        <v>0</v>
      </c>
      <c r="H336" s="40"/>
      <c r="I336" s="93"/>
    </row>
    <row r="337" spans="1:6">
      <c r="A337" s="1" t="s">
        <v>341</v>
      </c>
      <c r="B337" s="1"/>
      <c r="C337" s="1"/>
      <c r="D337" s="1" t="s">
        <v>342</v>
      </c>
      <c r="E337" s="23">
        <v>0</v>
      </c>
      <c r="F337" s="23">
        <v>0</v>
      </c>
    </row>
    <row r="338" spans="1:6">
      <c r="A338" s="1" t="s">
        <v>343</v>
      </c>
      <c r="B338" s="1"/>
      <c r="C338" s="1"/>
      <c r="D338" s="1" t="s">
        <v>344</v>
      </c>
      <c r="E338" s="23">
        <v>0</v>
      </c>
      <c r="F338" s="23">
        <v>0</v>
      </c>
    </row>
    <row r="339" spans="1:6">
      <c r="A339" s="1" t="s">
        <v>345</v>
      </c>
      <c r="B339" s="1"/>
      <c r="C339" s="1"/>
      <c r="D339" s="1" t="s">
        <v>346</v>
      </c>
      <c r="E339" s="23">
        <v>0</v>
      </c>
      <c r="F339" s="23">
        <v>0</v>
      </c>
    </row>
    <row r="340" spans="1:6">
      <c r="A340" s="1" t="s">
        <v>347</v>
      </c>
      <c r="B340" s="1"/>
      <c r="C340" s="1"/>
      <c r="D340" s="1" t="s">
        <v>348</v>
      </c>
      <c r="E340" s="23">
        <v>0</v>
      </c>
      <c r="F340" s="23">
        <v>0</v>
      </c>
    </row>
    <row r="341" spans="1:6">
      <c r="A341" s="1"/>
      <c r="B341" s="1" t="s">
        <v>618</v>
      </c>
      <c r="C341" s="1" t="s">
        <v>1310</v>
      </c>
      <c r="D341" s="81" t="s">
        <v>1311</v>
      </c>
      <c r="E341" s="23">
        <v>182400</v>
      </c>
      <c r="F341" s="23">
        <v>182400</v>
      </c>
    </row>
    <row r="342" spans="1:6">
      <c r="A342" s="1" t="s">
        <v>349</v>
      </c>
      <c r="B342" s="1"/>
      <c r="C342" s="1"/>
      <c r="D342" s="1" t="s">
        <v>350</v>
      </c>
      <c r="E342" s="23">
        <v>0</v>
      </c>
      <c r="F342" s="23">
        <v>0</v>
      </c>
    </row>
    <row r="343" spans="1:6">
      <c r="A343" s="4" t="s">
        <v>582</v>
      </c>
      <c r="B343" s="4"/>
      <c r="C343" s="4"/>
      <c r="D343" s="4" t="s">
        <v>338</v>
      </c>
      <c r="E343" s="10">
        <f>SUM(E344:E348)</f>
        <v>0</v>
      </c>
      <c r="F343" s="10">
        <f>SUM(F344:F348)</f>
        <v>0</v>
      </c>
    </row>
    <row r="344" spans="1:6">
      <c r="A344" s="1" t="s">
        <v>582</v>
      </c>
      <c r="B344" s="1"/>
      <c r="C344" s="1"/>
      <c r="D344" s="1" t="s">
        <v>583</v>
      </c>
      <c r="E344" s="23"/>
      <c r="F344" s="23"/>
    </row>
    <row r="345" spans="1:6">
      <c r="A345" s="1" t="s">
        <v>1181</v>
      </c>
      <c r="B345" s="1"/>
      <c r="C345" s="1"/>
      <c r="D345" s="1" t="s">
        <v>1182</v>
      </c>
      <c r="E345" s="23"/>
      <c r="F345" s="23"/>
    </row>
    <row r="346" spans="1:6">
      <c r="A346" s="4" t="s">
        <v>584</v>
      </c>
      <c r="B346" s="4"/>
      <c r="C346" s="4"/>
      <c r="D346" s="4" t="s">
        <v>585</v>
      </c>
      <c r="E346" s="10">
        <f t="shared" ref="E346:F346" si="3">SUM(E347:E348)</f>
        <v>0</v>
      </c>
      <c r="F346" s="10">
        <f t="shared" si="3"/>
        <v>0</v>
      </c>
    </row>
    <row r="347" spans="1:6">
      <c r="A347" s="1" t="s">
        <v>586</v>
      </c>
      <c r="B347" s="1"/>
      <c r="C347" s="1"/>
      <c r="D347" s="1" t="s">
        <v>587</v>
      </c>
      <c r="E347" s="13">
        <v>0</v>
      </c>
      <c r="F347" s="13">
        <v>0</v>
      </c>
    </row>
    <row r="348" spans="1:6">
      <c r="A348" s="1" t="s">
        <v>588</v>
      </c>
      <c r="B348" s="1"/>
      <c r="C348" s="1"/>
      <c r="D348" s="1" t="s">
        <v>589</v>
      </c>
      <c r="E348" s="18">
        <v>0</v>
      </c>
      <c r="F348" s="18">
        <v>0</v>
      </c>
    </row>
    <row r="349" spans="1:6">
      <c r="A349" s="1"/>
      <c r="B349" s="1"/>
      <c r="C349" s="1"/>
      <c r="D349" s="1"/>
      <c r="E349" s="18"/>
      <c r="F349" s="18"/>
    </row>
    <row r="350" spans="1:6" ht="15">
      <c r="A350" s="16" t="s">
        <v>351</v>
      </c>
      <c r="B350" s="16"/>
      <c r="C350" s="16"/>
      <c r="D350" s="16" t="s">
        <v>352</v>
      </c>
      <c r="E350" s="17">
        <f>(E351)</f>
        <v>1462176.42</v>
      </c>
      <c r="F350" s="17">
        <f>(F351)</f>
        <v>1462176.42</v>
      </c>
    </row>
    <row r="351" spans="1:6">
      <c r="A351" s="4" t="s">
        <v>939</v>
      </c>
      <c r="B351" s="4"/>
      <c r="C351" s="4"/>
      <c r="D351" s="4" t="s">
        <v>352</v>
      </c>
      <c r="E351" s="10">
        <f>SUM(E352:E354)</f>
        <v>1462176.42</v>
      </c>
      <c r="F351" s="10">
        <f>SUM(F352:F356)</f>
        <v>1462176.42</v>
      </c>
    </row>
    <row r="352" spans="1:6">
      <c r="A352" s="1" t="s">
        <v>940</v>
      </c>
      <c r="C352" s="1"/>
      <c r="D352" s="1" t="s">
        <v>941</v>
      </c>
      <c r="F352" s="1"/>
    </row>
    <row r="353" spans="1:6">
      <c r="A353" s="1"/>
      <c r="B353" s="439" t="s">
        <v>618</v>
      </c>
      <c r="C353" s="39" t="s">
        <v>1312</v>
      </c>
      <c r="D353" s="81" t="s">
        <v>1313</v>
      </c>
      <c r="E353" s="13">
        <v>594851.34</v>
      </c>
      <c r="F353" s="13">
        <v>594851.34</v>
      </c>
    </row>
    <row r="354" spans="1:6">
      <c r="A354" s="1"/>
      <c r="B354" s="1"/>
      <c r="C354" s="39" t="s">
        <v>1314</v>
      </c>
      <c r="D354" s="81" t="s">
        <v>1315</v>
      </c>
      <c r="E354" s="13">
        <v>867325.08</v>
      </c>
      <c r="F354" s="13">
        <v>867325.08</v>
      </c>
    </row>
    <row r="355" spans="1:6">
      <c r="A355" s="1" t="s">
        <v>353</v>
      </c>
      <c r="B355" s="1"/>
      <c r="C355" s="1"/>
      <c r="D355" s="1" t="s">
        <v>944</v>
      </c>
      <c r="E355" s="13"/>
      <c r="F355" s="13"/>
    </row>
    <row r="356" spans="1:6">
      <c r="A356" s="1"/>
      <c r="B356" s="1"/>
      <c r="D356" s="1" t="s">
        <v>1201</v>
      </c>
      <c r="E356" s="78"/>
      <c r="F356" s="78"/>
    </row>
    <row r="357" spans="1:6" ht="15">
      <c r="A357" s="16" t="s">
        <v>355</v>
      </c>
      <c r="B357" s="16"/>
      <c r="C357" s="16"/>
      <c r="D357" s="16" t="s">
        <v>356</v>
      </c>
      <c r="E357" s="17">
        <f>E358+E364+E369+E372+E375+E383+E386+E390</f>
        <v>407346.94</v>
      </c>
      <c r="F357" s="17">
        <f>F358+F364+F369+F372+F375+F383+F386+F390</f>
        <v>407346.94</v>
      </c>
    </row>
    <row r="358" spans="1:6">
      <c r="A358" s="4" t="s">
        <v>357</v>
      </c>
      <c r="B358" s="4"/>
      <c r="C358" s="4"/>
      <c r="D358" s="4" t="s">
        <v>358</v>
      </c>
      <c r="E358" s="10">
        <f>SUM(E359:E363)</f>
        <v>0</v>
      </c>
      <c r="F358" s="10">
        <f>SUM(F359:F363)</f>
        <v>0</v>
      </c>
    </row>
    <row r="359" spans="1:6">
      <c r="A359" s="1" t="s">
        <v>359</v>
      </c>
      <c r="B359" s="1"/>
      <c r="C359" s="1"/>
      <c r="D359" s="1" t="s">
        <v>360</v>
      </c>
      <c r="E359" s="23">
        <v>0</v>
      </c>
      <c r="F359" s="23">
        <v>0</v>
      </c>
    </row>
    <row r="360" spans="1:6">
      <c r="A360" s="1" t="s">
        <v>361</v>
      </c>
      <c r="B360" s="1"/>
      <c r="C360" s="1"/>
      <c r="D360" s="1" t="s">
        <v>362</v>
      </c>
      <c r="E360" s="23">
        <v>0</v>
      </c>
      <c r="F360" s="23">
        <v>0</v>
      </c>
    </row>
    <row r="361" spans="1:6">
      <c r="A361" s="1" t="s">
        <v>363</v>
      </c>
      <c r="B361" s="1"/>
      <c r="C361" s="39"/>
      <c r="D361" s="1" t="s">
        <v>590</v>
      </c>
      <c r="E361" s="23">
        <v>0</v>
      </c>
      <c r="F361" s="23"/>
    </row>
    <row r="362" spans="1:6">
      <c r="A362" s="1" t="s">
        <v>365</v>
      </c>
      <c r="B362" s="1"/>
      <c r="C362" s="1"/>
      <c r="D362" s="1" t="s">
        <v>366</v>
      </c>
      <c r="E362" s="23">
        <v>0</v>
      </c>
      <c r="F362" s="23">
        <v>0</v>
      </c>
    </row>
    <row r="363" spans="1:6">
      <c r="A363" s="1" t="s">
        <v>367</v>
      </c>
      <c r="B363" s="1"/>
      <c r="C363" s="1"/>
      <c r="D363" s="1" t="s">
        <v>368</v>
      </c>
      <c r="E363" s="23">
        <v>0</v>
      </c>
      <c r="F363" s="23">
        <v>0</v>
      </c>
    </row>
    <row r="364" spans="1:6">
      <c r="A364" s="4" t="s">
        <v>369</v>
      </c>
      <c r="B364" s="4"/>
      <c r="C364" s="4"/>
      <c r="D364" s="4" t="s">
        <v>370</v>
      </c>
      <c r="E364" s="10">
        <f>SUM(E365:E367)</f>
        <v>0</v>
      </c>
      <c r="F364" s="10">
        <f>SUM(F365:F367)</f>
        <v>0</v>
      </c>
    </row>
    <row r="365" spans="1:6">
      <c r="A365" s="1" t="s">
        <v>371</v>
      </c>
      <c r="B365" s="1"/>
      <c r="C365" s="1"/>
      <c r="D365" s="1" t="s">
        <v>372</v>
      </c>
      <c r="E365" s="23">
        <v>0</v>
      </c>
      <c r="F365" s="23">
        <v>0</v>
      </c>
    </row>
    <row r="366" spans="1:6">
      <c r="A366" s="1" t="s">
        <v>373</v>
      </c>
      <c r="B366" s="1"/>
      <c r="C366" s="1"/>
      <c r="D366" s="1" t="s">
        <v>374</v>
      </c>
      <c r="E366" s="23">
        <v>0</v>
      </c>
      <c r="F366" s="23">
        <v>0</v>
      </c>
    </row>
    <row r="367" spans="1:6">
      <c r="A367" s="1" t="s">
        <v>375</v>
      </c>
      <c r="B367" s="1"/>
      <c r="C367" s="1"/>
      <c r="D367" s="1" t="s">
        <v>376</v>
      </c>
      <c r="E367" s="23">
        <v>0</v>
      </c>
      <c r="F367" s="23">
        <v>0</v>
      </c>
    </row>
    <row r="368" spans="1:6">
      <c r="A368" s="1"/>
      <c r="B368" s="1"/>
      <c r="C368" s="1"/>
      <c r="D368" s="1"/>
      <c r="E368" s="23"/>
      <c r="F368" s="23"/>
    </row>
    <row r="369" spans="1:6">
      <c r="A369" s="4" t="s">
        <v>377</v>
      </c>
      <c r="B369" s="4"/>
      <c r="C369" s="4"/>
      <c r="D369" s="4" t="s">
        <v>378</v>
      </c>
      <c r="E369" s="10">
        <f t="shared" ref="E369:F369" si="4">SUM(E370)</f>
        <v>0</v>
      </c>
      <c r="F369" s="10">
        <f t="shared" si="4"/>
        <v>0</v>
      </c>
    </row>
    <row r="370" spans="1:6">
      <c r="A370" s="1" t="s">
        <v>379</v>
      </c>
      <c r="B370" s="1"/>
      <c r="C370" s="1"/>
      <c r="D370" s="1" t="s">
        <v>380</v>
      </c>
      <c r="E370" s="18">
        <v>0</v>
      </c>
      <c r="F370" s="18">
        <v>0</v>
      </c>
    </row>
    <row r="371" spans="1:6">
      <c r="A371" s="1"/>
      <c r="B371" s="1"/>
      <c r="C371" s="1"/>
      <c r="D371" s="1"/>
      <c r="E371" s="18"/>
      <c r="F371" s="18"/>
    </row>
    <row r="372" spans="1:6">
      <c r="A372" s="4" t="s">
        <v>381</v>
      </c>
      <c r="B372" s="4"/>
      <c r="C372" s="4"/>
      <c r="D372" s="4" t="s">
        <v>382</v>
      </c>
      <c r="E372" s="10">
        <f t="shared" ref="E372:F372" si="5">SUM(E373)</f>
        <v>0</v>
      </c>
      <c r="F372" s="10">
        <f t="shared" si="5"/>
        <v>0</v>
      </c>
    </row>
    <row r="373" spans="1:6">
      <c r="A373" s="1" t="s">
        <v>383</v>
      </c>
      <c r="B373" s="1"/>
      <c r="C373" s="1"/>
      <c r="D373" s="1" t="s">
        <v>384</v>
      </c>
      <c r="E373" s="23">
        <v>0</v>
      </c>
      <c r="F373" s="23">
        <v>0</v>
      </c>
    </row>
    <row r="374" spans="1:6">
      <c r="A374" s="1"/>
      <c r="B374" s="1"/>
      <c r="C374" s="1"/>
      <c r="D374" s="1"/>
      <c r="E374" s="23"/>
      <c r="F374" s="23"/>
    </row>
    <row r="375" spans="1:6">
      <c r="A375" s="4" t="s">
        <v>387</v>
      </c>
      <c r="B375" s="4"/>
      <c r="C375" s="4"/>
      <c r="D375" s="4" t="s">
        <v>388</v>
      </c>
      <c r="E375" s="10">
        <f>SUM(E377:E382)</f>
        <v>36585.9</v>
      </c>
      <c r="F375" s="10">
        <f>SUM(F377:F382)</f>
        <v>36585.9</v>
      </c>
    </row>
    <row r="376" spans="1:6">
      <c r="A376" s="1" t="s">
        <v>389</v>
      </c>
      <c r="B376" s="1"/>
      <c r="C376" s="1"/>
      <c r="D376" s="1" t="s">
        <v>595</v>
      </c>
      <c r="E376" s="23">
        <v>0</v>
      </c>
      <c r="F376" s="23">
        <v>0</v>
      </c>
    </row>
    <row r="377" spans="1:6">
      <c r="A377" s="1" t="s">
        <v>391</v>
      </c>
      <c r="B377" s="1"/>
      <c r="C377" s="1"/>
      <c r="D377" s="1" t="s">
        <v>596</v>
      </c>
      <c r="E377" s="23"/>
      <c r="F377" s="23">
        <v>0</v>
      </c>
    </row>
    <row r="378" spans="1:6">
      <c r="A378" s="1" t="s">
        <v>395</v>
      </c>
      <c r="B378" s="1"/>
      <c r="C378" s="1"/>
      <c r="D378" s="1" t="s">
        <v>396</v>
      </c>
      <c r="E378" s="23">
        <v>0</v>
      </c>
      <c r="F378" s="23">
        <v>0</v>
      </c>
    </row>
    <row r="379" spans="1:6">
      <c r="A379" s="1" t="s">
        <v>393</v>
      </c>
      <c r="B379" s="1"/>
      <c r="C379" s="1"/>
      <c r="D379" s="1" t="s">
        <v>598</v>
      </c>
      <c r="E379" s="23">
        <v>0</v>
      </c>
      <c r="F379" s="23">
        <v>0</v>
      </c>
    </row>
    <row r="380" spans="1:6">
      <c r="A380" s="1" t="s">
        <v>397</v>
      </c>
      <c r="B380" s="1"/>
      <c r="C380" s="1"/>
      <c r="D380" s="1" t="s">
        <v>398</v>
      </c>
      <c r="E380" s="23"/>
      <c r="F380" s="23">
        <v>0</v>
      </c>
    </row>
    <row r="381" spans="1:6">
      <c r="A381" s="1" t="s">
        <v>399</v>
      </c>
      <c r="B381" s="1"/>
      <c r="C381" s="1"/>
      <c r="D381" s="1" t="s">
        <v>599</v>
      </c>
      <c r="E381" s="23">
        <v>0</v>
      </c>
      <c r="F381" s="23">
        <v>0</v>
      </c>
    </row>
    <row r="382" spans="1:6">
      <c r="A382" s="1"/>
      <c r="B382" s="1" t="s">
        <v>711</v>
      </c>
      <c r="C382" s="39" t="s">
        <v>1316</v>
      </c>
      <c r="D382" s="81" t="s">
        <v>1317</v>
      </c>
      <c r="E382" s="23">
        <v>36585.9</v>
      </c>
      <c r="F382" s="23">
        <v>36585.9</v>
      </c>
    </row>
    <row r="383" spans="1:6">
      <c r="A383" s="4" t="s">
        <v>403</v>
      </c>
      <c r="B383" s="4"/>
      <c r="C383" s="4"/>
      <c r="D383" s="4" t="s">
        <v>404</v>
      </c>
      <c r="E383" s="10">
        <f t="shared" ref="E383:F383" si="6">SUM(E384)</f>
        <v>0</v>
      </c>
      <c r="F383" s="10">
        <f t="shared" si="6"/>
        <v>0</v>
      </c>
    </row>
    <row r="384" spans="1:6">
      <c r="A384" s="1" t="s">
        <v>600</v>
      </c>
      <c r="B384" s="1"/>
      <c r="C384" s="1"/>
      <c r="D384" s="1" t="s">
        <v>601</v>
      </c>
      <c r="E384" s="18">
        <v>0</v>
      </c>
      <c r="F384" s="18">
        <v>0</v>
      </c>
    </row>
    <row r="385" spans="1:6">
      <c r="A385" s="1"/>
      <c r="B385" s="1"/>
      <c r="C385" s="1"/>
      <c r="D385" s="1"/>
      <c r="E385" s="18"/>
      <c r="F385" s="18"/>
    </row>
    <row r="386" spans="1:6">
      <c r="A386" s="4" t="s">
        <v>407</v>
      </c>
      <c r="B386" s="4"/>
      <c r="C386" s="4"/>
      <c r="D386" s="4" t="s">
        <v>408</v>
      </c>
      <c r="E386" s="10">
        <f>SUM(E387:E388)</f>
        <v>0</v>
      </c>
      <c r="F386" s="10">
        <f>SUM(F387:F388)</f>
        <v>0</v>
      </c>
    </row>
    <row r="387" spans="1:6">
      <c r="A387" s="1" t="s">
        <v>409</v>
      </c>
      <c r="B387" s="1"/>
      <c r="C387" s="1"/>
      <c r="D387" s="1" t="s">
        <v>410</v>
      </c>
      <c r="E387" s="18">
        <v>0</v>
      </c>
      <c r="F387" s="18">
        <v>0</v>
      </c>
    </row>
    <row r="388" spans="1:6">
      <c r="A388" s="1" t="s">
        <v>411</v>
      </c>
      <c r="B388" s="1"/>
      <c r="C388" s="1"/>
      <c r="D388" s="1" t="s">
        <v>412</v>
      </c>
      <c r="E388" s="18">
        <v>0</v>
      </c>
      <c r="F388" s="18">
        <v>0</v>
      </c>
    </row>
    <row r="390" spans="1:6">
      <c r="A390" s="4" t="s">
        <v>413</v>
      </c>
      <c r="B390" s="4"/>
      <c r="C390" s="4"/>
      <c r="D390" s="4" t="s">
        <v>414</v>
      </c>
      <c r="E390" s="10">
        <f t="shared" ref="E390:F390" si="7">SUM(E391:E392)</f>
        <v>370761.04</v>
      </c>
      <c r="F390" s="10">
        <f t="shared" si="7"/>
        <v>370761.04</v>
      </c>
    </row>
    <row r="391" spans="1:6">
      <c r="A391" s="1" t="s">
        <v>415</v>
      </c>
      <c r="B391" s="1"/>
      <c r="C391" s="1"/>
      <c r="D391" s="1" t="s">
        <v>416</v>
      </c>
      <c r="E391" s="18">
        <v>0</v>
      </c>
      <c r="F391" s="18">
        <v>0</v>
      </c>
    </row>
    <row r="392" spans="1:6">
      <c r="B392" t="s">
        <v>618</v>
      </c>
      <c r="C392" s="39">
        <v>39090</v>
      </c>
      <c r="D392" s="38" t="s">
        <v>1318</v>
      </c>
      <c r="E392" s="13">
        <v>370761.04</v>
      </c>
      <c r="F392" s="13">
        <v>370761.04</v>
      </c>
    </row>
    <row r="393" spans="1:6" ht="15">
      <c r="A393" s="16" t="s">
        <v>417</v>
      </c>
      <c r="B393" s="16"/>
      <c r="C393" s="16"/>
      <c r="D393" s="16" t="s">
        <v>418</v>
      </c>
      <c r="E393" s="75">
        <f>SUM(E394+E397)</f>
        <v>7457908.4399999995</v>
      </c>
      <c r="F393" s="75">
        <f>SUM(F394+F397)</f>
        <v>7457908.4399999995</v>
      </c>
    </row>
    <row r="394" spans="1:6">
      <c r="A394" s="4" t="s">
        <v>419</v>
      </c>
      <c r="B394" s="4"/>
      <c r="C394" s="4"/>
      <c r="D394" s="4" t="s">
        <v>420</v>
      </c>
      <c r="E394" s="10">
        <f>SUM(E396:E396)</f>
        <v>0</v>
      </c>
      <c r="F394" s="10">
        <f>SUM(F396:F396)</f>
        <v>0</v>
      </c>
    </row>
    <row r="395" spans="1:6">
      <c r="A395" s="1" t="s">
        <v>421</v>
      </c>
      <c r="B395" s="1"/>
      <c r="C395" s="1"/>
      <c r="D395" s="1" t="s">
        <v>422</v>
      </c>
      <c r="E395" s="23">
        <v>0</v>
      </c>
      <c r="F395" s="23">
        <v>0</v>
      </c>
    </row>
    <row r="396" spans="1:6">
      <c r="A396" s="1"/>
      <c r="B396" s="1"/>
      <c r="C396" s="39"/>
      <c r="D396" s="38"/>
      <c r="E396" s="23"/>
      <c r="F396" s="23"/>
    </row>
    <row r="397" spans="1:6">
      <c r="A397" s="4" t="s">
        <v>423</v>
      </c>
      <c r="B397" s="4"/>
      <c r="C397" s="4"/>
      <c r="D397" s="4" t="s">
        <v>424</v>
      </c>
      <c r="E397" s="10">
        <f>SUM(E398:E399)</f>
        <v>7457908.4399999995</v>
      </c>
      <c r="F397" s="10">
        <f>SUM(F398:F399)</f>
        <v>7457908.4399999995</v>
      </c>
    </row>
    <row r="398" spans="1:6">
      <c r="B398" s="1"/>
      <c r="C398" s="39" t="s">
        <v>1319</v>
      </c>
      <c r="D398" s="38" t="s">
        <v>1320</v>
      </c>
      <c r="E398" s="13">
        <v>6990177.21</v>
      </c>
      <c r="F398" s="13">
        <v>6990177.21</v>
      </c>
    </row>
    <row r="399" spans="1:6">
      <c r="B399" s="1"/>
      <c r="C399" s="39" t="s">
        <v>1321</v>
      </c>
      <c r="D399" s="38" t="s">
        <v>1322</v>
      </c>
      <c r="E399" s="23">
        <v>467731.23</v>
      </c>
      <c r="F399" s="23">
        <v>467731.23</v>
      </c>
    </row>
    <row r="400" spans="1:6">
      <c r="B400" s="1"/>
      <c r="C400" s="39"/>
      <c r="D400" s="38"/>
      <c r="E400" s="23"/>
      <c r="F400" s="23"/>
    </row>
    <row r="401" spans="2:6">
      <c r="B401" s="1"/>
      <c r="C401" s="39"/>
      <c r="D401" s="38"/>
      <c r="E401" s="23"/>
      <c r="F401" s="23"/>
    </row>
    <row r="402" spans="2:6">
      <c r="B402" s="1"/>
      <c r="C402" s="39"/>
      <c r="D402" s="94"/>
      <c r="E402" s="23"/>
    </row>
    <row r="403" spans="2:6" ht="15.75">
      <c r="D403" s="26" t="s">
        <v>1095</v>
      </c>
      <c r="E403" s="23"/>
    </row>
    <row r="406" spans="2:6" ht="15.75">
      <c r="D406" s="26"/>
    </row>
  </sheetData>
  <mergeCells count="5">
    <mergeCell ref="A1:E4"/>
    <mergeCell ref="A5:E5"/>
    <mergeCell ref="A6:E6"/>
    <mergeCell ref="A7:E7"/>
    <mergeCell ref="A8:E8"/>
  </mergeCells>
  <printOptions horizontalCentered="1"/>
  <pageMargins left="0.78740157480314965" right="0" top="0.74803149606299213" bottom="0.74803149606299213" header="0.31496062992125984" footer="0.31496062992125984"/>
  <pageSetup scale="9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6"/>
  <sheetViews>
    <sheetView workbookViewId="0">
      <selection sqref="A1:D1"/>
    </sheetView>
  </sheetViews>
  <sheetFormatPr baseColWidth="10" defaultColWidth="11.42578125" defaultRowHeight="12.75"/>
  <cols>
    <col min="1" max="1" width="14.140625" customWidth="1"/>
    <col min="2" max="2" width="79.28515625" customWidth="1"/>
    <col min="3" max="3" width="27.85546875" customWidth="1"/>
    <col min="4" max="4" width="26.5703125" customWidth="1"/>
  </cols>
  <sheetData>
    <row r="1" spans="1:5" ht="15.75">
      <c r="A1" s="697" t="s">
        <v>0</v>
      </c>
      <c r="B1" s="697"/>
      <c r="C1" s="697"/>
      <c r="D1" s="697"/>
    </row>
    <row r="2" spans="1:5" ht="26.25" customHeight="1">
      <c r="A2" s="697" t="s">
        <v>1</v>
      </c>
      <c r="B2" s="697"/>
      <c r="C2" s="697"/>
      <c r="D2" s="697"/>
    </row>
    <row r="3" spans="1:5" ht="15.75">
      <c r="A3" s="697" t="s">
        <v>2</v>
      </c>
      <c r="B3" s="697"/>
      <c r="C3" s="697"/>
      <c r="D3" s="697"/>
    </row>
    <row r="4" spans="1:5" ht="23.25" customHeight="1">
      <c r="A4" s="698" t="s">
        <v>3</v>
      </c>
      <c r="B4" s="698"/>
      <c r="C4" s="698"/>
      <c r="D4" s="698"/>
    </row>
    <row r="5" spans="1:5" ht="22.5" customHeight="1">
      <c r="A5" s="3" t="s">
        <v>4</v>
      </c>
      <c r="B5" s="3" t="s">
        <v>5</v>
      </c>
      <c r="C5" s="6" t="s">
        <v>6</v>
      </c>
      <c r="D5" s="114" t="s">
        <v>7</v>
      </c>
    </row>
    <row r="6" spans="1:5" ht="19.5" customHeight="1">
      <c r="A6" s="386" t="s">
        <v>8</v>
      </c>
      <c r="B6" s="386" t="s">
        <v>9</v>
      </c>
      <c r="C6" s="387">
        <v>2600000000</v>
      </c>
      <c r="D6" s="128"/>
      <c r="E6" s="42"/>
    </row>
    <row r="7" spans="1:5" ht="19.5" customHeight="1">
      <c r="A7" s="386" t="s">
        <v>10</v>
      </c>
      <c r="B7" s="386" t="s">
        <v>11</v>
      </c>
      <c r="C7" s="387">
        <v>15000000</v>
      </c>
      <c r="D7" s="128"/>
      <c r="E7" s="42"/>
    </row>
    <row r="8" spans="1:5" ht="19.5" customHeight="1">
      <c r="A8" s="386" t="s">
        <v>12</v>
      </c>
      <c r="B8" s="386" t="s">
        <v>13</v>
      </c>
      <c r="C8" s="387">
        <v>362000000</v>
      </c>
      <c r="D8" s="128"/>
      <c r="E8" s="42"/>
    </row>
    <row r="9" spans="1:5" ht="19.5" customHeight="1">
      <c r="A9" s="386"/>
      <c r="B9" s="383" t="s">
        <v>14</v>
      </c>
      <c r="C9" s="128">
        <f>SUM(C6:C8)</f>
        <v>2977000000</v>
      </c>
      <c r="E9" s="42"/>
    </row>
    <row r="10" spans="1:5" ht="19.5" customHeight="1">
      <c r="A10" s="386"/>
      <c r="B10" s="383"/>
      <c r="C10" s="387"/>
      <c r="D10" s="128"/>
      <c r="E10" s="42"/>
    </row>
    <row r="11" spans="1:5" ht="19.5" customHeight="1">
      <c r="A11" s="386"/>
      <c r="B11" s="383"/>
      <c r="C11" s="387"/>
      <c r="D11" s="128"/>
      <c r="E11" s="42"/>
    </row>
    <row r="12" spans="1:5" ht="19.5" customHeight="1">
      <c r="A12" s="383"/>
      <c r="B12" s="383" t="s">
        <v>15</v>
      </c>
      <c r="C12" s="127">
        <f>(C13+C61+C139+C196+C205+C208+C247)</f>
        <v>2977000000</v>
      </c>
      <c r="D12" s="128"/>
      <c r="E12" s="42"/>
    </row>
    <row r="13" spans="1:5" s="120" customFormat="1" ht="18">
      <c r="A13" s="434" t="s">
        <v>16</v>
      </c>
      <c r="B13" s="434" t="s">
        <v>17</v>
      </c>
      <c r="C13" s="435">
        <f>C14+C30+C44+C50+C56</f>
        <v>419740600</v>
      </c>
      <c r="D13" s="119"/>
    </row>
    <row r="14" spans="1:5" s="117" customFormat="1" ht="15.75">
      <c r="A14" s="384" t="s">
        <v>18</v>
      </c>
      <c r="B14" s="384" t="s">
        <v>19</v>
      </c>
      <c r="C14" s="385">
        <f>SUM(C15:C28)</f>
        <v>253783334</v>
      </c>
      <c r="D14" s="385"/>
    </row>
    <row r="15" spans="1:5" s="29" customFormat="1" ht="18" customHeight="1">
      <c r="A15" s="386" t="s">
        <v>20</v>
      </c>
      <c r="B15" s="386" t="s">
        <v>21</v>
      </c>
      <c r="C15" s="387">
        <v>150000000</v>
      </c>
      <c r="D15" s="388"/>
    </row>
    <row r="16" spans="1:5" s="29" customFormat="1" ht="18" customHeight="1">
      <c r="A16" s="386" t="s">
        <v>22</v>
      </c>
      <c r="B16" s="386" t="s">
        <v>23</v>
      </c>
      <c r="C16" s="388">
        <v>0</v>
      </c>
      <c r="D16" s="388"/>
    </row>
    <row r="17" spans="1:4" s="29" customFormat="1" ht="17.25" customHeight="1">
      <c r="A17" s="386" t="s">
        <v>24</v>
      </c>
      <c r="B17" s="386" t="s">
        <v>25</v>
      </c>
      <c r="C17" s="388">
        <v>0</v>
      </c>
      <c r="D17" s="388"/>
    </row>
    <row r="18" spans="1:4" s="29" customFormat="1" ht="15.75" customHeight="1">
      <c r="A18" s="386" t="s">
        <v>26</v>
      </c>
      <c r="B18" s="386" t="s">
        <v>27</v>
      </c>
      <c r="C18" s="388">
        <v>0</v>
      </c>
      <c r="D18" s="388"/>
    </row>
    <row r="19" spans="1:4" s="29" customFormat="1" ht="18" customHeight="1">
      <c r="A19" s="386" t="s">
        <v>28</v>
      </c>
      <c r="B19" s="386" t="s">
        <v>29</v>
      </c>
      <c r="C19" s="387">
        <v>0</v>
      </c>
      <c r="D19" s="388"/>
    </row>
    <row r="20" spans="1:4" s="29" customFormat="1" ht="18" customHeight="1">
      <c r="A20" s="386" t="s">
        <v>30</v>
      </c>
      <c r="B20" s="386" t="s">
        <v>31</v>
      </c>
      <c r="C20" s="387">
        <v>3500000</v>
      </c>
      <c r="D20" s="388"/>
    </row>
    <row r="21" spans="1:4" s="29" customFormat="1" ht="18" customHeight="1">
      <c r="A21" s="386" t="s">
        <v>32</v>
      </c>
      <c r="B21" s="386" t="s">
        <v>33</v>
      </c>
      <c r="C21" s="387">
        <v>0</v>
      </c>
      <c r="D21" s="388"/>
    </row>
    <row r="22" spans="1:4" s="29" customFormat="1" ht="18" customHeight="1">
      <c r="A22" s="386" t="s">
        <v>34</v>
      </c>
      <c r="B22" s="386" t="s">
        <v>35</v>
      </c>
      <c r="C22" s="387">
        <v>1000000</v>
      </c>
      <c r="D22" s="388"/>
    </row>
    <row r="23" spans="1:4" s="29" customFormat="1" ht="18" customHeight="1">
      <c r="A23" s="386" t="s">
        <v>36</v>
      </c>
      <c r="B23" s="386" t="s">
        <v>37</v>
      </c>
      <c r="C23" s="387">
        <v>14283334</v>
      </c>
      <c r="D23" s="388"/>
    </row>
    <row r="24" spans="1:4" s="29" customFormat="1" ht="18" customHeight="1">
      <c r="A24" s="386" t="s">
        <v>38</v>
      </c>
      <c r="B24" s="386" t="s">
        <v>39</v>
      </c>
      <c r="C24" s="387">
        <v>85000000</v>
      </c>
      <c r="D24" s="388"/>
    </row>
    <row r="25" spans="1:4" s="29" customFormat="1" ht="18" customHeight="1">
      <c r="A25" s="386" t="s">
        <v>40</v>
      </c>
      <c r="B25" s="386" t="s">
        <v>41</v>
      </c>
      <c r="C25" s="387">
        <v>0</v>
      </c>
      <c r="D25" s="388"/>
    </row>
    <row r="26" spans="1:4" s="29" customFormat="1" ht="18" customHeight="1">
      <c r="A26" s="386" t="s">
        <v>42</v>
      </c>
      <c r="B26" s="386" t="s">
        <v>43</v>
      </c>
      <c r="C26" s="387">
        <v>0</v>
      </c>
      <c r="D26" s="388"/>
    </row>
    <row r="27" spans="1:4" s="29" customFormat="1" ht="18" customHeight="1">
      <c r="A27" s="386" t="s">
        <v>44</v>
      </c>
      <c r="B27" s="386" t="s">
        <v>45</v>
      </c>
      <c r="C27" s="387">
        <v>0</v>
      </c>
      <c r="D27" s="388"/>
    </row>
    <row r="28" spans="1:4" s="29" customFormat="1" ht="18" customHeight="1">
      <c r="A28" s="386" t="s">
        <v>46</v>
      </c>
      <c r="B28" s="386" t="s">
        <v>47</v>
      </c>
      <c r="C28" s="387">
        <v>0</v>
      </c>
      <c r="D28" s="388"/>
    </row>
    <row r="29" spans="1:4" s="29" customFormat="1" ht="18" customHeight="1">
      <c r="A29" s="386"/>
      <c r="B29" s="386"/>
      <c r="C29" s="387"/>
      <c r="D29" s="388"/>
    </row>
    <row r="30" spans="1:4" s="29" customFormat="1" ht="18" customHeight="1">
      <c r="A30" s="384" t="s">
        <v>48</v>
      </c>
      <c r="B30" s="384" t="s">
        <v>49</v>
      </c>
      <c r="C30" s="432">
        <f>SUM(C31:C42)</f>
        <v>35565600</v>
      </c>
      <c r="D30" s="388"/>
    </row>
    <row r="31" spans="1:4" s="29" customFormat="1" ht="18" customHeight="1">
      <c r="A31" s="386" t="s">
        <v>50</v>
      </c>
      <c r="B31" s="386" t="s">
        <v>51</v>
      </c>
      <c r="C31" s="387">
        <v>9600000</v>
      </c>
      <c r="D31" s="388"/>
    </row>
    <row r="32" spans="1:4" s="29" customFormat="1" ht="18" customHeight="1">
      <c r="A32" s="386" t="s">
        <v>52</v>
      </c>
      <c r="B32" s="386" t="s">
        <v>53</v>
      </c>
      <c r="C32" s="387">
        <v>0</v>
      </c>
      <c r="D32" s="388"/>
    </row>
    <row r="33" spans="1:4" s="29" customFormat="1" ht="18" customHeight="1">
      <c r="A33" s="386" t="s">
        <v>54</v>
      </c>
      <c r="B33" s="386" t="s">
        <v>55</v>
      </c>
      <c r="C33" s="387">
        <v>1200000</v>
      </c>
      <c r="D33" s="388"/>
    </row>
    <row r="34" spans="1:4" s="29" customFormat="1" ht="18" customHeight="1">
      <c r="A34" s="386" t="s">
        <v>56</v>
      </c>
      <c r="B34" s="386" t="s">
        <v>57</v>
      </c>
      <c r="C34" s="387">
        <v>17265600</v>
      </c>
      <c r="D34" s="388"/>
    </row>
    <row r="35" spans="1:4" s="29" customFormat="1" ht="18" customHeight="1">
      <c r="A35" s="386" t="s">
        <v>58</v>
      </c>
      <c r="B35" s="386" t="s">
        <v>59</v>
      </c>
      <c r="C35" s="387">
        <v>6000000</v>
      </c>
      <c r="D35" s="388"/>
    </row>
    <row r="36" spans="1:4" s="29" customFormat="1" ht="18" customHeight="1">
      <c r="A36" s="386" t="s">
        <v>60</v>
      </c>
      <c r="B36" s="386" t="s">
        <v>61</v>
      </c>
      <c r="C36" s="387">
        <v>0</v>
      </c>
      <c r="D36" s="388"/>
    </row>
    <row r="37" spans="1:4" s="29" customFormat="1" ht="18" customHeight="1">
      <c r="A37" s="386" t="s">
        <v>62</v>
      </c>
      <c r="B37" s="386" t="s">
        <v>63</v>
      </c>
      <c r="C37" s="387">
        <v>1500000</v>
      </c>
      <c r="D37" s="388"/>
    </row>
    <row r="38" spans="1:4" s="29" customFormat="1" ht="18" customHeight="1">
      <c r="A38" s="386" t="s">
        <v>64</v>
      </c>
      <c r="B38" s="386" t="s">
        <v>65</v>
      </c>
      <c r="C38" s="387">
        <v>0</v>
      </c>
      <c r="D38" s="388"/>
    </row>
    <row r="39" spans="1:4" s="29" customFormat="1" ht="18" customHeight="1">
      <c r="A39" s="386" t="s">
        <v>66</v>
      </c>
      <c r="B39" s="386" t="s">
        <v>67</v>
      </c>
      <c r="C39" s="387">
        <v>0</v>
      </c>
      <c r="D39" s="388"/>
    </row>
    <row r="40" spans="1:4" s="29" customFormat="1" ht="18" customHeight="1">
      <c r="A40" s="386" t="s">
        <v>68</v>
      </c>
      <c r="B40" s="386" t="s">
        <v>69</v>
      </c>
      <c r="C40" s="387">
        <v>0</v>
      </c>
      <c r="D40" s="388"/>
    </row>
    <row r="41" spans="1:4" s="29" customFormat="1" ht="18" customHeight="1">
      <c r="A41" s="386" t="s">
        <v>70</v>
      </c>
      <c r="B41" s="386" t="s">
        <v>71</v>
      </c>
      <c r="C41" s="387">
        <v>0</v>
      </c>
      <c r="D41" s="388"/>
    </row>
    <row r="42" spans="1:4" s="29" customFormat="1" ht="18" customHeight="1">
      <c r="A42" s="386" t="s">
        <v>72</v>
      </c>
      <c r="B42" s="386" t="s">
        <v>73</v>
      </c>
      <c r="C42" s="387">
        <v>0</v>
      </c>
      <c r="D42" s="388"/>
    </row>
    <row r="43" spans="1:4" s="29" customFormat="1" ht="18" customHeight="1">
      <c r="A43" s="386"/>
      <c r="B43" s="386"/>
      <c r="C43" s="387"/>
      <c r="D43" s="388"/>
    </row>
    <row r="44" spans="1:4" s="29" customFormat="1" ht="18" customHeight="1">
      <c r="A44" s="433" t="s">
        <v>74</v>
      </c>
      <c r="B44" s="433" t="s">
        <v>75</v>
      </c>
      <c r="C44" s="432">
        <f>SUM(C45:C48)</f>
        <v>18400000</v>
      </c>
      <c r="D44" s="388"/>
    </row>
    <row r="45" spans="1:4" s="29" customFormat="1" ht="18" customHeight="1">
      <c r="A45" s="386" t="s">
        <v>76</v>
      </c>
      <c r="B45" s="386" t="s">
        <v>77</v>
      </c>
      <c r="C45" s="387">
        <v>14400000</v>
      </c>
      <c r="D45" s="388"/>
    </row>
    <row r="46" spans="1:4" s="29" customFormat="1" ht="18" customHeight="1">
      <c r="A46" s="386" t="s">
        <v>78</v>
      </c>
      <c r="B46" s="386" t="s">
        <v>79</v>
      </c>
      <c r="C46" s="387">
        <v>0</v>
      </c>
      <c r="D46" s="388"/>
    </row>
    <row r="47" spans="1:4" s="29" customFormat="1" ht="18" customHeight="1">
      <c r="A47" s="386" t="s">
        <v>80</v>
      </c>
      <c r="B47" s="386" t="s">
        <v>81</v>
      </c>
      <c r="C47" s="387">
        <v>2500000</v>
      </c>
      <c r="D47" s="388"/>
    </row>
    <row r="48" spans="1:4" s="29" customFormat="1" ht="18" customHeight="1">
      <c r="A48" s="386" t="s">
        <v>82</v>
      </c>
      <c r="B48" s="386" t="s">
        <v>83</v>
      </c>
      <c r="C48" s="387">
        <v>1500000</v>
      </c>
      <c r="D48" s="388"/>
    </row>
    <row r="49" spans="1:4" s="29" customFormat="1" ht="18" customHeight="1">
      <c r="A49" s="386"/>
      <c r="B49" s="386"/>
      <c r="C49" s="387"/>
      <c r="D49" s="388"/>
    </row>
    <row r="50" spans="1:4" s="29" customFormat="1" ht="18" customHeight="1">
      <c r="A50" s="433" t="s">
        <v>84</v>
      </c>
      <c r="B50" s="433" t="s">
        <v>85</v>
      </c>
      <c r="C50" s="432">
        <f>SUM(C51:C54)</f>
        <v>78991666</v>
      </c>
      <c r="D50" s="388"/>
    </row>
    <row r="51" spans="1:4" s="29" customFormat="1" ht="18" customHeight="1">
      <c r="A51" s="386" t="s">
        <v>86</v>
      </c>
      <c r="B51" s="386" t="s">
        <v>87</v>
      </c>
      <c r="C51" s="387">
        <v>35708333</v>
      </c>
      <c r="D51" s="388"/>
    </row>
    <row r="52" spans="1:4" s="29" customFormat="1" ht="18" customHeight="1">
      <c r="A52" s="386" t="s">
        <v>88</v>
      </c>
      <c r="B52" s="386" t="s">
        <v>89</v>
      </c>
      <c r="C52" s="387">
        <v>4000000</v>
      </c>
      <c r="D52" s="388"/>
    </row>
    <row r="53" spans="1:4" s="29" customFormat="1" ht="18" customHeight="1">
      <c r="A53" s="386" t="s">
        <v>90</v>
      </c>
      <c r="B53" s="386" t="s">
        <v>91</v>
      </c>
      <c r="C53" s="387">
        <v>14283333</v>
      </c>
      <c r="D53" s="388"/>
    </row>
    <row r="54" spans="1:4" s="29" customFormat="1" ht="18" customHeight="1">
      <c r="A54" s="386" t="s">
        <v>92</v>
      </c>
      <c r="B54" s="386" t="s">
        <v>93</v>
      </c>
      <c r="C54" s="387">
        <v>25000000</v>
      </c>
      <c r="D54" s="388"/>
    </row>
    <row r="55" spans="1:4" s="29" customFormat="1" ht="18" customHeight="1">
      <c r="A55" s="386"/>
      <c r="B55" s="386"/>
      <c r="C55" s="387"/>
      <c r="D55" s="388"/>
    </row>
    <row r="56" spans="1:4" s="29" customFormat="1" ht="18" customHeight="1">
      <c r="A56" s="433" t="s">
        <v>94</v>
      </c>
      <c r="B56" s="433" t="s">
        <v>95</v>
      </c>
      <c r="C56" s="432">
        <f>SUM(C57:C59)</f>
        <v>33000000</v>
      </c>
      <c r="D56" s="388"/>
    </row>
    <row r="57" spans="1:4" s="29" customFormat="1" ht="18" customHeight="1">
      <c r="A57" s="386" t="s">
        <v>96</v>
      </c>
      <c r="B57" s="386" t="s">
        <v>97</v>
      </c>
      <c r="C57" s="387">
        <v>13000000</v>
      </c>
      <c r="D57" s="388"/>
    </row>
    <row r="58" spans="1:4" s="29" customFormat="1" ht="18" customHeight="1">
      <c r="A58" s="386" t="s">
        <v>98</v>
      </c>
      <c r="B58" s="386" t="s">
        <v>99</v>
      </c>
      <c r="C58" s="387">
        <v>15000000</v>
      </c>
      <c r="D58" s="388"/>
    </row>
    <row r="59" spans="1:4" s="29" customFormat="1" ht="18" customHeight="1">
      <c r="A59" s="386" t="s">
        <v>100</v>
      </c>
      <c r="B59" s="386" t="s">
        <v>101</v>
      </c>
      <c r="C59" s="387">
        <v>5000000</v>
      </c>
      <c r="D59" s="388"/>
    </row>
    <row r="60" spans="1:4" s="29" customFormat="1" ht="18" customHeight="1">
      <c r="A60" s="386"/>
      <c r="B60" s="386"/>
      <c r="C60" s="387"/>
      <c r="D60" s="388"/>
    </row>
    <row r="61" spans="1:4" s="29" customFormat="1" ht="18" customHeight="1">
      <c r="A61" s="434" t="s">
        <v>102</v>
      </c>
      <c r="B61" s="434" t="s">
        <v>103</v>
      </c>
      <c r="C61" s="436">
        <f>SUM(C62+C71+C75+C79+C85+C94+C116+C135+C101)</f>
        <v>773444000</v>
      </c>
      <c r="D61" s="388"/>
    </row>
    <row r="62" spans="1:4" s="29" customFormat="1" ht="18" customHeight="1">
      <c r="A62" s="433" t="s">
        <v>104</v>
      </c>
      <c r="B62" s="433" t="s">
        <v>105</v>
      </c>
      <c r="C62" s="432">
        <f>SUM(C63:C69)</f>
        <v>16344000</v>
      </c>
      <c r="D62" s="388"/>
    </row>
    <row r="63" spans="1:4" s="29" customFormat="1" ht="18" customHeight="1">
      <c r="A63" s="386" t="s">
        <v>106</v>
      </c>
      <c r="B63" s="386" t="s">
        <v>107</v>
      </c>
      <c r="C63" s="387">
        <v>0</v>
      </c>
      <c r="D63" s="388"/>
    </row>
    <row r="64" spans="1:4" s="29" customFormat="1" ht="18" customHeight="1">
      <c r="A64" s="386" t="s">
        <v>108</v>
      </c>
      <c r="B64" s="386" t="s">
        <v>109</v>
      </c>
      <c r="C64" s="387">
        <v>4800000</v>
      </c>
      <c r="D64" s="388"/>
    </row>
    <row r="65" spans="1:4" s="29" customFormat="1" ht="18" customHeight="1">
      <c r="A65" s="386" t="s">
        <v>110</v>
      </c>
      <c r="B65" s="386" t="s">
        <v>111</v>
      </c>
      <c r="C65" s="387">
        <v>24000</v>
      </c>
      <c r="D65" s="388"/>
    </row>
    <row r="66" spans="1:4" s="29" customFormat="1" ht="18" customHeight="1">
      <c r="A66" s="386" t="s">
        <v>112</v>
      </c>
      <c r="B66" s="386" t="s">
        <v>113</v>
      </c>
      <c r="C66" s="387">
        <v>1200000</v>
      </c>
      <c r="D66" s="388"/>
    </row>
    <row r="67" spans="1:4" s="29" customFormat="1" ht="18" customHeight="1">
      <c r="A67" s="386" t="s">
        <v>114</v>
      </c>
      <c r="B67" s="386" t="s">
        <v>115</v>
      </c>
      <c r="C67" s="387">
        <v>9600000</v>
      </c>
      <c r="D67" s="388"/>
    </row>
    <row r="68" spans="1:4" s="29" customFormat="1" ht="18" customHeight="1">
      <c r="A68" s="386" t="s">
        <v>116</v>
      </c>
      <c r="B68" s="386" t="s">
        <v>117</v>
      </c>
      <c r="C68" s="387">
        <v>480000</v>
      </c>
      <c r="D68" s="388"/>
    </row>
    <row r="69" spans="1:4" s="29" customFormat="1" ht="18" customHeight="1">
      <c r="A69" s="386" t="s">
        <v>118</v>
      </c>
      <c r="B69" s="386" t="s">
        <v>119</v>
      </c>
      <c r="C69" s="387">
        <v>240000</v>
      </c>
      <c r="D69" s="388"/>
    </row>
    <row r="70" spans="1:4" s="29" customFormat="1" ht="18" customHeight="1">
      <c r="A70" s="386"/>
      <c r="B70" s="386"/>
      <c r="C70" s="387"/>
      <c r="D70" s="388"/>
    </row>
    <row r="71" spans="1:4" s="29" customFormat="1" ht="18" customHeight="1">
      <c r="A71" s="433" t="s">
        <v>120</v>
      </c>
      <c r="B71" s="433" t="s">
        <v>121</v>
      </c>
      <c r="C71" s="432">
        <f>SUM(C72:C73)</f>
        <v>71000000</v>
      </c>
      <c r="D71" s="388"/>
    </row>
    <row r="72" spans="1:4" s="29" customFormat="1" ht="18" customHeight="1">
      <c r="A72" s="386" t="s">
        <v>122</v>
      </c>
      <c r="B72" s="386" t="s">
        <v>123</v>
      </c>
      <c r="C72" s="387">
        <v>70000000</v>
      </c>
      <c r="D72" s="388"/>
    </row>
    <row r="73" spans="1:4" s="29" customFormat="1" ht="18" customHeight="1">
      <c r="A73" s="386" t="s">
        <v>124</v>
      </c>
      <c r="B73" s="386" t="s">
        <v>125</v>
      </c>
      <c r="C73" s="387">
        <v>1000000</v>
      </c>
      <c r="D73" s="388"/>
    </row>
    <row r="74" spans="1:4" s="29" customFormat="1" ht="18" customHeight="1">
      <c r="A74" s="386"/>
      <c r="B74" s="386"/>
      <c r="C74" s="387"/>
      <c r="D74" s="388"/>
    </row>
    <row r="75" spans="1:4" s="29" customFormat="1" ht="18" customHeight="1">
      <c r="A75" s="433" t="s">
        <v>126</v>
      </c>
      <c r="B75" s="433" t="s">
        <v>127</v>
      </c>
      <c r="C75" s="432">
        <f>SUM(C76:C77)</f>
        <v>3500000</v>
      </c>
      <c r="D75" s="388"/>
    </row>
    <row r="76" spans="1:4" s="29" customFormat="1" ht="18" customHeight="1">
      <c r="A76" s="386" t="s">
        <v>128</v>
      </c>
      <c r="B76" s="386" t="s">
        <v>129</v>
      </c>
      <c r="C76" s="387">
        <v>2500000</v>
      </c>
      <c r="D76" s="388"/>
    </row>
    <row r="77" spans="1:4" s="29" customFormat="1" ht="18" customHeight="1">
      <c r="A77" s="386" t="s">
        <v>130</v>
      </c>
      <c r="B77" s="386" t="s">
        <v>127</v>
      </c>
      <c r="C77" s="387">
        <v>1000000</v>
      </c>
      <c r="D77" s="388"/>
    </row>
    <row r="78" spans="1:4" s="29" customFormat="1" ht="18" customHeight="1">
      <c r="A78" s="386"/>
      <c r="B78" s="386"/>
      <c r="C78" s="387"/>
      <c r="D78" s="388"/>
    </row>
    <row r="79" spans="1:4" s="29" customFormat="1" ht="18" customHeight="1">
      <c r="A79" s="433" t="s">
        <v>131</v>
      </c>
      <c r="B79" s="433" t="s">
        <v>132</v>
      </c>
      <c r="C79" s="432">
        <f>SUM(C80:C83)</f>
        <v>1500000</v>
      </c>
      <c r="D79" s="388"/>
    </row>
    <row r="80" spans="1:4" s="29" customFormat="1" ht="18" customHeight="1">
      <c r="A80" s="386" t="s">
        <v>133</v>
      </c>
      <c r="B80" s="386" t="s">
        <v>134</v>
      </c>
      <c r="C80" s="387">
        <v>500000</v>
      </c>
      <c r="D80" s="388"/>
    </row>
    <row r="81" spans="1:4" s="29" customFormat="1" ht="18" customHeight="1">
      <c r="A81" s="386" t="s">
        <v>135</v>
      </c>
      <c r="B81" s="386" t="s">
        <v>136</v>
      </c>
      <c r="C81" s="387">
        <v>500000</v>
      </c>
      <c r="D81" s="388"/>
    </row>
    <row r="82" spans="1:4" s="29" customFormat="1" ht="18" customHeight="1">
      <c r="A82" s="386" t="s">
        <v>137</v>
      </c>
      <c r="B82" s="386" t="s">
        <v>138</v>
      </c>
      <c r="C82" s="387">
        <v>0</v>
      </c>
      <c r="D82" s="388"/>
    </row>
    <row r="83" spans="1:4" s="29" customFormat="1" ht="18" customHeight="1">
      <c r="A83" s="386" t="s">
        <v>139</v>
      </c>
      <c r="B83" s="386" t="s">
        <v>140</v>
      </c>
      <c r="C83" s="387">
        <v>500000</v>
      </c>
      <c r="D83" s="388"/>
    </row>
    <row r="84" spans="1:4" s="29" customFormat="1" ht="18" customHeight="1">
      <c r="A84" s="386"/>
      <c r="B84" s="386"/>
      <c r="C84" s="387"/>
      <c r="D84" s="388"/>
    </row>
    <row r="85" spans="1:4" s="29" customFormat="1" ht="18" customHeight="1">
      <c r="A85" s="433" t="s">
        <v>141</v>
      </c>
      <c r="B85" s="433" t="s">
        <v>142</v>
      </c>
      <c r="C85" s="432">
        <f>SUM(C86:C92)</f>
        <v>11100000</v>
      </c>
      <c r="D85" s="388"/>
    </row>
    <row r="86" spans="1:4" s="29" customFormat="1" ht="18" customHeight="1">
      <c r="A86" s="386" t="s">
        <v>143</v>
      </c>
      <c r="B86" s="386" t="s">
        <v>144</v>
      </c>
      <c r="C86" s="387">
        <v>1000000</v>
      </c>
      <c r="D86" s="388"/>
    </row>
    <row r="87" spans="1:4" s="29" customFormat="1" ht="18" customHeight="1">
      <c r="A87" s="386" t="s">
        <v>145</v>
      </c>
      <c r="B87" s="386" t="s">
        <v>146</v>
      </c>
      <c r="C87" s="387">
        <v>800000</v>
      </c>
      <c r="D87" s="388"/>
    </row>
    <row r="88" spans="1:4" s="29" customFormat="1" ht="18" customHeight="1">
      <c r="A88" s="386" t="s">
        <v>147</v>
      </c>
      <c r="B88" s="386" t="s">
        <v>148</v>
      </c>
      <c r="C88" s="387">
        <v>800000</v>
      </c>
      <c r="D88" s="388"/>
    </row>
    <row r="89" spans="1:4" s="29" customFormat="1" ht="18" customHeight="1">
      <c r="A89" s="386" t="s">
        <v>149</v>
      </c>
      <c r="B89" s="386" t="s">
        <v>150</v>
      </c>
      <c r="C89" s="387">
        <v>6000000</v>
      </c>
      <c r="D89" s="388"/>
    </row>
    <row r="90" spans="1:4" s="29" customFormat="1" ht="18" customHeight="1">
      <c r="A90" s="386" t="s">
        <v>151</v>
      </c>
      <c r="B90" s="386" t="s">
        <v>152</v>
      </c>
      <c r="C90" s="387">
        <v>1500000</v>
      </c>
      <c r="D90" s="388"/>
    </row>
    <row r="91" spans="1:4" s="29" customFormat="1" ht="18" customHeight="1">
      <c r="A91" s="386" t="s">
        <v>153</v>
      </c>
      <c r="B91" s="386" t="s">
        <v>154</v>
      </c>
      <c r="C91" s="387">
        <v>1000000</v>
      </c>
      <c r="D91" s="388"/>
    </row>
    <row r="92" spans="1:4" s="29" customFormat="1" ht="18" customHeight="1">
      <c r="A92" s="386" t="s">
        <v>155</v>
      </c>
      <c r="B92" s="386" t="s">
        <v>156</v>
      </c>
      <c r="C92" s="387">
        <v>0</v>
      </c>
      <c r="D92" s="388"/>
    </row>
    <row r="93" spans="1:4" s="29" customFormat="1" ht="18" customHeight="1">
      <c r="A93" s="386"/>
      <c r="B93" s="386"/>
      <c r="C93" s="387"/>
      <c r="D93" s="388"/>
    </row>
    <row r="94" spans="1:4" s="29" customFormat="1" ht="18" customHeight="1">
      <c r="A94" s="433" t="s">
        <v>157</v>
      </c>
      <c r="B94" s="433" t="s">
        <v>158</v>
      </c>
      <c r="C94" s="432">
        <f>SUM(C95:C99)</f>
        <v>12000000</v>
      </c>
      <c r="D94" s="388"/>
    </row>
    <row r="95" spans="1:4" s="29" customFormat="1" ht="18" customHeight="1">
      <c r="A95" s="386" t="s">
        <v>159</v>
      </c>
      <c r="B95" s="386" t="s">
        <v>160</v>
      </c>
      <c r="C95" s="387">
        <v>1000000</v>
      </c>
      <c r="D95" s="388"/>
    </row>
    <row r="96" spans="1:4" s="29" customFormat="1" ht="18" customHeight="1">
      <c r="A96" s="386" t="s">
        <v>161</v>
      </c>
      <c r="B96" s="386" t="s">
        <v>162</v>
      </c>
      <c r="C96" s="387">
        <v>1000000</v>
      </c>
      <c r="D96" s="388"/>
    </row>
    <row r="97" spans="1:4" s="29" customFormat="1" ht="18" customHeight="1">
      <c r="A97" s="386" t="s">
        <v>163</v>
      </c>
      <c r="B97" s="386" t="s">
        <v>164</v>
      </c>
      <c r="C97" s="387">
        <v>10000000</v>
      </c>
      <c r="D97" s="388"/>
    </row>
    <row r="98" spans="1:4" s="29" customFormat="1" ht="18" customHeight="1">
      <c r="A98" s="386" t="s">
        <v>165</v>
      </c>
      <c r="B98" s="386" t="s">
        <v>166</v>
      </c>
      <c r="C98" s="387">
        <v>0</v>
      </c>
      <c r="D98" s="388"/>
    </row>
    <row r="99" spans="1:4" s="29" customFormat="1" ht="18" customHeight="1">
      <c r="A99" s="386" t="s">
        <v>167</v>
      </c>
      <c r="B99" s="386" t="s">
        <v>168</v>
      </c>
      <c r="C99" s="387">
        <v>0</v>
      </c>
      <c r="D99" s="388"/>
    </row>
    <row r="100" spans="1:4" s="29" customFormat="1" ht="18" customHeight="1">
      <c r="A100" s="386"/>
      <c r="B100" s="386"/>
      <c r="C100" s="387"/>
      <c r="D100" s="388"/>
    </row>
    <row r="101" spans="1:4" s="29" customFormat="1" ht="18" customHeight="1">
      <c r="A101" s="433" t="s">
        <v>169</v>
      </c>
      <c r="B101" s="433" t="s">
        <v>170</v>
      </c>
      <c r="C101" s="432">
        <f>SUM(C102:C113)</f>
        <v>111700000</v>
      </c>
      <c r="D101" s="388"/>
    </row>
    <row r="102" spans="1:4" s="29" customFormat="1" ht="18" customHeight="1">
      <c r="A102" s="386" t="s">
        <v>171</v>
      </c>
      <c r="B102" s="386" t="s">
        <v>172</v>
      </c>
      <c r="C102" s="387">
        <v>90000000</v>
      </c>
      <c r="D102" s="388"/>
    </row>
    <row r="103" spans="1:4" s="29" customFormat="1" ht="18" customHeight="1">
      <c r="A103" s="386" t="s">
        <v>173</v>
      </c>
      <c r="B103" s="386" t="s">
        <v>174</v>
      </c>
      <c r="C103" s="387">
        <v>7200000</v>
      </c>
      <c r="D103" s="388"/>
    </row>
    <row r="104" spans="1:4" s="29" customFormat="1" ht="18" customHeight="1">
      <c r="A104" s="386" t="s">
        <v>175</v>
      </c>
      <c r="B104" s="386" t="s">
        <v>176</v>
      </c>
      <c r="C104" s="387">
        <v>0</v>
      </c>
      <c r="D104" s="388"/>
    </row>
    <row r="105" spans="1:4" s="29" customFormat="1" ht="18" customHeight="1">
      <c r="A105" s="386" t="s">
        <v>177</v>
      </c>
      <c r="B105" s="386" t="s">
        <v>178</v>
      </c>
      <c r="C105" s="387">
        <v>0</v>
      </c>
      <c r="D105" s="388"/>
    </row>
    <row r="106" spans="1:4" s="29" customFormat="1" ht="18" customHeight="1">
      <c r="A106" s="386" t="s">
        <v>179</v>
      </c>
      <c r="B106" s="386" t="s">
        <v>180</v>
      </c>
      <c r="C106" s="387">
        <v>5000000</v>
      </c>
      <c r="D106" s="388"/>
    </row>
    <row r="107" spans="1:4" s="29" customFormat="1" ht="18" customHeight="1">
      <c r="A107" s="386" t="s">
        <v>181</v>
      </c>
      <c r="B107" s="386" t="s">
        <v>182</v>
      </c>
      <c r="C107" s="387">
        <v>3000000</v>
      </c>
      <c r="D107" s="388"/>
    </row>
    <row r="108" spans="1:4" s="29" customFormat="1" ht="18" customHeight="1">
      <c r="A108" s="386" t="s">
        <v>183</v>
      </c>
      <c r="B108" s="386" t="s">
        <v>184</v>
      </c>
      <c r="C108" s="387">
        <v>2500000</v>
      </c>
      <c r="D108" s="388"/>
    </row>
    <row r="109" spans="1:4" s="29" customFormat="1" ht="18" customHeight="1">
      <c r="A109" s="386" t="s">
        <v>185</v>
      </c>
      <c r="B109" s="386" t="s">
        <v>186</v>
      </c>
      <c r="C109" s="387">
        <v>0</v>
      </c>
      <c r="D109" s="388"/>
    </row>
    <row r="110" spans="1:4" s="29" customFormat="1" ht="18" customHeight="1">
      <c r="A110" s="386" t="s">
        <v>187</v>
      </c>
      <c r="B110" s="386" t="s">
        <v>188</v>
      </c>
      <c r="C110" s="387">
        <v>0</v>
      </c>
      <c r="D110" s="388"/>
    </row>
    <row r="111" spans="1:4" s="29" customFormat="1" ht="18" customHeight="1">
      <c r="A111" s="386" t="s">
        <v>189</v>
      </c>
      <c r="B111" s="386" t="s">
        <v>190</v>
      </c>
      <c r="C111" s="387">
        <v>0</v>
      </c>
      <c r="D111" s="388"/>
    </row>
    <row r="112" spans="1:4" s="29" customFormat="1" ht="18" customHeight="1">
      <c r="A112" s="386" t="s">
        <v>191</v>
      </c>
      <c r="B112" s="386" t="s">
        <v>192</v>
      </c>
      <c r="C112" s="387">
        <v>4000000</v>
      </c>
      <c r="D112" s="388"/>
    </row>
    <row r="113" spans="1:4" s="29" customFormat="1" ht="18" customHeight="1">
      <c r="A113" s="386" t="s">
        <v>193</v>
      </c>
      <c r="B113" s="386" t="s">
        <v>194</v>
      </c>
      <c r="C113" s="387">
        <v>0</v>
      </c>
      <c r="D113" s="388"/>
    </row>
    <row r="114" spans="1:4" s="29" customFormat="1" ht="18" customHeight="1">
      <c r="A114" s="386" t="s">
        <v>195</v>
      </c>
      <c r="B114" s="386" t="s">
        <v>196</v>
      </c>
      <c r="C114" s="387">
        <v>0</v>
      </c>
      <c r="D114" s="388"/>
    </row>
    <row r="115" spans="1:4" s="29" customFormat="1" ht="18" customHeight="1">
      <c r="A115" s="386"/>
      <c r="B115" s="386"/>
      <c r="C115" s="387"/>
      <c r="D115" s="388"/>
    </row>
    <row r="116" spans="1:4" s="29" customFormat="1" ht="18" customHeight="1">
      <c r="A116" s="433" t="s">
        <v>197</v>
      </c>
      <c r="B116" s="433" t="s">
        <v>198</v>
      </c>
      <c r="C116" s="432">
        <f>SUM(C117:C133)</f>
        <v>546300000</v>
      </c>
      <c r="D116" s="388"/>
    </row>
    <row r="117" spans="1:4" s="29" customFormat="1" ht="18" customHeight="1">
      <c r="A117" s="386" t="s">
        <v>199</v>
      </c>
      <c r="B117" s="386" t="s">
        <v>200</v>
      </c>
      <c r="C117" s="387">
        <v>2500000</v>
      </c>
      <c r="D117" s="388"/>
    </row>
    <row r="118" spans="1:4" s="29" customFormat="1" ht="18" customHeight="1">
      <c r="A118" s="386" t="s">
        <v>201</v>
      </c>
      <c r="B118" s="386" t="s">
        <v>202</v>
      </c>
      <c r="C118" s="387">
        <v>1000000</v>
      </c>
      <c r="D118" s="388"/>
    </row>
    <row r="119" spans="1:4" s="29" customFormat="1" ht="18" customHeight="1">
      <c r="A119" s="386" t="s">
        <v>203</v>
      </c>
      <c r="B119" s="386" t="s">
        <v>204</v>
      </c>
      <c r="C119" s="387">
        <v>500000</v>
      </c>
      <c r="D119" s="388"/>
    </row>
    <row r="120" spans="1:4" s="29" customFormat="1" ht="18" customHeight="1">
      <c r="A120" s="386" t="s">
        <v>205</v>
      </c>
      <c r="B120" s="386" t="s">
        <v>206</v>
      </c>
      <c r="C120" s="387">
        <v>1000000</v>
      </c>
      <c r="D120" s="388"/>
    </row>
    <row r="121" spans="1:4" s="29" customFormat="1" ht="18" customHeight="1">
      <c r="A121" s="386" t="s">
        <v>207</v>
      </c>
      <c r="B121" s="386" t="s">
        <v>208</v>
      </c>
      <c r="C121" s="387">
        <v>0</v>
      </c>
      <c r="D121" s="388"/>
    </row>
    <row r="122" spans="1:4" s="29" customFormat="1" ht="18" customHeight="1">
      <c r="A122" s="386" t="s">
        <v>209</v>
      </c>
      <c r="B122" s="386" t="s">
        <v>210</v>
      </c>
      <c r="C122" s="387">
        <v>1800000</v>
      </c>
      <c r="D122" s="388"/>
    </row>
    <row r="123" spans="1:4" s="29" customFormat="1" ht="18" customHeight="1">
      <c r="A123" s="386" t="s">
        <v>211</v>
      </c>
      <c r="B123" s="386" t="s">
        <v>212</v>
      </c>
      <c r="C123" s="387">
        <v>0</v>
      </c>
      <c r="D123" s="388"/>
    </row>
    <row r="124" spans="1:4" s="29" customFormat="1" ht="18" customHeight="1">
      <c r="A124" s="386" t="s">
        <v>213</v>
      </c>
      <c r="B124" s="386" t="s">
        <v>214</v>
      </c>
      <c r="C124" s="387">
        <v>10000000</v>
      </c>
      <c r="D124" s="388"/>
    </row>
    <row r="125" spans="1:4" s="29" customFormat="1" ht="18" customHeight="1">
      <c r="A125" s="386" t="s">
        <v>215</v>
      </c>
      <c r="B125" s="386" t="s">
        <v>216</v>
      </c>
      <c r="C125" s="387">
        <v>1000000</v>
      </c>
      <c r="D125" s="388"/>
    </row>
    <row r="126" spans="1:4" s="29" customFormat="1" ht="18" customHeight="1">
      <c r="A126" s="386" t="s">
        <v>217</v>
      </c>
      <c r="B126" s="386" t="s">
        <v>218</v>
      </c>
      <c r="C126" s="387">
        <v>10000000</v>
      </c>
      <c r="D126" s="388"/>
    </row>
    <row r="127" spans="1:4" s="29" customFormat="1" ht="18" customHeight="1">
      <c r="A127" s="386" t="s">
        <v>219</v>
      </c>
      <c r="B127" s="386" t="s">
        <v>220</v>
      </c>
      <c r="C127" s="387">
        <v>10000000</v>
      </c>
      <c r="D127" s="388"/>
    </row>
    <row r="128" spans="1:4" s="29" customFormat="1" ht="18" customHeight="1">
      <c r="A128" s="386" t="s">
        <v>221</v>
      </c>
      <c r="B128" s="386" t="s">
        <v>222</v>
      </c>
      <c r="C128" s="387">
        <v>10000000</v>
      </c>
      <c r="D128" s="388"/>
    </row>
    <row r="129" spans="1:4" s="29" customFormat="1" ht="18" customHeight="1">
      <c r="A129" s="386" t="s">
        <v>223</v>
      </c>
      <c r="B129" s="386" t="s">
        <v>224</v>
      </c>
      <c r="C129" s="387">
        <v>8000000</v>
      </c>
      <c r="D129" s="388"/>
    </row>
    <row r="130" spans="1:4" s="29" customFormat="1" ht="18" customHeight="1">
      <c r="A130" s="386" t="s">
        <v>225</v>
      </c>
      <c r="B130" s="386" t="s">
        <v>226</v>
      </c>
      <c r="C130" s="387">
        <v>229000000</v>
      </c>
      <c r="D130" s="388"/>
    </row>
    <row r="131" spans="1:4" s="29" customFormat="1" ht="18" customHeight="1">
      <c r="A131" s="386" t="s">
        <v>227</v>
      </c>
      <c r="B131" s="386" t="s">
        <v>228</v>
      </c>
      <c r="C131" s="387">
        <v>261500000</v>
      </c>
      <c r="D131" s="388"/>
    </row>
    <row r="132" spans="1:4" s="29" customFormat="1" ht="18" customHeight="1">
      <c r="A132" s="386" t="s">
        <v>229</v>
      </c>
      <c r="B132" s="386" t="s">
        <v>230</v>
      </c>
      <c r="C132" s="387">
        <v>0</v>
      </c>
      <c r="D132" s="388"/>
    </row>
    <row r="133" spans="1:4" s="29" customFormat="1" ht="18" customHeight="1">
      <c r="A133" s="386" t="s">
        <v>231</v>
      </c>
      <c r="B133" s="386" t="s">
        <v>232</v>
      </c>
      <c r="C133" s="387">
        <v>0</v>
      </c>
      <c r="D133" s="388"/>
    </row>
    <row r="134" spans="1:4" s="29" customFormat="1" ht="18" customHeight="1">
      <c r="A134" s="386"/>
      <c r="B134" s="386"/>
      <c r="C134" s="387"/>
      <c r="D134" s="388"/>
    </row>
    <row r="135" spans="1:4" s="29" customFormat="1" ht="18" customHeight="1">
      <c r="A135" s="433" t="s">
        <v>233</v>
      </c>
      <c r="B135" s="433" t="s">
        <v>234</v>
      </c>
      <c r="C135" s="432">
        <f>SUM(C136:C137)</f>
        <v>0</v>
      </c>
      <c r="D135" s="388"/>
    </row>
    <row r="136" spans="1:4" s="29" customFormat="1" ht="18" customHeight="1">
      <c r="A136" s="386" t="s">
        <v>235</v>
      </c>
      <c r="B136" s="386" t="s">
        <v>236</v>
      </c>
      <c r="C136" s="387">
        <v>0</v>
      </c>
      <c r="D136" s="388"/>
    </row>
    <row r="137" spans="1:4" s="29" customFormat="1" ht="18" customHeight="1">
      <c r="A137" s="386" t="s">
        <v>237</v>
      </c>
      <c r="C137" s="387">
        <v>0</v>
      </c>
      <c r="D137" s="388"/>
    </row>
    <row r="138" spans="1:4" s="29" customFormat="1" ht="18" customHeight="1">
      <c r="A138" s="386"/>
      <c r="B138" s="386"/>
      <c r="C138" s="387"/>
      <c r="D138" s="388"/>
    </row>
    <row r="139" spans="1:4" s="29" customFormat="1" ht="18" customHeight="1">
      <c r="A139" s="437" t="s">
        <v>238</v>
      </c>
      <c r="B139" s="437" t="s">
        <v>239</v>
      </c>
      <c r="C139" s="438">
        <f>C140+C144+C149+C157+C160+C165+C174+C184</f>
        <v>38024600</v>
      </c>
      <c r="D139" s="388"/>
    </row>
    <row r="140" spans="1:4" s="29" customFormat="1" ht="18" customHeight="1">
      <c r="A140" s="433" t="s">
        <v>240</v>
      </c>
      <c r="B140" s="433" t="s">
        <v>241</v>
      </c>
      <c r="C140" s="432">
        <f>SUM(C141:C142)</f>
        <v>2550000</v>
      </c>
      <c r="D140" s="388"/>
    </row>
    <row r="141" spans="1:4" s="29" customFormat="1" ht="18" customHeight="1">
      <c r="A141" s="386" t="s">
        <v>242</v>
      </c>
      <c r="B141" s="386" t="s">
        <v>241</v>
      </c>
      <c r="C141" s="387">
        <v>2500000</v>
      </c>
      <c r="D141" s="388"/>
    </row>
    <row r="142" spans="1:4" s="29" customFormat="1" ht="18" customHeight="1">
      <c r="A142" s="386" t="s">
        <v>243</v>
      </c>
      <c r="B142" s="386" t="s">
        <v>244</v>
      </c>
      <c r="C142" s="387">
        <v>50000</v>
      </c>
      <c r="D142" s="388"/>
    </row>
    <row r="143" spans="1:4" s="29" customFormat="1" ht="18" customHeight="1">
      <c r="A143" s="386"/>
      <c r="B143" s="386"/>
      <c r="C143" s="387"/>
      <c r="D143" s="388"/>
    </row>
    <row r="144" spans="1:4" s="29" customFormat="1" ht="18" customHeight="1">
      <c r="A144" s="433" t="s">
        <v>245</v>
      </c>
      <c r="B144" s="433" t="s">
        <v>246</v>
      </c>
      <c r="C144" s="432">
        <f>SUM(C145:C147)</f>
        <v>4700000</v>
      </c>
      <c r="D144" s="388"/>
    </row>
    <row r="145" spans="1:4" s="29" customFormat="1" ht="18" customHeight="1">
      <c r="A145" s="386" t="s">
        <v>247</v>
      </c>
      <c r="B145" s="386" t="s">
        <v>248</v>
      </c>
      <c r="C145" s="387">
        <v>200000</v>
      </c>
      <c r="D145" s="388"/>
    </row>
    <row r="146" spans="1:4" s="29" customFormat="1" ht="18" customHeight="1">
      <c r="A146" s="386" t="s">
        <v>249</v>
      </c>
      <c r="B146" s="386" t="s">
        <v>250</v>
      </c>
      <c r="C146" s="387">
        <v>4500000</v>
      </c>
      <c r="D146" s="388"/>
    </row>
    <row r="147" spans="1:4" s="29" customFormat="1" ht="18" customHeight="1">
      <c r="A147" s="386" t="s">
        <v>251</v>
      </c>
      <c r="B147" s="386" t="s">
        <v>252</v>
      </c>
      <c r="C147" s="387">
        <v>0</v>
      </c>
      <c r="D147" s="388"/>
    </row>
    <row r="148" spans="1:4" s="29" customFormat="1" ht="18" customHeight="1">
      <c r="A148" s="386"/>
      <c r="B148" s="386"/>
      <c r="C148" s="387"/>
      <c r="D148" s="388"/>
    </row>
    <row r="149" spans="1:4" s="29" customFormat="1" ht="18" customHeight="1">
      <c r="A149" s="433" t="s">
        <v>253</v>
      </c>
      <c r="B149" s="433" t="s">
        <v>254</v>
      </c>
      <c r="C149" s="432">
        <f>SUM(C150:C155)</f>
        <v>1800000</v>
      </c>
      <c r="D149" s="388"/>
    </row>
    <row r="150" spans="1:4" s="29" customFormat="1" ht="18" customHeight="1">
      <c r="A150" s="386" t="s">
        <v>255</v>
      </c>
      <c r="B150" s="386" t="s">
        <v>256</v>
      </c>
      <c r="C150" s="387">
        <v>300000</v>
      </c>
      <c r="D150" s="388"/>
    </row>
    <row r="151" spans="1:4" s="29" customFormat="1" ht="18" customHeight="1">
      <c r="A151" s="386" t="s">
        <v>257</v>
      </c>
      <c r="B151" s="386" t="s">
        <v>258</v>
      </c>
      <c r="C151" s="387">
        <v>300000</v>
      </c>
      <c r="D151" s="388"/>
    </row>
    <row r="152" spans="1:4" s="29" customFormat="1" ht="18" customHeight="1">
      <c r="A152" s="386" t="s">
        <v>259</v>
      </c>
      <c r="B152" s="386" t="s">
        <v>260</v>
      </c>
      <c r="C152" s="387">
        <v>300000</v>
      </c>
      <c r="D152" s="388"/>
    </row>
    <row r="153" spans="1:4" s="29" customFormat="1" ht="18" customHeight="1">
      <c r="A153" s="386" t="s">
        <v>261</v>
      </c>
      <c r="B153" s="386" t="s">
        <v>262</v>
      </c>
      <c r="C153" s="387">
        <v>600000</v>
      </c>
      <c r="D153" s="388"/>
    </row>
    <row r="154" spans="1:4" s="29" customFormat="1" ht="18" customHeight="1">
      <c r="A154" s="386" t="s">
        <v>263</v>
      </c>
      <c r="B154" s="386" t="s">
        <v>264</v>
      </c>
      <c r="C154" s="387">
        <v>300000</v>
      </c>
      <c r="D154" s="388"/>
    </row>
    <row r="155" spans="1:4" s="29" customFormat="1" ht="18" customHeight="1">
      <c r="A155" s="386" t="s">
        <v>265</v>
      </c>
      <c r="B155" s="386" t="s">
        <v>266</v>
      </c>
      <c r="C155" s="387">
        <v>0</v>
      </c>
      <c r="D155" s="388"/>
    </row>
    <row r="156" spans="1:4" s="29" customFormat="1" ht="18" customHeight="1">
      <c r="A156" s="386"/>
      <c r="B156" s="386"/>
      <c r="C156" s="387"/>
      <c r="D156" s="388"/>
    </row>
    <row r="157" spans="1:4" s="29" customFormat="1" ht="18" customHeight="1">
      <c r="A157" s="433" t="s">
        <v>267</v>
      </c>
      <c r="B157" s="433" t="s">
        <v>268</v>
      </c>
      <c r="C157" s="432">
        <f>SUM(C158)</f>
        <v>800000</v>
      </c>
      <c r="D157" s="388"/>
    </row>
    <row r="158" spans="1:4" s="29" customFormat="1" ht="18" customHeight="1">
      <c r="A158" s="386" t="s">
        <v>269</v>
      </c>
      <c r="B158" s="386" t="s">
        <v>270</v>
      </c>
      <c r="C158" s="387">
        <v>800000</v>
      </c>
      <c r="D158" s="388"/>
    </row>
    <row r="159" spans="1:4" s="29" customFormat="1" ht="18" customHeight="1">
      <c r="A159" s="386"/>
      <c r="B159" s="386"/>
      <c r="C159" s="387"/>
      <c r="D159" s="388"/>
    </row>
    <row r="160" spans="1:4" s="29" customFormat="1" ht="18" customHeight="1">
      <c r="A160" s="433" t="s">
        <v>271</v>
      </c>
      <c r="B160" s="433" t="s">
        <v>272</v>
      </c>
      <c r="C160" s="432">
        <f>SUM(C161:C163)</f>
        <v>1000000</v>
      </c>
      <c r="D160" s="388"/>
    </row>
    <row r="161" spans="1:4" s="29" customFormat="1" ht="18" customHeight="1">
      <c r="A161" s="386" t="s">
        <v>273</v>
      </c>
      <c r="B161" s="386" t="s">
        <v>274</v>
      </c>
      <c r="C161" s="387">
        <v>900000</v>
      </c>
      <c r="D161" s="388"/>
    </row>
    <row r="162" spans="1:4" s="29" customFormat="1" ht="18" customHeight="1">
      <c r="A162" s="386" t="s">
        <v>275</v>
      </c>
      <c r="B162" s="386" t="s">
        <v>276</v>
      </c>
      <c r="C162" s="387">
        <v>50000</v>
      </c>
      <c r="D162" s="388"/>
    </row>
    <row r="163" spans="1:4" s="29" customFormat="1" ht="18" customHeight="1">
      <c r="A163" s="386" t="s">
        <v>277</v>
      </c>
      <c r="B163" s="386" t="s">
        <v>278</v>
      </c>
      <c r="C163" s="387">
        <v>50000</v>
      </c>
      <c r="D163" s="388"/>
    </row>
    <row r="164" spans="1:4" s="29" customFormat="1" ht="18" customHeight="1">
      <c r="A164" s="386"/>
      <c r="B164" s="386"/>
      <c r="C164" s="387"/>
      <c r="D164" s="388"/>
    </row>
    <row r="165" spans="1:4" s="29" customFormat="1" ht="18" customHeight="1">
      <c r="A165" s="433" t="s">
        <v>279</v>
      </c>
      <c r="B165" s="433" t="s">
        <v>280</v>
      </c>
      <c r="C165" s="432">
        <f>SUM(C166:C172)</f>
        <v>50000</v>
      </c>
      <c r="D165" s="388"/>
    </row>
    <row r="166" spans="1:4" s="29" customFormat="1" ht="18" customHeight="1">
      <c r="A166" s="386" t="s">
        <v>281</v>
      </c>
      <c r="B166" s="386" t="s">
        <v>282</v>
      </c>
      <c r="C166" s="387">
        <v>50000</v>
      </c>
      <c r="D166" s="388"/>
    </row>
    <row r="167" spans="1:4" s="29" customFormat="1" ht="18" customHeight="1">
      <c r="A167" s="386" t="s">
        <v>283</v>
      </c>
      <c r="B167" s="386" t="s">
        <v>284</v>
      </c>
      <c r="C167" s="387">
        <v>0</v>
      </c>
      <c r="D167" s="388"/>
    </row>
    <row r="168" spans="1:4" s="29" customFormat="1" ht="18" customHeight="1">
      <c r="A168" s="386" t="s">
        <v>285</v>
      </c>
      <c r="B168" s="386" t="s">
        <v>286</v>
      </c>
      <c r="C168" s="387">
        <v>0</v>
      </c>
      <c r="D168" s="388"/>
    </row>
    <row r="169" spans="1:4" s="29" customFormat="1" ht="18" customHeight="1">
      <c r="A169" s="386" t="s">
        <v>287</v>
      </c>
      <c r="B169" s="386" t="s">
        <v>288</v>
      </c>
      <c r="C169" s="387">
        <v>0</v>
      </c>
      <c r="D169" s="388"/>
    </row>
    <row r="170" spans="1:4" s="29" customFormat="1" ht="18" customHeight="1">
      <c r="A170" s="386" t="s">
        <v>289</v>
      </c>
      <c r="B170" s="386" t="s">
        <v>290</v>
      </c>
      <c r="C170" s="387">
        <v>0</v>
      </c>
      <c r="D170" s="388"/>
    </row>
    <row r="171" spans="1:4" s="29" customFormat="1" ht="18" customHeight="1">
      <c r="A171" s="386" t="s">
        <v>291</v>
      </c>
      <c r="B171" s="386" t="s">
        <v>292</v>
      </c>
      <c r="C171" s="387">
        <v>0</v>
      </c>
      <c r="D171" s="388"/>
    </row>
    <row r="172" spans="1:4" s="29" customFormat="1" ht="18" customHeight="1">
      <c r="A172" s="386" t="s">
        <v>293</v>
      </c>
      <c r="B172" s="386" t="s">
        <v>294</v>
      </c>
      <c r="C172" s="387">
        <v>0</v>
      </c>
      <c r="D172" s="388"/>
    </row>
    <row r="173" spans="1:4" s="29" customFormat="1" ht="18" customHeight="1">
      <c r="A173" s="386"/>
      <c r="B173" s="386"/>
      <c r="C173" s="387"/>
      <c r="D173" s="388"/>
    </row>
    <row r="174" spans="1:4" s="29" customFormat="1" ht="18" customHeight="1">
      <c r="A174" s="433" t="s">
        <v>295</v>
      </c>
      <c r="B174" s="433" t="s">
        <v>296</v>
      </c>
      <c r="C174" s="432">
        <f>SUM(C175:C182)</f>
        <v>15970000</v>
      </c>
      <c r="D174" s="388"/>
    </row>
    <row r="175" spans="1:4" s="29" customFormat="1" ht="18" customHeight="1">
      <c r="A175" s="386" t="s">
        <v>297</v>
      </c>
      <c r="B175" s="386" t="s">
        <v>298</v>
      </c>
      <c r="C175" s="387">
        <v>14400000</v>
      </c>
      <c r="D175" s="388"/>
    </row>
    <row r="176" spans="1:4" s="29" customFormat="1" ht="18" customHeight="1">
      <c r="A176" s="386" t="s">
        <v>299</v>
      </c>
      <c r="B176" s="386" t="s">
        <v>300</v>
      </c>
      <c r="C176" s="387">
        <v>300000</v>
      </c>
      <c r="D176" s="388"/>
    </row>
    <row r="177" spans="1:4" s="29" customFormat="1" ht="18" customHeight="1">
      <c r="A177" s="386" t="s">
        <v>301</v>
      </c>
      <c r="B177" s="386" t="s">
        <v>302</v>
      </c>
      <c r="C177" s="387">
        <v>120000</v>
      </c>
      <c r="D177" s="388"/>
    </row>
    <row r="178" spans="1:4" s="29" customFormat="1" ht="18" customHeight="1">
      <c r="A178" s="386" t="s">
        <v>303</v>
      </c>
      <c r="B178" s="386" t="s">
        <v>304</v>
      </c>
      <c r="C178" s="387">
        <v>150000</v>
      </c>
      <c r="D178" s="388"/>
    </row>
    <row r="179" spans="1:4" s="29" customFormat="1" ht="18" customHeight="1">
      <c r="A179" s="386" t="s">
        <v>305</v>
      </c>
      <c r="B179" s="386" t="s">
        <v>306</v>
      </c>
      <c r="C179" s="387">
        <v>0</v>
      </c>
      <c r="D179" s="388"/>
    </row>
    <row r="180" spans="1:4" s="29" customFormat="1" ht="18" customHeight="1">
      <c r="A180" s="386" t="s">
        <v>307</v>
      </c>
      <c r="B180" s="386" t="s">
        <v>308</v>
      </c>
      <c r="C180" s="387">
        <v>0</v>
      </c>
      <c r="D180" s="388"/>
    </row>
    <row r="181" spans="1:4" s="29" customFormat="1" ht="18" customHeight="1">
      <c r="A181" s="386" t="s">
        <v>309</v>
      </c>
      <c r="B181" s="386" t="s">
        <v>310</v>
      </c>
      <c r="C181" s="387">
        <v>1000000</v>
      </c>
      <c r="D181" s="388"/>
    </row>
    <row r="182" spans="1:4" s="29" customFormat="1" ht="18" customHeight="1">
      <c r="A182" s="386" t="s">
        <v>311</v>
      </c>
      <c r="B182" s="386" t="s">
        <v>312</v>
      </c>
      <c r="C182" s="387">
        <v>0</v>
      </c>
      <c r="D182" s="388"/>
    </row>
    <row r="183" spans="1:4" s="29" customFormat="1" ht="18" customHeight="1">
      <c r="A183" s="386"/>
      <c r="B183" s="386"/>
      <c r="C183" s="387"/>
      <c r="D183" s="388"/>
    </row>
    <row r="184" spans="1:4" s="29" customFormat="1" ht="18" customHeight="1">
      <c r="A184" s="433" t="s">
        <v>313</v>
      </c>
      <c r="B184" s="433" t="s">
        <v>314</v>
      </c>
      <c r="C184" s="432">
        <f>SUM(C185:C194)</f>
        <v>11154600</v>
      </c>
      <c r="D184" s="388"/>
    </row>
    <row r="185" spans="1:4" s="29" customFormat="1" ht="18" customHeight="1">
      <c r="A185" s="386" t="s">
        <v>315</v>
      </c>
      <c r="B185" s="386" t="s">
        <v>316</v>
      </c>
      <c r="C185" s="387">
        <v>3000000</v>
      </c>
      <c r="D185" s="388"/>
    </row>
    <row r="186" spans="1:4" s="29" customFormat="1" ht="18" customHeight="1">
      <c r="A186" s="386" t="s">
        <v>317</v>
      </c>
      <c r="B186" s="386" t="s">
        <v>318</v>
      </c>
      <c r="C186" s="387">
        <v>3600000</v>
      </c>
      <c r="D186" s="388"/>
    </row>
    <row r="187" spans="1:4" s="29" customFormat="1" ht="18" customHeight="1">
      <c r="A187" s="386" t="s">
        <v>319</v>
      </c>
      <c r="B187" s="386" t="s">
        <v>320</v>
      </c>
      <c r="C187" s="387">
        <v>0</v>
      </c>
      <c r="D187" s="388"/>
    </row>
    <row r="188" spans="1:4" s="29" customFormat="1" ht="18" customHeight="1">
      <c r="A188" s="386" t="s">
        <v>321</v>
      </c>
      <c r="B188" s="386" t="s">
        <v>322</v>
      </c>
      <c r="C188" s="387">
        <v>0</v>
      </c>
      <c r="D188" s="388"/>
    </row>
    <row r="189" spans="1:4" s="29" customFormat="1" ht="18" customHeight="1">
      <c r="A189" s="386" t="s">
        <v>323</v>
      </c>
      <c r="B189" s="386" t="s">
        <v>324</v>
      </c>
      <c r="C189" s="387">
        <v>1800000</v>
      </c>
      <c r="D189" s="388"/>
    </row>
    <row r="190" spans="1:4" s="29" customFormat="1" ht="18" customHeight="1">
      <c r="A190" s="386" t="s">
        <v>325</v>
      </c>
      <c r="B190" s="386" t="s">
        <v>326</v>
      </c>
      <c r="C190" s="387">
        <v>1000000</v>
      </c>
      <c r="D190" s="388"/>
    </row>
    <row r="191" spans="1:4" s="29" customFormat="1" ht="18" customHeight="1">
      <c r="A191" s="386" t="s">
        <v>327</v>
      </c>
      <c r="B191" s="386" t="s">
        <v>328</v>
      </c>
      <c r="C191" s="387">
        <v>0</v>
      </c>
      <c r="D191" s="388"/>
    </row>
    <row r="192" spans="1:4" s="29" customFormat="1" ht="18" customHeight="1">
      <c r="A192" s="386" t="s">
        <v>329</v>
      </c>
      <c r="B192" s="386" t="s">
        <v>330</v>
      </c>
      <c r="C192" s="387">
        <v>1754600</v>
      </c>
      <c r="D192" s="388"/>
    </row>
    <row r="193" spans="1:4" s="29" customFormat="1" ht="18" customHeight="1">
      <c r="A193" s="386" t="s">
        <v>331</v>
      </c>
      <c r="B193" s="386" t="s">
        <v>332</v>
      </c>
      <c r="C193" s="387">
        <v>0</v>
      </c>
      <c r="D193" s="388"/>
    </row>
    <row r="194" spans="1:4" s="29" customFormat="1" ht="18" customHeight="1">
      <c r="A194" s="386" t="s">
        <v>333</v>
      </c>
      <c r="B194" s="386" t="s">
        <v>334</v>
      </c>
      <c r="C194" s="387">
        <v>0</v>
      </c>
      <c r="D194" s="388"/>
    </row>
    <row r="195" spans="1:4" s="29" customFormat="1" ht="18" customHeight="1">
      <c r="A195" s="386"/>
      <c r="B195" s="386"/>
      <c r="C195" s="387"/>
      <c r="D195" s="388"/>
    </row>
    <row r="196" spans="1:4" s="29" customFormat="1" ht="18" customHeight="1">
      <c r="A196" s="437" t="s">
        <v>335</v>
      </c>
      <c r="B196" s="437" t="s">
        <v>336</v>
      </c>
      <c r="C196" s="438">
        <f>C197</f>
        <v>25000000</v>
      </c>
      <c r="D196" s="388"/>
    </row>
    <row r="197" spans="1:4" s="29" customFormat="1" ht="18" customHeight="1">
      <c r="A197" s="433" t="s">
        <v>337</v>
      </c>
      <c r="B197" s="433" t="s">
        <v>338</v>
      </c>
      <c r="C197" s="432">
        <f>SUM(C198:C203)</f>
        <v>25000000</v>
      </c>
      <c r="D197" s="388"/>
    </row>
    <row r="198" spans="1:4" s="29" customFormat="1" ht="18" customHeight="1">
      <c r="A198" s="386" t="s">
        <v>339</v>
      </c>
      <c r="B198" s="386" t="s">
        <v>340</v>
      </c>
      <c r="C198" s="387">
        <v>0</v>
      </c>
      <c r="D198" s="388"/>
    </row>
    <row r="199" spans="1:4" s="29" customFormat="1" ht="18" customHeight="1">
      <c r="A199" s="386" t="s">
        <v>341</v>
      </c>
      <c r="B199" s="386" t="s">
        <v>342</v>
      </c>
      <c r="C199" s="387">
        <v>0</v>
      </c>
      <c r="D199" s="388"/>
    </row>
    <row r="200" spans="1:4" s="29" customFormat="1" ht="18" customHeight="1">
      <c r="A200" s="386" t="s">
        <v>343</v>
      </c>
      <c r="B200" s="386" t="s">
        <v>344</v>
      </c>
      <c r="C200" s="387">
        <v>0</v>
      </c>
      <c r="D200" s="388"/>
    </row>
    <row r="201" spans="1:4" s="29" customFormat="1" ht="18" customHeight="1">
      <c r="A201" s="386" t="s">
        <v>345</v>
      </c>
      <c r="B201" s="386" t="s">
        <v>346</v>
      </c>
      <c r="C201" s="387"/>
      <c r="D201" s="388"/>
    </row>
    <row r="202" spans="1:4" s="29" customFormat="1" ht="18" customHeight="1">
      <c r="A202" s="386" t="s">
        <v>347</v>
      </c>
      <c r="B202" s="386" t="s">
        <v>348</v>
      </c>
      <c r="C202" s="387">
        <v>5000000</v>
      </c>
      <c r="D202" s="388"/>
    </row>
    <row r="203" spans="1:4" s="29" customFormat="1" ht="18" customHeight="1">
      <c r="A203" s="386" t="s">
        <v>349</v>
      </c>
      <c r="B203" s="386" t="s">
        <v>350</v>
      </c>
      <c r="C203" s="387">
        <v>20000000</v>
      </c>
      <c r="D203" s="388"/>
    </row>
    <row r="204" spans="1:4" s="29" customFormat="1" ht="18" customHeight="1">
      <c r="A204" s="386"/>
      <c r="B204" s="386"/>
      <c r="C204" s="387"/>
      <c r="D204" s="388"/>
    </row>
    <row r="205" spans="1:4" s="29" customFormat="1" ht="18" customHeight="1">
      <c r="A205" s="437" t="s">
        <v>351</v>
      </c>
      <c r="B205" s="437" t="s">
        <v>352</v>
      </c>
      <c r="C205" s="438">
        <f>SUM(C206:C206)</f>
        <v>1500000000</v>
      </c>
      <c r="D205" s="388"/>
    </row>
    <row r="206" spans="1:4" s="29" customFormat="1" ht="18" customHeight="1">
      <c r="A206" s="433" t="s">
        <v>353</v>
      </c>
      <c r="B206" s="433" t="s">
        <v>354</v>
      </c>
      <c r="C206" s="432">
        <v>1500000000</v>
      </c>
      <c r="D206" s="388"/>
    </row>
    <row r="207" spans="1:4" s="29" customFormat="1" ht="18" customHeight="1">
      <c r="A207" s="386"/>
      <c r="B207" s="386"/>
      <c r="C207" s="387"/>
      <c r="D207" s="388"/>
    </row>
    <row r="208" spans="1:4" s="29" customFormat="1" ht="18" customHeight="1">
      <c r="A208" s="437" t="s">
        <v>355</v>
      </c>
      <c r="B208" s="437" t="s">
        <v>356</v>
      </c>
      <c r="C208" s="438">
        <f>(C209+C216+C221+C224+C228+C237+C240+C244)</f>
        <v>115790800</v>
      </c>
      <c r="D208" s="388"/>
    </row>
    <row r="209" spans="1:4" s="29" customFormat="1" ht="18" customHeight="1">
      <c r="A209" s="433" t="s">
        <v>357</v>
      </c>
      <c r="B209" s="433" t="s">
        <v>358</v>
      </c>
      <c r="C209" s="432">
        <f>SUM(C210:C214)</f>
        <v>39000000</v>
      </c>
      <c r="D209" s="388"/>
    </row>
    <row r="210" spans="1:4" s="29" customFormat="1" ht="18" customHeight="1">
      <c r="A210" s="386" t="s">
        <v>359</v>
      </c>
      <c r="B210" s="386" t="s">
        <v>360</v>
      </c>
      <c r="C210" s="387">
        <v>20000000</v>
      </c>
      <c r="D210" s="388"/>
    </row>
    <row r="211" spans="1:4" s="29" customFormat="1" ht="18" customHeight="1">
      <c r="A211" s="386" t="s">
        <v>361</v>
      </c>
      <c r="B211" s="386" t="s">
        <v>362</v>
      </c>
      <c r="C211" s="387">
        <v>0</v>
      </c>
      <c r="D211" s="388"/>
    </row>
    <row r="212" spans="1:4" s="29" customFormat="1" ht="18" customHeight="1">
      <c r="A212" s="386" t="s">
        <v>363</v>
      </c>
      <c r="B212" s="386" t="s">
        <v>364</v>
      </c>
      <c r="C212" s="387">
        <v>12000000</v>
      </c>
      <c r="D212" s="388"/>
    </row>
    <row r="213" spans="1:4" s="29" customFormat="1" ht="18" customHeight="1">
      <c r="A213" s="386" t="s">
        <v>365</v>
      </c>
      <c r="B213" s="386" t="s">
        <v>366</v>
      </c>
      <c r="C213" s="387">
        <v>2000000</v>
      </c>
      <c r="D213" s="388"/>
    </row>
    <row r="214" spans="1:4" s="29" customFormat="1" ht="18" customHeight="1">
      <c r="A214" s="386" t="s">
        <v>367</v>
      </c>
      <c r="B214" s="386" t="s">
        <v>368</v>
      </c>
      <c r="C214" s="387">
        <v>5000000</v>
      </c>
      <c r="D214" s="388"/>
    </row>
    <row r="215" spans="1:4" s="29" customFormat="1" ht="18" customHeight="1">
      <c r="A215" s="386"/>
      <c r="B215" s="386"/>
      <c r="C215" s="387"/>
      <c r="D215" s="388"/>
    </row>
    <row r="216" spans="1:4" s="29" customFormat="1" ht="18" customHeight="1">
      <c r="A216" s="433" t="s">
        <v>369</v>
      </c>
      <c r="B216" s="433" t="s">
        <v>370</v>
      </c>
      <c r="C216" s="432">
        <f>SUM(C217:C219)</f>
        <v>3300000</v>
      </c>
      <c r="D216" s="388"/>
    </row>
    <row r="217" spans="1:4" s="29" customFormat="1" ht="18" customHeight="1">
      <c r="A217" s="386" t="s">
        <v>371</v>
      </c>
      <c r="B217" s="386" t="s">
        <v>372</v>
      </c>
      <c r="C217" s="387">
        <v>2500000</v>
      </c>
      <c r="D217" s="388"/>
    </row>
    <row r="218" spans="1:4" s="29" customFormat="1" ht="18" customHeight="1">
      <c r="A218" s="386" t="s">
        <v>373</v>
      </c>
      <c r="B218" s="386" t="s">
        <v>374</v>
      </c>
      <c r="C218" s="387">
        <v>800000</v>
      </c>
      <c r="D218" s="388"/>
    </row>
    <row r="219" spans="1:4" s="29" customFormat="1" ht="18" customHeight="1">
      <c r="A219" s="386" t="s">
        <v>375</v>
      </c>
      <c r="B219" s="386" t="s">
        <v>376</v>
      </c>
      <c r="C219" s="387">
        <v>0</v>
      </c>
      <c r="D219" s="388"/>
    </row>
    <row r="220" spans="1:4" s="29" customFormat="1" ht="18" customHeight="1">
      <c r="A220" s="386"/>
      <c r="B220" s="386"/>
      <c r="C220" s="387"/>
      <c r="D220" s="388"/>
    </row>
    <row r="221" spans="1:4" s="29" customFormat="1" ht="18" customHeight="1">
      <c r="A221" s="433" t="s">
        <v>377</v>
      </c>
      <c r="B221" s="433" t="s">
        <v>378</v>
      </c>
      <c r="C221" s="432">
        <f>SUM(C222)</f>
        <v>0</v>
      </c>
      <c r="D221" s="388"/>
    </row>
    <row r="222" spans="1:4" s="29" customFormat="1" ht="18" customHeight="1">
      <c r="A222" s="386" t="s">
        <v>379</v>
      </c>
      <c r="B222" s="386" t="s">
        <v>380</v>
      </c>
      <c r="C222" s="387">
        <v>0</v>
      </c>
      <c r="D222" s="388"/>
    </row>
    <row r="223" spans="1:4" s="29" customFormat="1" ht="18" customHeight="1">
      <c r="A223" s="386"/>
      <c r="B223" s="386"/>
      <c r="C223" s="387"/>
      <c r="D223" s="388"/>
    </row>
    <row r="224" spans="1:4" s="29" customFormat="1" ht="18" customHeight="1">
      <c r="A224" s="433" t="s">
        <v>381</v>
      </c>
      <c r="B224" s="433" t="s">
        <v>382</v>
      </c>
      <c r="C224" s="432">
        <f>SUM(C225:C226:D226)</f>
        <v>41000000</v>
      </c>
      <c r="D224" s="388"/>
    </row>
    <row r="225" spans="1:4" s="29" customFormat="1" ht="18" customHeight="1">
      <c r="A225" s="386" t="s">
        <v>383</v>
      </c>
      <c r="B225" s="386" t="s">
        <v>384</v>
      </c>
      <c r="C225" s="387">
        <v>40000000</v>
      </c>
      <c r="D225" s="388"/>
    </row>
    <row r="226" spans="1:4" s="29" customFormat="1" ht="18" customHeight="1">
      <c r="A226" s="386" t="s">
        <v>385</v>
      </c>
      <c r="B226" s="386" t="s">
        <v>386</v>
      </c>
      <c r="C226" s="387">
        <v>1000000</v>
      </c>
      <c r="D226" s="388"/>
    </row>
    <row r="227" spans="1:4" s="29" customFormat="1" ht="18" customHeight="1">
      <c r="A227" s="386"/>
      <c r="B227" s="386"/>
      <c r="C227" s="387"/>
      <c r="D227" s="388"/>
    </row>
    <row r="228" spans="1:4" s="29" customFormat="1" ht="18" customHeight="1">
      <c r="A228" s="433" t="s">
        <v>387</v>
      </c>
      <c r="B228" s="433" t="s">
        <v>388</v>
      </c>
      <c r="C228" s="432">
        <f>SUM(C229:C235)</f>
        <v>20490800</v>
      </c>
      <c r="D228" s="388"/>
    </row>
    <row r="229" spans="1:4" s="29" customFormat="1" ht="18" customHeight="1">
      <c r="A229" s="386" t="s">
        <v>389</v>
      </c>
      <c r="B229" s="386" t="s">
        <v>390</v>
      </c>
      <c r="C229" s="387">
        <v>0</v>
      </c>
      <c r="D229" s="388"/>
    </row>
    <row r="230" spans="1:4" s="29" customFormat="1" ht="18" customHeight="1">
      <c r="A230" s="386" t="s">
        <v>391</v>
      </c>
      <c r="B230" s="386" t="s">
        <v>392</v>
      </c>
      <c r="C230" s="387">
        <v>0</v>
      </c>
      <c r="D230" s="388"/>
    </row>
    <row r="231" spans="1:4" s="29" customFormat="1" ht="18" customHeight="1">
      <c r="A231" s="386" t="s">
        <v>393</v>
      </c>
      <c r="B231" s="386" t="s">
        <v>394</v>
      </c>
      <c r="C231" s="387">
        <v>8000000</v>
      </c>
      <c r="D231" s="388"/>
    </row>
    <row r="232" spans="1:4" s="29" customFormat="1" ht="18" customHeight="1">
      <c r="A232" s="386" t="s">
        <v>395</v>
      </c>
      <c r="B232" s="386" t="s">
        <v>396</v>
      </c>
      <c r="C232" s="387">
        <v>3000000</v>
      </c>
      <c r="D232" s="388"/>
    </row>
    <row r="233" spans="1:4" s="29" customFormat="1" ht="18" customHeight="1">
      <c r="A233" s="386" t="s">
        <v>397</v>
      </c>
      <c r="B233" s="386" t="s">
        <v>398</v>
      </c>
      <c r="C233" s="387">
        <v>5000000</v>
      </c>
      <c r="D233" s="388"/>
    </row>
    <row r="234" spans="1:4" s="29" customFormat="1" ht="18" customHeight="1">
      <c r="A234" s="386" t="s">
        <v>399</v>
      </c>
      <c r="B234" s="386" t="s">
        <v>400</v>
      </c>
      <c r="C234" s="387">
        <v>0</v>
      </c>
      <c r="D234" s="388"/>
    </row>
    <row r="235" spans="1:4" s="29" customFormat="1" ht="18" customHeight="1">
      <c r="A235" s="386" t="s">
        <v>401</v>
      </c>
      <c r="B235" s="386" t="s">
        <v>402</v>
      </c>
      <c r="C235" s="387">
        <v>4490800</v>
      </c>
      <c r="D235" s="388"/>
    </row>
    <row r="236" spans="1:4" s="29" customFormat="1" ht="18" customHeight="1">
      <c r="A236" s="386"/>
      <c r="B236" s="386"/>
      <c r="C236" s="387"/>
      <c r="D236" s="388"/>
    </row>
    <row r="237" spans="1:4" s="29" customFormat="1" ht="18" customHeight="1">
      <c r="A237" s="433" t="s">
        <v>403</v>
      </c>
      <c r="B237" s="433" t="s">
        <v>404</v>
      </c>
      <c r="C237" s="432">
        <f>SUM(C238)</f>
        <v>2000000</v>
      </c>
      <c r="D237" s="388"/>
    </row>
    <row r="238" spans="1:4" s="29" customFormat="1" ht="18" customHeight="1">
      <c r="A238" s="386" t="s">
        <v>405</v>
      </c>
      <c r="B238" s="386" t="s">
        <v>406</v>
      </c>
      <c r="C238" s="387">
        <v>2000000</v>
      </c>
      <c r="D238" s="388"/>
    </row>
    <row r="239" spans="1:4" s="29" customFormat="1" ht="18" customHeight="1">
      <c r="A239" s="386"/>
      <c r="B239" s="386"/>
      <c r="C239" s="387"/>
      <c r="D239" s="388"/>
    </row>
    <row r="240" spans="1:4" s="29" customFormat="1" ht="18" customHeight="1">
      <c r="A240" s="433" t="s">
        <v>407</v>
      </c>
      <c r="B240" s="433" t="s">
        <v>408</v>
      </c>
      <c r="C240" s="432">
        <f>SUM(C241:C242)</f>
        <v>10000000</v>
      </c>
      <c r="D240" s="388"/>
    </row>
    <row r="241" spans="1:5" s="29" customFormat="1" ht="18" customHeight="1">
      <c r="A241" s="386" t="s">
        <v>409</v>
      </c>
      <c r="B241" s="386" t="s">
        <v>410</v>
      </c>
      <c r="C241" s="387">
        <v>10000000</v>
      </c>
      <c r="D241" s="388"/>
    </row>
    <row r="242" spans="1:5" s="29" customFormat="1" ht="18" customHeight="1">
      <c r="A242" s="386" t="s">
        <v>411</v>
      </c>
      <c r="B242" s="386" t="s">
        <v>412</v>
      </c>
      <c r="C242" s="387">
        <v>0</v>
      </c>
      <c r="D242" s="388"/>
    </row>
    <row r="243" spans="1:5" s="29" customFormat="1" ht="18" customHeight="1">
      <c r="A243" s="386"/>
      <c r="B243" s="386"/>
      <c r="C243" s="387"/>
      <c r="D243" s="388"/>
    </row>
    <row r="244" spans="1:5" s="29" customFormat="1" ht="18" customHeight="1">
      <c r="A244" s="433" t="s">
        <v>413</v>
      </c>
      <c r="B244" s="433" t="s">
        <v>414</v>
      </c>
      <c r="C244" s="432">
        <f>SUM(C245:C246)</f>
        <v>0</v>
      </c>
      <c r="D244" s="388"/>
    </row>
    <row r="245" spans="1:5" s="29" customFormat="1" ht="18" customHeight="1">
      <c r="A245" s="386" t="s">
        <v>415</v>
      </c>
      <c r="B245" s="386" t="s">
        <v>416</v>
      </c>
      <c r="C245" s="387">
        <v>0</v>
      </c>
      <c r="D245" s="388"/>
    </row>
    <row r="246" spans="1:5" s="29" customFormat="1" ht="18" customHeight="1">
      <c r="A246" s="386"/>
      <c r="B246" s="386"/>
      <c r="C246" s="387"/>
      <c r="D246" s="388"/>
    </row>
    <row r="247" spans="1:5" s="29" customFormat="1" ht="18" customHeight="1">
      <c r="A247" s="437" t="s">
        <v>417</v>
      </c>
      <c r="B247" s="437" t="s">
        <v>418</v>
      </c>
      <c r="C247" s="438">
        <f>SUM(C249:C251)</f>
        <v>105000000</v>
      </c>
      <c r="D247" s="388"/>
    </row>
    <row r="248" spans="1:5" s="29" customFormat="1" ht="18" customHeight="1">
      <c r="A248" s="386" t="s">
        <v>419</v>
      </c>
      <c r="B248" s="386" t="s">
        <v>420</v>
      </c>
      <c r="C248" s="387">
        <f>SUM(C249:C251)</f>
        <v>105000000</v>
      </c>
      <c r="D248" s="388"/>
    </row>
    <row r="249" spans="1:5" s="29" customFormat="1" ht="18" customHeight="1">
      <c r="A249" s="386" t="s">
        <v>421</v>
      </c>
      <c r="B249" s="386" t="s">
        <v>422</v>
      </c>
      <c r="C249" s="387"/>
      <c r="D249" s="388"/>
    </row>
    <row r="250" spans="1:5" s="29" customFormat="1" ht="18" customHeight="1">
      <c r="A250" s="386" t="s">
        <v>423</v>
      </c>
      <c r="B250" s="386" t="s">
        <v>424</v>
      </c>
      <c r="C250" s="387">
        <v>100000000</v>
      </c>
      <c r="D250" s="388"/>
    </row>
    <row r="251" spans="1:5" s="29" customFormat="1" ht="18" customHeight="1">
      <c r="A251" s="386" t="s">
        <v>425</v>
      </c>
      <c r="B251" s="386" t="s">
        <v>426</v>
      </c>
      <c r="C251" s="387">
        <v>5000000</v>
      </c>
      <c r="D251" s="388"/>
    </row>
    <row r="252" spans="1:5" s="29" customFormat="1" ht="15">
      <c r="A252" s="120"/>
      <c r="B252" s="120"/>
      <c r="C252" s="120"/>
      <c r="D252" s="120"/>
    </row>
    <row r="253" spans="1:5" s="120" customFormat="1" ht="15.75">
      <c r="A253" s="22" t="s">
        <v>427</v>
      </c>
      <c r="B253" s="123"/>
      <c r="C253" s="22" t="s">
        <v>428</v>
      </c>
      <c r="E253" s="22"/>
    </row>
    <row r="254" spans="1:5" s="120" customFormat="1" ht="15.75">
      <c r="A254" s="22"/>
      <c r="B254" s="123"/>
      <c r="C254" s="22"/>
      <c r="E254" s="22"/>
    </row>
    <row r="255" spans="1:5" s="120" customFormat="1" ht="15.75">
      <c r="A255" s="22"/>
      <c r="B255" s="123"/>
      <c r="C255" s="22"/>
      <c r="E255" s="22"/>
    </row>
    <row r="256" spans="1:5" s="120" customFormat="1" ht="15">
      <c r="A256" s="120" t="s">
        <v>429</v>
      </c>
      <c r="C256" s="120" t="s">
        <v>430</v>
      </c>
    </row>
    <row r="257" spans="1:5" s="120" customFormat="1" ht="15.75">
      <c r="A257" s="26" t="s">
        <v>431</v>
      </c>
      <c r="C257" s="22" t="s">
        <v>432</v>
      </c>
      <c r="E257" s="22"/>
    </row>
    <row r="258" spans="1:5" s="120" customFormat="1" ht="15">
      <c r="A258" s="124" t="s">
        <v>433</v>
      </c>
      <c r="C258" s="120" t="s">
        <v>434</v>
      </c>
    </row>
    <row r="259" spans="1:5" s="120" customFormat="1" ht="15"/>
    <row r="260" spans="1:5" s="120" customFormat="1" ht="15.75">
      <c r="B260" s="22" t="s">
        <v>435</v>
      </c>
      <c r="C260" s="22"/>
      <c r="D260" s="22"/>
    </row>
    <row r="261" spans="1:5" s="120" customFormat="1" ht="15.75">
      <c r="B261" s="22"/>
      <c r="C261" s="22"/>
      <c r="D261" s="22"/>
    </row>
    <row r="262" spans="1:5" s="120" customFormat="1" ht="15.75">
      <c r="B262" s="22"/>
      <c r="C262" s="22"/>
      <c r="D262" s="22"/>
    </row>
    <row r="263" spans="1:5" s="120" customFormat="1" ht="15">
      <c r="B263" s="120" t="s">
        <v>436</v>
      </c>
    </row>
    <row r="264" spans="1:5" s="120" customFormat="1" ht="15.75">
      <c r="B264" s="22" t="s">
        <v>437</v>
      </c>
      <c r="C264" s="22"/>
      <c r="D264" s="22"/>
    </row>
    <row r="265" spans="1:5" s="120" customFormat="1" ht="15">
      <c r="B265" s="120" t="s">
        <v>438</v>
      </c>
    </row>
    <row r="266" spans="1:5" s="120" customFormat="1" ht="15"/>
  </sheetData>
  <mergeCells count="4">
    <mergeCell ref="A1:D1"/>
    <mergeCell ref="A2:D2"/>
    <mergeCell ref="A3:D3"/>
    <mergeCell ref="A4:D4"/>
  </mergeCells>
  <printOptions horizontalCentered="1" verticalCentered="1"/>
  <pageMargins left="0.39370078740157483" right="0" top="0.78740157480314965" bottom="0.55118110236220474" header="0.31496062992125984" footer="0.31496062992125984"/>
  <pageSetup scale="69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topLeftCell="A137" workbookViewId="0">
      <selection sqref="A1:E6"/>
    </sheetView>
  </sheetViews>
  <sheetFormatPr baseColWidth="10" defaultColWidth="11.42578125" defaultRowHeight="12.75"/>
  <cols>
    <col min="1" max="1" width="6.42578125" customWidth="1"/>
    <col min="2" max="2" width="45.28515625" customWidth="1"/>
    <col min="3" max="3" width="18" customWidth="1"/>
    <col min="4" max="4" width="17.85546875" customWidth="1"/>
    <col min="5" max="5" width="17.140625" customWidth="1"/>
    <col min="6" max="6" width="16" customWidth="1"/>
    <col min="7" max="7" width="16.7109375" customWidth="1"/>
  </cols>
  <sheetData>
    <row r="1" spans="1:7">
      <c r="A1" s="704"/>
      <c r="B1" s="704"/>
      <c r="C1" s="704"/>
      <c r="D1" s="704"/>
      <c r="E1" s="704"/>
    </row>
    <row r="2" spans="1:7">
      <c r="A2" s="704"/>
      <c r="B2" s="704"/>
      <c r="C2" s="704"/>
      <c r="D2" s="704"/>
      <c r="E2" s="704"/>
    </row>
    <row r="3" spans="1:7" ht="11.25" customHeight="1">
      <c r="A3" s="704"/>
      <c r="B3" s="704"/>
      <c r="C3" s="704"/>
      <c r="D3" s="704"/>
      <c r="E3" s="704"/>
    </row>
    <row r="4" spans="1:7" ht="19.5" customHeight="1">
      <c r="A4" s="704"/>
      <c r="B4" s="704"/>
      <c r="C4" s="704"/>
      <c r="D4" s="704"/>
      <c r="E4" s="704"/>
    </row>
    <row r="5" spans="1:7">
      <c r="A5" s="704"/>
      <c r="B5" s="704"/>
      <c r="C5" s="704"/>
      <c r="D5" s="704"/>
      <c r="E5" s="704"/>
    </row>
    <row r="6" spans="1:7">
      <c r="A6" s="704"/>
      <c r="B6" s="704"/>
      <c r="C6" s="704"/>
      <c r="D6" s="704"/>
      <c r="E6" s="704"/>
    </row>
    <row r="7" spans="1:7" ht="15">
      <c r="A7" s="713" t="s">
        <v>0</v>
      </c>
      <c r="B7" s="713"/>
      <c r="C7" s="713"/>
      <c r="D7" s="713"/>
      <c r="E7" s="713"/>
    </row>
    <row r="8" spans="1:7" ht="15">
      <c r="A8" s="702" t="s">
        <v>1323</v>
      </c>
      <c r="B8" s="702"/>
      <c r="C8" s="702"/>
      <c r="D8" s="702"/>
      <c r="E8" s="702"/>
    </row>
    <row r="9" spans="1:7" ht="14.25">
      <c r="A9" s="706" t="s">
        <v>1</v>
      </c>
      <c r="B9" s="706"/>
      <c r="C9" s="706"/>
      <c r="D9" s="706"/>
      <c r="E9" s="706"/>
      <c r="F9" s="145"/>
    </row>
    <row r="10" spans="1:7" ht="14.25">
      <c r="A10" s="706" t="s">
        <v>3</v>
      </c>
      <c r="B10" s="706"/>
      <c r="C10" s="706"/>
      <c r="D10" s="706"/>
      <c r="E10" s="706"/>
      <c r="F10" s="145"/>
    </row>
    <row r="11" spans="1:7" ht="14.2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1220</v>
      </c>
      <c r="F11" s="145"/>
    </row>
    <row r="12" spans="1:7" ht="14.25">
      <c r="A12" s="83" t="s">
        <v>802</v>
      </c>
      <c r="B12" s="83" t="s">
        <v>444</v>
      </c>
      <c r="C12" s="84">
        <v>2977000000</v>
      </c>
      <c r="D12" s="83"/>
      <c r="E12" s="84">
        <f>E13+E66+E199+E255+E271+E274+E314</f>
        <v>28349747.230000004</v>
      </c>
      <c r="F12" s="145"/>
      <c r="G12" s="42"/>
    </row>
    <row r="13" spans="1:7" ht="14.25">
      <c r="A13" s="95" t="s">
        <v>16</v>
      </c>
      <c r="B13" s="95" t="s">
        <v>17</v>
      </c>
      <c r="C13" s="96">
        <f>SUM(C14+C32+C49+C55+C61)</f>
        <v>419740600</v>
      </c>
      <c r="D13" s="96">
        <v>419740600</v>
      </c>
      <c r="E13" s="96">
        <f>SUM(E32+E49+E55+E61+E14)</f>
        <v>12904543.800000001</v>
      </c>
      <c r="F13" s="145"/>
      <c r="G13" s="42"/>
    </row>
    <row r="14" spans="1:7" ht="14.2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f>('Detalle Ejecucion Abril 23 '!F12)</f>
        <v>8064750.4400000004</v>
      </c>
      <c r="F14" s="145"/>
    </row>
    <row r="15" spans="1:7" ht="14.25" hidden="1">
      <c r="A15" s="76" t="s">
        <v>20</v>
      </c>
      <c r="B15" s="76" t="s">
        <v>21</v>
      </c>
      <c r="C15" s="77"/>
      <c r="D15" s="77"/>
      <c r="E15" s="85">
        <v>7141530</v>
      </c>
      <c r="F15" s="145"/>
    </row>
    <row r="16" spans="1:7" ht="14.25" hidden="1">
      <c r="A16" s="76" t="s">
        <v>445</v>
      </c>
      <c r="B16" s="76" t="s">
        <v>446</v>
      </c>
      <c r="C16" s="77"/>
      <c r="D16" s="77"/>
      <c r="E16" s="85"/>
      <c r="F16" s="145"/>
    </row>
    <row r="17" spans="1:6" ht="14.25" hidden="1">
      <c r="A17" s="76" t="s">
        <v>22</v>
      </c>
      <c r="B17" s="76" t="s">
        <v>23</v>
      </c>
      <c r="C17" s="77"/>
      <c r="D17" s="77"/>
      <c r="E17" s="85"/>
      <c r="F17" s="145"/>
    </row>
    <row r="18" spans="1:6" ht="14.25" hidden="1">
      <c r="A18" s="76" t="s">
        <v>24</v>
      </c>
      <c r="B18" s="76" t="s">
        <v>25</v>
      </c>
      <c r="C18" s="77"/>
      <c r="D18" s="77"/>
      <c r="E18" s="85"/>
      <c r="F18" s="145"/>
    </row>
    <row r="19" spans="1:6" ht="14.25" hidden="1">
      <c r="A19" s="76" t="s">
        <v>26</v>
      </c>
      <c r="B19" s="76" t="s">
        <v>27</v>
      </c>
      <c r="C19" s="77"/>
      <c r="D19" s="77"/>
      <c r="E19" s="85"/>
      <c r="F19" s="145"/>
    </row>
    <row r="20" spans="1:6" ht="14.25" hidden="1">
      <c r="A20" s="76" t="s">
        <v>28</v>
      </c>
      <c r="B20" s="76" t="s">
        <v>29</v>
      </c>
      <c r="C20" s="77"/>
      <c r="D20" s="77"/>
      <c r="E20" s="85"/>
      <c r="F20" s="145"/>
    </row>
    <row r="21" spans="1:6" ht="14.25" hidden="1">
      <c r="A21" s="76" t="s">
        <v>32</v>
      </c>
      <c r="B21" s="76" t="s">
        <v>33</v>
      </c>
      <c r="C21" s="77"/>
      <c r="D21" s="77"/>
      <c r="E21" s="85"/>
      <c r="F21" s="145"/>
    </row>
    <row r="22" spans="1:6" ht="14.25" hidden="1">
      <c r="A22" s="76" t="s">
        <v>34</v>
      </c>
      <c r="B22" s="76" t="s">
        <v>447</v>
      </c>
      <c r="C22" s="77"/>
      <c r="D22" s="77"/>
      <c r="E22" s="29"/>
      <c r="F22" s="145"/>
    </row>
    <row r="23" spans="1:6" ht="15" hidden="1">
      <c r="A23" s="76"/>
      <c r="B23" s="86" t="s">
        <v>804</v>
      </c>
      <c r="C23" s="77"/>
      <c r="D23" s="77"/>
      <c r="E23" s="85">
        <v>55000</v>
      </c>
      <c r="F23" s="145"/>
    </row>
    <row r="24" spans="1:6" ht="14.25" hidden="1">
      <c r="A24" s="76" t="s">
        <v>36</v>
      </c>
      <c r="B24" s="76" t="s">
        <v>37</v>
      </c>
      <c r="C24" s="77"/>
      <c r="D24" s="77"/>
      <c r="E24" s="29"/>
      <c r="F24" s="145"/>
    </row>
    <row r="25" spans="1:6" ht="14.25" hidden="1">
      <c r="A25" s="76" t="s">
        <v>38</v>
      </c>
      <c r="B25" s="76" t="s">
        <v>448</v>
      </c>
      <c r="C25" s="77"/>
      <c r="D25" s="77"/>
      <c r="E25" s="85"/>
      <c r="F25" s="145"/>
    </row>
    <row r="26" spans="1:6" ht="14.25" hidden="1">
      <c r="A26" s="76" t="s">
        <v>40</v>
      </c>
      <c r="B26" s="76" t="s">
        <v>449</v>
      </c>
      <c r="C26" s="77"/>
      <c r="D26" s="77"/>
      <c r="E26" s="85"/>
      <c r="F26" s="145"/>
    </row>
    <row r="27" spans="1:6" ht="14.25" hidden="1">
      <c r="A27" s="76" t="s">
        <v>42</v>
      </c>
      <c r="B27" s="76" t="s">
        <v>450</v>
      </c>
      <c r="C27" s="77"/>
      <c r="D27" s="77"/>
      <c r="E27" s="29"/>
      <c r="F27" s="145"/>
    </row>
    <row r="28" spans="1:6" ht="15" hidden="1">
      <c r="A28" s="76"/>
      <c r="B28" s="86" t="s">
        <v>805</v>
      </c>
      <c r="C28" s="77"/>
      <c r="D28" s="77"/>
      <c r="E28" s="85">
        <v>20000</v>
      </c>
      <c r="F28" s="145"/>
    </row>
    <row r="29" spans="1:6" ht="14.25" hidden="1">
      <c r="A29" s="76" t="s">
        <v>44</v>
      </c>
      <c r="B29" s="76" t="s">
        <v>451</v>
      </c>
      <c r="C29" s="77"/>
      <c r="D29" s="77"/>
      <c r="E29" s="85"/>
      <c r="F29" s="145"/>
    </row>
    <row r="30" spans="1:6" ht="14.25" hidden="1">
      <c r="A30" s="76" t="s">
        <v>46</v>
      </c>
      <c r="B30" s="76" t="s">
        <v>47</v>
      </c>
      <c r="C30" s="77"/>
      <c r="D30" s="77"/>
      <c r="E30" s="85"/>
      <c r="F30" s="145"/>
    </row>
    <row r="31" spans="1:6" ht="14.25" hidden="1">
      <c r="A31" s="76"/>
      <c r="B31" s="76"/>
      <c r="C31" s="77"/>
      <c r="D31" s="77"/>
      <c r="E31" s="85"/>
      <c r="F31" s="145"/>
    </row>
    <row r="32" spans="1:6" ht="14.25">
      <c r="A32" s="76" t="s">
        <v>48</v>
      </c>
      <c r="B32" s="76" t="s">
        <v>49</v>
      </c>
      <c r="C32" s="77">
        <v>35565600</v>
      </c>
      <c r="D32" s="77">
        <v>35565600</v>
      </c>
      <c r="E32" s="77">
        <f>('Detalle Ejecucion Abril 23 '!F29)</f>
        <v>3212110.06</v>
      </c>
      <c r="F32" s="145"/>
    </row>
    <row r="33" spans="1:7" ht="14.25" hidden="1">
      <c r="A33" s="76" t="s">
        <v>806</v>
      </c>
      <c r="B33" s="76" t="s">
        <v>51</v>
      </c>
      <c r="C33" s="77"/>
      <c r="D33" s="77"/>
      <c r="E33" s="85"/>
      <c r="F33" s="145"/>
      <c r="G33" s="12"/>
    </row>
    <row r="34" spans="1:7" ht="15" hidden="1">
      <c r="A34" s="76"/>
      <c r="B34" s="86" t="s">
        <v>453</v>
      </c>
      <c r="C34" s="87"/>
      <c r="D34" s="87"/>
      <c r="E34" s="85">
        <v>461069.1</v>
      </c>
      <c r="F34" s="145"/>
      <c r="G34" s="12"/>
    </row>
    <row r="35" spans="1:7" ht="15" hidden="1">
      <c r="A35" s="76"/>
      <c r="B35" s="86" t="s">
        <v>807</v>
      </c>
      <c r="C35" s="87"/>
      <c r="D35" s="87"/>
      <c r="E35" s="85">
        <v>26410</v>
      </c>
      <c r="F35" s="145"/>
      <c r="G35" s="12"/>
    </row>
    <row r="36" spans="1:7" ht="14.25" hidden="1">
      <c r="A36" s="76" t="s">
        <v>52</v>
      </c>
      <c r="B36" s="76" t="s">
        <v>53</v>
      </c>
      <c r="C36" s="77"/>
      <c r="D36" s="77"/>
      <c r="E36" s="85"/>
      <c r="F36" s="145"/>
      <c r="G36" s="12"/>
    </row>
    <row r="37" spans="1:7" ht="14.25" hidden="1">
      <c r="A37" s="76" t="s">
        <v>54</v>
      </c>
      <c r="B37" s="76" t="s">
        <v>55</v>
      </c>
      <c r="C37" s="77"/>
      <c r="D37" s="77"/>
      <c r="E37" s="85">
        <v>16861.23</v>
      </c>
      <c r="F37" s="145"/>
      <c r="G37" s="12"/>
    </row>
    <row r="38" spans="1:7" ht="14.25" hidden="1">
      <c r="A38" s="76"/>
      <c r="B38" s="76"/>
      <c r="C38" s="77"/>
      <c r="D38" s="77"/>
      <c r="E38" s="85">
        <v>32439.43</v>
      </c>
      <c r="F38" s="145"/>
      <c r="G38" s="12"/>
    </row>
    <row r="39" spans="1:7" ht="14.25" hidden="1">
      <c r="A39" s="76" t="s">
        <v>56</v>
      </c>
      <c r="B39" s="76" t="s">
        <v>57</v>
      </c>
      <c r="C39" s="77"/>
      <c r="D39" s="77"/>
      <c r="E39" s="85">
        <v>854568.49</v>
      </c>
      <c r="F39" s="145"/>
      <c r="G39" s="12"/>
    </row>
    <row r="40" spans="1:7" ht="14.25" hidden="1">
      <c r="A40" s="76" t="s">
        <v>58</v>
      </c>
      <c r="B40" s="76" t="s">
        <v>59</v>
      </c>
      <c r="C40" s="77"/>
      <c r="D40" s="77"/>
      <c r="E40" s="85">
        <v>346404.13</v>
      </c>
      <c r="F40" s="145"/>
    </row>
    <row r="41" spans="1:7" ht="14.25" hidden="1">
      <c r="A41" s="76" t="s">
        <v>60</v>
      </c>
      <c r="B41" s="76" t="s">
        <v>61</v>
      </c>
      <c r="C41" s="77"/>
      <c r="D41" s="77"/>
      <c r="E41" s="85"/>
      <c r="F41" s="145"/>
    </row>
    <row r="42" spans="1:7" ht="14.25" hidden="1">
      <c r="A42" s="76" t="s">
        <v>62</v>
      </c>
      <c r="B42" s="76" t="s">
        <v>63</v>
      </c>
      <c r="C42" s="77"/>
      <c r="D42" s="77"/>
      <c r="E42" s="85"/>
      <c r="F42" s="145"/>
    </row>
    <row r="43" spans="1:7" ht="14.25" hidden="1">
      <c r="A43" s="76" t="s">
        <v>64</v>
      </c>
      <c r="B43" s="76" t="s">
        <v>65</v>
      </c>
      <c r="C43" s="77"/>
      <c r="D43" s="77"/>
      <c r="E43" s="85"/>
      <c r="F43" s="145"/>
    </row>
    <row r="44" spans="1:7" ht="14.25" hidden="1">
      <c r="A44" s="76" t="s">
        <v>66</v>
      </c>
      <c r="B44" s="76" t="s">
        <v>67</v>
      </c>
      <c r="C44" s="77"/>
      <c r="D44" s="77"/>
      <c r="E44" s="85"/>
      <c r="F44" s="145"/>
    </row>
    <row r="45" spans="1:7" ht="14.25" hidden="1">
      <c r="A45" s="76" t="s">
        <v>68</v>
      </c>
      <c r="B45" s="76" t="s">
        <v>456</v>
      </c>
      <c r="C45" s="77"/>
      <c r="D45" s="77"/>
      <c r="E45" s="85"/>
      <c r="F45" s="145"/>
    </row>
    <row r="46" spans="1:7" ht="14.25" hidden="1">
      <c r="A46" s="76" t="s">
        <v>70</v>
      </c>
      <c r="B46" s="76" t="s">
        <v>71</v>
      </c>
      <c r="C46" s="77"/>
      <c r="D46" s="77"/>
      <c r="E46" s="85"/>
      <c r="F46" s="145"/>
    </row>
    <row r="47" spans="1:7" ht="14.25" hidden="1">
      <c r="A47" s="76" t="s">
        <v>72</v>
      </c>
      <c r="B47" s="76" t="s">
        <v>73</v>
      </c>
      <c r="C47" s="77"/>
      <c r="D47" s="77"/>
      <c r="E47" s="85"/>
      <c r="F47" s="145"/>
    </row>
    <row r="48" spans="1:7" ht="14.25" hidden="1">
      <c r="A48" s="76"/>
      <c r="B48" s="76"/>
      <c r="C48" s="77"/>
      <c r="D48" s="77"/>
      <c r="E48" s="85"/>
      <c r="F48" s="145"/>
    </row>
    <row r="49" spans="1:6" ht="14.25">
      <c r="A49" s="76" t="s">
        <v>74</v>
      </c>
      <c r="B49" s="76" t="s">
        <v>457</v>
      </c>
      <c r="C49" s="77">
        <v>18400000</v>
      </c>
      <c r="D49" s="77">
        <v>18400000</v>
      </c>
      <c r="E49" s="77">
        <f>('Detalle Ejecucion Abril 23 '!F63)</f>
        <v>9414.4</v>
      </c>
      <c r="F49" s="145"/>
    </row>
    <row r="50" spans="1:6" ht="14.25" hidden="1">
      <c r="A50" s="76" t="s">
        <v>76</v>
      </c>
      <c r="B50" s="76" t="s">
        <v>77</v>
      </c>
      <c r="C50" s="77"/>
      <c r="D50" s="77"/>
      <c r="E50" s="78"/>
      <c r="F50" s="145"/>
    </row>
    <row r="51" spans="1:6" ht="14.25" hidden="1">
      <c r="A51" s="76" t="s">
        <v>78</v>
      </c>
      <c r="B51" s="76" t="s">
        <v>79</v>
      </c>
      <c r="C51" s="77"/>
      <c r="D51" s="77"/>
      <c r="E51" s="78"/>
      <c r="F51" s="145"/>
    </row>
    <row r="52" spans="1:6" ht="14.25" hidden="1">
      <c r="A52" s="76" t="s">
        <v>80</v>
      </c>
      <c r="B52" s="76" t="s">
        <v>81</v>
      </c>
      <c r="C52" s="77"/>
      <c r="D52" s="77"/>
      <c r="E52" s="78"/>
      <c r="F52" s="145"/>
    </row>
    <row r="53" spans="1:6" ht="14.25" hidden="1">
      <c r="A53" s="76" t="s">
        <v>82</v>
      </c>
      <c r="B53" s="76" t="s">
        <v>83</v>
      </c>
      <c r="C53" s="77"/>
      <c r="D53" s="77"/>
      <c r="E53" s="78"/>
      <c r="F53" s="145"/>
    </row>
    <row r="54" spans="1:6" ht="14.25" hidden="1">
      <c r="A54" s="76"/>
      <c r="B54" s="76"/>
      <c r="C54" s="77"/>
      <c r="D54" s="77"/>
      <c r="E54" s="78"/>
      <c r="F54" s="145"/>
    </row>
    <row r="55" spans="1:6" ht="14.25">
      <c r="A55" s="76" t="s">
        <v>84</v>
      </c>
      <c r="B55" s="76" t="s">
        <v>85</v>
      </c>
      <c r="C55" s="77">
        <v>78991666</v>
      </c>
      <c r="D55" s="77">
        <v>78991666</v>
      </c>
      <c r="E55" s="77">
        <f>('Detalle Ejecucion Abril 23 '!F70)</f>
        <v>529349.33000000007</v>
      </c>
      <c r="F55" s="145"/>
    </row>
    <row r="56" spans="1:6" ht="14.25" hidden="1">
      <c r="A56" s="76" t="s">
        <v>86</v>
      </c>
      <c r="B56" s="76" t="s">
        <v>87</v>
      </c>
      <c r="C56" s="77"/>
      <c r="D56" s="77"/>
      <c r="E56" s="78"/>
      <c r="F56" s="145"/>
    </row>
    <row r="57" spans="1:6" ht="14.25" hidden="1">
      <c r="A57" s="76" t="s">
        <v>88</v>
      </c>
      <c r="B57" s="76" t="s">
        <v>89</v>
      </c>
      <c r="C57" s="77"/>
      <c r="D57" s="77"/>
      <c r="E57" s="78"/>
      <c r="F57" s="145"/>
    </row>
    <row r="58" spans="1:6" ht="14.25" hidden="1">
      <c r="A58" s="76" t="s">
        <v>90</v>
      </c>
      <c r="B58" s="76" t="s">
        <v>91</v>
      </c>
      <c r="C58" s="77"/>
      <c r="D58" s="77"/>
      <c r="E58" s="78"/>
      <c r="F58" s="145"/>
    </row>
    <row r="59" spans="1:6" ht="14.25" hidden="1">
      <c r="A59" s="76" t="s">
        <v>92</v>
      </c>
      <c r="B59" s="76" t="s">
        <v>93</v>
      </c>
      <c r="C59" s="77"/>
      <c r="D59" s="77"/>
      <c r="E59" s="78"/>
      <c r="F59" s="145"/>
    </row>
    <row r="60" spans="1:6" ht="14.25" hidden="1">
      <c r="A60" s="76"/>
      <c r="B60" s="76"/>
      <c r="C60" s="77"/>
      <c r="D60" s="77"/>
      <c r="E60" s="78"/>
      <c r="F60" s="145"/>
    </row>
    <row r="61" spans="1:6" ht="14.25">
      <c r="A61" s="76" t="s">
        <v>94</v>
      </c>
      <c r="B61" s="76" t="s">
        <v>95</v>
      </c>
      <c r="C61" s="77">
        <v>33000000</v>
      </c>
      <c r="D61" s="77">
        <v>33000000</v>
      </c>
      <c r="E61" s="77">
        <f>('Detalle Ejecucion Abril 23 '!F78)</f>
        <v>1088919.57</v>
      </c>
      <c r="F61" s="145"/>
    </row>
    <row r="62" spans="1:6" ht="14.25" hidden="1">
      <c r="A62" s="76" t="s">
        <v>96</v>
      </c>
      <c r="B62" s="76" t="s">
        <v>97</v>
      </c>
      <c r="C62" s="77"/>
      <c r="D62" s="77"/>
      <c r="E62" s="88"/>
      <c r="F62" s="145"/>
    </row>
    <row r="63" spans="1:6" ht="14.25" hidden="1">
      <c r="A63" s="76" t="s">
        <v>98</v>
      </c>
      <c r="B63" s="76" t="s">
        <v>99</v>
      </c>
      <c r="C63" s="77"/>
      <c r="D63" s="77"/>
      <c r="E63" s="88"/>
      <c r="F63" s="145"/>
    </row>
    <row r="64" spans="1:6" ht="14.25" hidden="1">
      <c r="A64" s="76" t="s">
        <v>100</v>
      </c>
      <c r="B64" s="76" t="s">
        <v>101</v>
      </c>
      <c r="C64" s="77"/>
      <c r="D64" s="77"/>
      <c r="E64" s="88"/>
      <c r="F64" s="145"/>
    </row>
    <row r="65" spans="1:6" ht="14.25" hidden="1">
      <c r="A65" s="76"/>
      <c r="B65" s="76"/>
      <c r="C65" s="77"/>
      <c r="D65" s="77"/>
      <c r="E65" s="78"/>
      <c r="F65" s="145"/>
    </row>
    <row r="66" spans="1:6" ht="14.25">
      <c r="A66" s="95" t="s">
        <v>102</v>
      </c>
      <c r="B66" s="95" t="s">
        <v>103</v>
      </c>
      <c r="C66" s="96">
        <v>773444000</v>
      </c>
      <c r="D66" s="96">
        <v>773444000</v>
      </c>
      <c r="E66" s="96">
        <f>(E67+E80+E84+E126+E132+E137+E146+E160+E195)</f>
        <v>4783932.82</v>
      </c>
      <c r="F66" s="145"/>
    </row>
    <row r="67" spans="1:6" ht="14.25">
      <c r="A67" s="76" t="s">
        <v>104</v>
      </c>
      <c r="B67" s="76" t="s">
        <v>105</v>
      </c>
      <c r="C67" s="77">
        <v>16344000</v>
      </c>
      <c r="D67" s="77">
        <v>16344000</v>
      </c>
      <c r="E67" s="77">
        <f>('Detalle Ejecucion Abril 23 '!F89)</f>
        <v>924120.09000000008</v>
      </c>
      <c r="F67" s="145"/>
    </row>
    <row r="68" spans="1:6" ht="14.25" hidden="1">
      <c r="A68" s="76" t="s">
        <v>106</v>
      </c>
      <c r="B68" s="76" t="s">
        <v>107</v>
      </c>
      <c r="C68" s="77"/>
      <c r="D68" s="77"/>
      <c r="E68" s="88"/>
      <c r="F68" s="145"/>
    </row>
    <row r="69" spans="1:6" ht="14.25" hidden="1">
      <c r="A69" s="76" t="s">
        <v>108</v>
      </c>
      <c r="B69" s="76" t="s">
        <v>109</v>
      </c>
      <c r="C69" s="77"/>
      <c r="D69" s="77"/>
      <c r="E69" s="88">
        <v>50630.28</v>
      </c>
      <c r="F69" s="145"/>
    </row>
    <row r="70" spans="1:6" ht="15" hidden="1">
      <c r="A70" s="76"/>
      <c r="B70" s="86" t="s">
        <v>460</v>
      </c>
      <c r="C70" s="87"/>
      <c r="D70" s="87"/>
      <c r="E70" s="88"/>
      <c r="F70" s="145"/>
    </row>
    <row r="71" spans="1:6" ht="15" hidden="1">
      <c r="A71" s="76"/>
      <c r="B71" s="86"/>
      <c r="C71" s="77"/>
      <c r="D71" s="77"/>
      <c r="F71" s="145"/>
    </row>
    <row r="72" spans="1:6" ht="14.25" hidden="1">
      <c r="A72" s="76" t="s">
        <v>110</v>
      </c>
      <c r="B72" s="76" t="s">
        <v>111</v>
      </c>
      <c r="C72" s="77"/>
      <c r="D72" s="77"/>
      <c r="E72" s="88"/>
      <c r="F72" s="145"/>
    </row>
    <row r="73" spans="1:6" ht="15" hidden="1">
      <c r="A73" s="76" t="s">
        <v>112</v>
      </c>
      <c r="B73" s="76" t="s">
        <v>113</v>
      </c>
      <c r="C73" s="87"/>
      <c r="D73" s="87"/>
      <c r="E73" s="88">
        <v>207582.48</v>
      </c>
      <c r="F73" s="145"/>
    </row>
    <row r="74" spans="1:6" ht="15" hidden="1">
      <c r="A74" s="76"/>
      <c r="B74" s="86" t="s">
        <v>460</v>
      </c>
      <c r="C74" s="77"/>
      <c r="D74" s="77"/>
      <c r="E74" s="88"/>
      <c r="F74" s="145"/>
    </row>
    <row r="75" spans="1:6" ht="14.25" hidden="1">
      <c r="A75" s="76" t="s">
        <v>114</v>
      </c>
      <c r="B75" s="76" t="s">
        <v>115</v>
      </c>
      <c r="C75" s="77"/>
      <c r="D75" s="77"/>
      <c r="E75" s="88">
        <v>451386.57</v>
      </c>
      <c r="F75" s="145"/>
    </row>
    <row r="76" spans="1:6" ht="15" hidden="1">
      <c r="A76" s="76" t="s">
        <v>116</v>
      </c>
      <c r="B76" s="76" t="s">
        <v>117</v>
      </c>
      <c r="C76" s="87"/>
      <c r="D76" s="87"/>
      <c r="E76" s="88"/>
      <c r="F76" s="145"/>
    </row>
    <row r="77" spans="1:6" ht="15" hidden="1">
      <c r="A77" s="76"/>
      <c r="B77" s="86" t="s">
        <v>810</v>
      </c>
      <c r="C77" s="77"/>
      <c r="D77" s="77"/>
      <c r="E77" s="88">
        <v>11936</v>
      </c>
      <c r="F77" s="145"/>
    </row>
    <row r="78" spans="1:6" ht="14.25" hidden="1">
      <c r="A78" s="76" t="s">
        <v>118</v>
      </c>
      <c r="B78" s="76" t="s">
        <v>119</v>
      </c>
      <c r="C78" s="77"/>
      <c r="D78" s="77"/>
      <c r="E78" s="88">
        <v>8250</v>
      </c>
      <c r="F78" s="145"/>
    </row>
    <row r="79" spans="1:6" ht="14.25" hidden="1">
      <c r="A79" s="76"/>
      <c r="B79" s="76"/>
      <c r="C79" s="77">
        <v>71000000</v>
      </c>
      <c r="D79" s="77">
        <v>71000000</v>
      </c>
      <c r="E79" s="88">
        <v>1000</v>
      </c>
      <c r="F79" s="145"/>
    </row>
    <row r="80" spans="1:6" ht="14.25">
      <c r="A80" s="76" t="s">
        <v>120</v>
      </c>
      <c r="B80" s="76" t="s">
        <v>121</v>
      </c>
      <c r="C80" s="77">
        <v>71000000</v>
      </c>
      <c r="D80" s="77">
        <v>71000000</v>
      </c>
      <c r="E80" s="77">
        <f>('Detalle Ejecucion Abril 23 '!F104)</f>
        <v>70.8</v>
      </c>
      <c r="F80" s="145"/>
    </row>
    <row r="81" spans="1:6" ht="14.25" hidden="1">
      <c r="A81" s="76" t="s">
        <v>122</v>
      </c>
      <c r="B81" s="76" t="s">
        <v>123</v>
      </c>
      <c r="C81" s="76"/>
      <c r="D81" s="76"/>
      <c r="E81" s="88"/>
      <c r="F81" s="145"/>
    </row>
    <row r="82" spans="1:6" ht="14.25" hidden="1">
      <c r="A82" s="76" t="s">
        <v>124</v>
      </c>
      <c r="B82" s="76" t="s">
        <v>125</v>
      </c>
      <c r="C82" s="76"/>
      <c r="D82" s="76"/>
      <c r="E82" s="88">
        <v>885</v>
      </c>
      <c r="F82" s="145"/>
    </row>
    <row r="83" spans="1:6" ht="14.25" hidden="1">
      <c r="A83" s="76"/>
      <c r="B83" s="76"/>
      <c r="C83" s="77">
        <v>3500000</v>
      </c>
      <c r="D83" s="77">
        <v>3500000</v>
      </c>
      <c r="E83" s="78"/>
      <c r="F83" s="145"/>
    </row>
    <row r="84" spans="1:6" ht="14.25">
      <c r="A84" s="76" t="s">
        <v>126</v>
      </c>
      <c r="B84" s="76" t="s">
        <v>841</v>
      </c>
      <c r="C84" s="77">
        <v>3500000</v>
      </c>
      <c r="D84" s="77">
        <v>3500000</v>
      </c>
      <c r="E84" s="77">
        <f>('Detalle Ejecucion Abril 23 '!F109)</f>
        <v>1038723.48</v>
      </c>
      <c r="F84" s="145"/>
    </row>
    <row r="85" spans="1:6" ht="14.25" hidden="1">
      <c r="A85" s="76" t="s">
        <v>128</v>
      </c>
      <c r="B85" s="76" t="s">
        <v>129</v>
      </c>
      <c r="C85" s="77"/>
      <c r="D85" s="77"/>
      <c r="E85" s="85"/>
      <c r="F85" s="145"/>
    </row>
    <row r="86" spans="1:6" ht="14.25" hidden="1">
      <c r="A86" s="39"/>
      <c r="B86" s="64" t="s">
        <v>670</v>
      </c>
      <c r="C86" s="77"/>
      <c r="D86" s="77"/>
      <c r="E86" s="12">
        <v>2700</v>
      </c>
      <c r="F86" s="322"/>
    </row>
    <row r="87" spans="1:6" ht="14.25" hidden="1">
      <c r="A87" s="39"/>
      <c r="B87" s="38" t="s">
        <v>666</v>
      </c>
      <c r="C87" s="77"/>
      <c r="D87" s="77"/>
      <c r="E87" s="12">
        <v>2800</v>
      </c>
      <c r="F87" s="322"/>
    </row>
    <row r="88" spans="1:6" ht="14.25" hidden="1">
      <c r="A88" s="39"/>
      <c r="B88" s="38" t="s">
        <v>954</v>
      </c>
      <c r="C88" s="77"/>
      <c r="D88" s="77"/>
      <c r="E88" s="12">
        <v>1900</v>
      </c>
      <c r="F88" s="322"/>
    </row>
    <row r="89" spans="1:6" ht="14.25" hidden="1">
      <c r="A89" s="39"/>
      <c r="B89" s="38" t="s">
        <v>476</v>
      </c>
      <c r="C89" s="77"/>
      <c r="D89" s="77"/>
      <c r="E89" s="12">
        <v>1350</v>
      </c>
      <c r="F89" s="322"/>
    </row>
    <row r="90" spans="1:6" ht="14.25" hidden="1">
      <c r="A90" s="39"/>
      <c r="B90" s="38" t="s">
        <v>955</v>
      </c>
      <c r="C90" s="77"/>
      <c r="D90" s="77"/>
      <c r="E90" s="12">
        <v>1350</v>
      </c>
      <c r="F90" s="322"/>
    </row>
    <row r="91" spans="1:6" ht="14.25" hidden="1">
      <c r="A91" s="39"/>
      <c r="B91" s="38" t="s">
        <v>471</v>
      </c>
      <c r="C91" s="77"/>
      <c r="D91" s="77"/>
      <c r="E91" s="12">
        <v>1100</v>
      </c>
      <c r="F91" s="322"/>
    </row>
    <row r="92" spans="1:6" ht="14.25" hidden="1">
      <c r="A92" s="39"/>
      <c r="B92" s="38" t="s">
        <v>956</v>
      </c>
      <c r="C92" s="77"/>
      <c r="D92" s="77"/>
      <c r="E92" s="12">
        <v>1470</v>
      </c>
      <c r="F92" s="322"/>
    </row>
    <row r="93" spans="1:6" ht="14.25" hidden="1">
      <c r="A93" s="39"/>
      <c r="B93" s="38" t="s">
        <v>476</v>
      </c>
      <c r="C93" s="77"/>
      <c r="D93" s="77"/>
      <c r="E93" s="12">
        <v>2150</v>
      </c>
      <c r="F93" s="322"/>
    </row>
    <row r="94" spans="1:6" ht="14.25" hidden="1">
      <c r="A94" s="39"/>
      <c r="B94" s="38" t="s">
        <v>475</v>
      </c>
      <c r="C94" s="77"/>
      <c r="D94" s="77"/>
      <c r="E94" s="12">
        <v>1700</v>
      </c>
      <c r="F94" s="322"/>
    </row>
    <row r="95" spans="1:6" ht="14.25" hidden="1">
      <c r="A95" s="39"/>
      <c r="B95" s="38" t="s">
        <v>957</v>
      </c>
      <c r="C95" s="77"/>
      <c r="D95" s="77"/>
      <c r="E95" s="12">
        <v>2150</v>
      </c>
      <c r="F95" s="322"/>
    </row>
    <row r="96" spans="1:6" ht="14.25" hidden="1">
      <c r="A96" s="39"/>
      <c r="B96" s="38" t="s">
        <v>666</v>
      </c>
      <c r="C96" s="77"/>
      <c r="D96" s="77"/>
      <c r="E96" s="12">
        <v>1700</v>
      </c>
      <c r="F96" s="322"/>
    </row>
    <row r="97" spans="1:6" ht="14.25" hidden="1">
      <c r="A97" s="39"/>
      <c r="B97" s="38" t="s">
        <v>958</v>
      </c>
      <c r="C97" s="77"/>
      <c r="D97" s="77"/>
      <c r="E97" s="12">
        <v>1700</v>
      </c>
      <c r="F97" s="322"/>
    </row>
    <row r="98" spans="1:6" ht="14.25" hidden="1">
      <c r="A98" s="39"/>
      <c r="B98" s="38" t="s">
        <v>471</v>
      </c>
      <c r="C98" s="77"/>
      <c r="D98" s="77"/>
      <c r="E98" s="12">
        <v>1700</v>
      </c>
      <c r="F98" s="322"/>
    </row>
    <row r="99" spans="1:6" ht="14.25" hidden="1">
      <c r="A99" s="39"/>
      <c r="B99" s="38" t="s">
        <v>473</v>
      </c>
      <c r="C99" s="77"/>
      <c r="D99" s="77"/>
      <c r="E99" s="12">
        <v>2150</v>
      </c>
      <c r="F99" s="322"/>
    </row>
    <row r="100" spans="1:6" ht="14.25" hidden="1">
      <c r="A100" s="39"/>
      <c r="B100" s="38" t="s">
        <v>474</v>
      </c>
      <c r="C100" s="77"/>
      <c r="D100" s="77"/>
      <c r="E100" s="12">
        <v>2150</v>
      </c>
      <c r="F100" s="322"/>
    </row>
    <row r="101" spans="1:6" ht="14.25" hidden="1">
      <c r="A101" s="39"/>
      <c r="B101" s="38" t="s">
        <v>479</v>
      </c>
      <c r="C101" s="77"/>
      <c r="D101" s="77"/>
      <c r="E101" s="12">
        <v>2450</v>
      </c>
      <c r="F101" s="322"/>
    </row>
    <row r="102" spans="1:6" ht="14.25" hidden="1">
      <c r="A102" s="39"/>
      <c r="B102" s="38" t="s">
        <v>476</v>
      </c>
      <c r="C102" s="77"/>
      <c r="D102" s="77"/>
      <c r="E102" s="12">
        <v>1350</v>
      </c>
      <c r="F102" s="322"/>
    </row>
    <row r="103" spans="1:6" ht="14.25" hidden="1">
      <c r="A103" s="39"/>
      <c r="B103" s="38" t="s">
        <v>644</v>
      </c>
      <c r="C103" s="77"/>
      <c r="D103" s="77"/>
      <c r="E103" s="12">
        <v>1350</v>
      </c>
      <c r="F103" s="322"/>
    </row>
    <row r="104" spans="1:6" ht="14.25" hidden="1">
      <c r="A104" s="39"/>
      <c r="B104" s="38" t="s">
        <v>475</v>
      </c>
      <c r="C104" s="77"/>
      <c r="D104" s="77"/>
      <c r="E104" s="12">
        <v>1100</v>
      </c>
      <c r="F104" s="322"/>
    </row>
    <row r="105" spans="1:6" ht="14.25" hidden="1">
      <c r="A105" s="39"/>
      <c r="B105" s="38" t="s">
        <v>474</v>
      </c>
      <c r="C105" s="77">
        <v>1500000</v>
      </c>
      <c r="D105" s="77">
        <v>1500000</v>
      </c>
      <c r="E105" s="12">
        <v>2150</v>
      </c>
      <c r="F105" s="322"/>
    </row>
    <row r="106" spans="1:6" ht="14.25" hidden="1">
      <c r="A106" s="39"/>
      <c r="B106" s="38" t="s">
        <v>475</v>
      </c>
      <c r="C106" s="139"/>
      <c r="D106" s="139"/>
      <c r="E106" s="12">
        <v>1700</v>
      </c>
      <c r="F106" s="322"/>
    </row>
    <row r="107" spans="1:6" ht="14.25" hidden="1">
      <c r="A107" s="39"/>
      <c r="B107" s="38" t="s">
        <v>473</v>
      </c>
      <c r="C107" s="77"/>
      <c r="D107" s="77"/>
      <c r="E107" s="12">
        <v>2150</v>
      </c>
      <c r="F107" s="322"/>
    </row>
    <row r="108" spans="1:6" ht="14.25" hidden="1">
      <c r="A108" s="39"/>
      <c r="B108" s="38" t="s">
        <v>474</v>
      </c>
      <c r="C108" s="77"/>
      <c r="D108" s="77"/>
      <c r="E108" s="12">
        <v>1350</v>
      </c>
      <c r="F108" s="322"/>
    </row>
    <row r="109" spans="1:6" ht="14.25" hidden="1">
      <c r="A109" s="39"/>
      <c r="B109" s="38" t="s">
        <v>473</v>
      </c>
      <c r="C109" s="77"/>
      <c r="D109" s="77"/>
      <c r="E109" s="12">
        <v>1350</v>
      </c>
      <c r="F109" s="322"/>
    </row>
    <row r="110" spans="1:6" ht="14.25" hidden="1">
      <c r="A110" s="39"/>
      <c r="B110" s="38" t="s">
        <v>471</v>
      </c>
      <c r="C110" s="77"/>
      <c r="D110" s="77"/>
      <c r="E110" s="12">
        <v>1100</v>
      </c>
      <c r="F110" s="322"/>
    </row>
    <row r="111" spans="1:6" ht="14.25" hidden="1">
      <c r="A111" s="39"/>
      <c r="B111" s="38" t="s">
        <v>666</v>
      </c>
      <c r="C111" s="77">
        <v>11100000</v>
      </c>
      <c r="D111" s="77">
        <v>11100000</v>
      </c>
      <c r="E111" s="12">
        <v>1100</v>
      </c>
      <c r="F111" s="322"/>
    </row>
    <row r="112" spans="1:6" ht="14.25" hidden="1">
      <c r="A112" s="39"/>
      <c r="B112" s="38" t="s">
        <v>668</v>
      </c>
      <c r="C112" s="77"/>
      <c r="D112" s="77"/>
      <c r="E112" s="12">
        <v>4800</v>
      </c>
      <c r="F112" s="322"/>
    </row>
    <row r="113" spans="1:6" ht="14.25" hidden="1">
      <c r="A113" s="39"/>
      <c r="B113" s="38" t="s">
        <v>670</v>
      </c>
      <c r="C113" s="77"/>
      <c r="D113" s="77"/>
      <c r="E113" s="12">
        <v>1400</v>
      </c>
      <c r="F113" s="322"/>
    </row>
    <row r="114" spans="1:6" ht="14.25" hidden="1">
      <c r="A114" s="39"/>
      <c r="B114" s="38" t="s">
        <v>466</v>
      </c>
      <c r="C114" s="77"/>
      <c r="D114" s="77"/>
      <c r="E114" s="12">
        <v>1350</v>
      </c>
      <c r="F114" s="322"/>
    </row>
    <row r="115" spans="1:6" ht="14.25" hidden="1">
      <c r="A115" s="39"/>
      <c r="B115" s="38" t="s">
        <v>673</v>
      </c>
      <c r="C115" s="77"/>
      <c r="D115" s="77"/>
      <c r="E115" s="12">
        <v>2200</v>
      </c>
      <c r="F115" s="322"/>
    </row>
    <row r="116" spans="1:6" ht="14.25" hidden="1">
      <c r="A116" s="39"/>
      <c r="B116" s="38" t="s">
        <v>473</v>
      </c>
      <c r="C116" s="77">
        <v>12000000</v>
      </c>
      <c r="D116" s="77">
        <v>12000000</v>
      </c>
      <c r="E116" s="12">
        <v>1350</v>
      </c>
      <c r="F116" s="322"/>
    </row>
    <row r="117" spans="1:6" ht="14.25" hidden="1">
      <c r="A117" s="39"/>
      <c r="B117" s="38" t="s">
        <v>474</v>
      </c>
      <c r="C117" s="77"/>
      <c r="D117" s="77"/>
      <c r="E117" s="12">
        <v>1350</v>
      </c>
      <c r="F117" s="322"/>
    </row>
    <row r="118" spans="1:6" ht="14.25" hidden="1">
      <c r="A118" s="39"/>
      <c r="B118" s="38" t="s">
        <v>471</v>
      </c>
      <c r="C118" s="77"/>
      <c r="D118" s="77"/>
      <c r="E118" s="12">
        <v>1100</v>
      </c>
      <c r="F118" s="322"/>
    </row>
    <row r="119" spans="1:6" ht="14.25" hidden="1">
      <c r="A119" s="39"/>
      <c r="B119" s="38" t="s">
        <v>475</v>
      </c>
      <c r="C119" s="77"/>
      <c r="D119" s="77"/>
      <c r="E119" s="12">
        <v>1100</v>
      </c>
      <c r="F119" s="322"/>
    </row>
    <row r="120" spans="1:6" ht="14.25" hidden="1">
      <c r="A120" s="39"/>
      <c r="B120" s="38" t="s">
        <v>474</v>
      </c>
      <c r="C120" s="77"/>
      <c r="D120" s="77"/>
      <c r="E120" s="12">
        <v>1350</v>
      </c>
      <c r="F120" s="322"/>
    </row>
    <row r="121" spans="1:6" ht="14.25" hidden="1">
      <c r="A121" s="39"/>
      <c r="B121" s="38" t="s">
        <v>474</v>
      </c>
      <c r="C121" s="77"/>
      <c r="D121" s="77"/>
      <c r="E121" s="12">
        <v>1350</v>
      </c>
      <c r="F121" s="322"/>
    </row>
    <row r="122" spans="1:6" ht="14.25" hidden="1">
      <c r="A122" s="39"/>
      <c r="B122" s="64" t="s">
        <v>680</v>
      </c>
      <c r="C122" s="77"/>
      <c r="D122" s="77"/>
      <c r="E122" s="12">
        <v>25000</v>
      </c>
      <c r="F122" s="322"/>
    </row>
    <row r="123" spans="1:6" ht="14.25" hidden="1">
      <c r="A123" s="76"/>
      <c r="B123" s="64" t="s">
        <v>482</v>
      </c>
      <c r="C123" s="77"/>
      <c r="D123" s="77"/>
      <c r="E123" s="12">
        <v>870000</v>
      </c>
      <c r="F123" s="322"/>
    </row>
    <row r="124" spans="1:6" ht="14.25" hidden="1">
      <c r="A124" s="76" t="s">
        <v>130</v>
      </c>
      <c r="B124" s="76" t="s">
        <v>483</v>
      </c>
      <c r="C124" s="77"/>
      <c r="D124" s="77"/>
      <c r="E124" s="85"/>
      <c r="F124" s="145"/>
    </row>
    <row r="125" spans="1:6" ht="14.25" hidden="1">
      <c r="A125" s="76"/>
      <c r="B125" s="76"/>
      <c r="C125" s="77">
        <v>111700000</v>
      </c>
      <c r="D125" s="77">
        <v>111700000</v>
      </c>
      <c r="E125" s="78"/>
      <c r="F125" s="145"/>
    </row>
    <row r="126" spans="1:6" ht="14.25">
      <c r="A126" s="76" t="s">
        <v>131</v>
      </c>
      <c r="B126" s="76" t="s">
        <v>132</v>
      </c>
      <c r="C126" s="77">
        <v>1500000</v>
      </c>
      <c r="D126" s="77">
        <v>1500000</v>
      </c>
      <c r="E126" s="77">
        <f>('Detalle Ejecucion Abril 23 '!F119)</f>
        <v>13140</v>
      </c>
      <c r="F126" s="145"/>
    </row>
    <row r="127" spans="1:6" ht="14.25" hidden="1">
      <c r="A127" s="76" t="s">
        <v>133</v>
      </c>
      <c r="B127" s="76" t="s">
        <v>134</v>
      </c>
      <c r="C127" s="77"/>
      <c r="D127" s="77"/>
      <c r="E127" s="85"/>
      <c r="F127" s="145"/>
    </row>
    <row r="128" spans="1:6" ht="14.25" hidden="1">
      <c r="A128" s="76" t="s">
        <v>135</v>
      </c>
      <c r="B128" s="76" t="s">
        <v>136</v>
      </c>
      <c r="C128" s="77"/>
      <c r="D128" s="77"/>
      <c r="E128" s="85"/>
      <c r="F128" s="145"/>
    </row>
    <row r="129" spans="1:6" ht="14.25" hidden="1">
      <c r="A129" s="76" t="s">
        <v>137</v>
      </c>
      <c r="B129" s="76" t="s">
        <v>138</v>
      </c>
      <c r="C129" s="77"/>
      <c r="D129" s="77"/>
      <c r="E129" s="85"/>
      <c r="F129" s="145"/>
    </row>
    <row r="130" spans="1:6" ht="14.25" hidden="1">
      <c r="A130" s="76" t="s">
        <v>139</v>
      </c>
      <c r="B130" s="76" t="s">
        <v>140</v>
      </c>
      <c r="C130" s="77"/>
      <c r="D130" s="77"/>
      <c r="E130" s="85"/>
      <c r="F130" s="145"/>
    </row>
    <row r="131" spans="1:6" ht="14.25" hidden="1">
      <c r="A131" s="76"/>
      <c r="B131" s="76"/>
      <c r="C131" s="77"/>
      <c r="D131" s="77"/>
      <c r="E131" s="78"/>
      <c r="F131" s="145"/>
    </row>
    <row r="132" spans="1:6" ht="14.25">
      <c r="A132" s="76" t="s">
        <v>141</v>
      </c>
      <c r="B132" s="76" t="s">
        <v>142</v>
      </c>
      <c r="C132" s="77">
        <v>11100000</v>
      </c>
      <c r="D132" s="77">
        <v>11100000</v>
      </c>
      <c r="E132" s="77">
        <f>('Detalle Ejecucion Abril 23 '!F135)</f>
        <v>378683.24</v>
      </c>
      <c r="F132" s="145"/>
    </row>
    <row r="133" spans="1:6" ht="14.25" hidden="1">
      <c r="A133" s="76" t="s">
        <v>143</v>
      </c>
      <c r="B133" s="76" t="s">
        <v>144</v>
      </c>
      <c r="C133" s="77"/>
      <c r="D133" s="77"/>
      <c r="E133" s="88"/>
      <c r="F133" s="145"/>
    </row>
    <row r="134" spans="1:6" ht="14.25" hidden="1">
      <c r="A134" s="76" t="s">
        <v>153</v>
      </c>
      <c r="B134" s="76" t="s">
        <v>485</v>
      </c>
      <c r="C134" s="77"/>
      <c r="D134" s="77"/>
      <c r="E134" s="88"/>
      <c r="F134" s="145"/>
    </row>
    <row r="135" spans="1:6" ht="14.25" hidden="1">
      <c r="A135" s="76" t="s">
        <v>155</v>
      </c>
      <c r="B135" s="76" t="s">
        <v>682</v>
      </c>
      <c r="C135" s="77"/>
      <c r="D135" s="77"/>
      <c r="E135" s="88"/>
      <c r="F135" s="145"/>
    </row>
    <row r="136" spans="1:6" ht="14.25" hidden="1">
      <c r="A136" s="76"/>
      <c r="B136" s="76"/>
      <c r="C136" s="77"/>
      <c r="D136" s="77"/>
      <c r="E136" s="78"/>
      <c r="F136" s="145"/>
    </row>
    <row r="137" spans="1:6" ht="14.25">
      <c r="A137" s="76" t="s">
        <v>157</v>
      </c>
      <c r="B137" s="76" t="s">
        <v>158</v>
      </c>
      <c r="C137" s="77">
        <v>12000000</v>
      </c>
      <c r="D137" s="77">
        <v>12000000</v>
      </c>
      <c r="E137" s="77">
        <f>('Detalle Ejecucion Abril 23 '!F144)</f>
        <v>625852.04</v>
      </c>
      <c r="F137" s="145"/>
    </row>
    <row r="138" spans="1:6" ht="14.25" hidden="1">
      <c r="A138" s="76" t="s">
        <v>161</v>
      </c>
      <c r="B138" s="76" t="s">
        <v>162</v>
      </c>
      <c r="C138" s="77"/>
      <c r="D138" s="77"/>
      <c r="E138" s="78"/>
      <c r="F138" s="322">
        <v>1100</v>
      </c>
    </row>
    <row r="139" spans="1:6" ht="14.25" hidden="1">
      <c r="A139" s="76" t="s">
        <v>163</v>
      </c>
      <c r="B139" s="76" t="s">
        <v>164</v>
      </c>
      <c r="C139" s="77">
        <v>546300000</v>
      </c>
      <c r="D139" s="77">
        <v>546300000</v>
      </c>
      <c r="E139" s="78"/>
      <c r="F139" s="322">
        <v>1100</v>
      </c>
    </row>
    <row r="140" spans="1:6" ht="15" hidden="1">
      <c r="A140" s="76" t="s">
        <v>163</v>
      </c>
      <c r="B140" s="86" t="s">
        <v>488</v>
      </c>
      <c r="C140" s="77"/>
      <c r="D140" s="77"/>
      <c r="E140" s="78">
        <v>134035.1</v>
      </c>
      <c r="F140" s="322">
        <v>1350</v>
      </c>
    </row>
    <row r="141" spans="1:6" ht="15" hidden="1">
      <c r="A141" s="76" t="s">
        <v>163</v>
      </c>
      <c r="B141" s="86" t="s">
        <v>686</v>
      </c>
      <c r="C141" s="77"/>
      <c r="D141" s="77"/>
      <c r="E141" s="78">
        <v>125349.24</v>
      </c>
      <c r="F141" s="322">
        <v>1350</v>
      </c>
    </row>
    <row r="142" spans="1:6" ht="15" hidden="1">
      <c r="A142" s="76" t="s">
        <v>163</v>
      </c>
      <c r="B142" s="86" t="s">
        <v>488</v>
      </c>
      <c r="C142" s="77"/>
      <c r="D142" s="77"/>
      <c r="E142" s="78">
        <v>187088.81</v>
      </c>
      <c r="F142" s="322">
        <v>25000</v>
      </c>
    </row>
    <row r="143" spans="1:6" ht="14.25" hidden="1">
      <c r="A143" s="76" t="s">
        <v>165</v>
      </c>
      <c r="B143" s="76" t="s">
        <v>166</v>
      </c>
      <c r="C143" s="77"/>
      <c r="D143" s="77"/>
      <c r="E143" s="78"/>
      <c r="F143" s="322">
        <v>870000</v>
      </c>
    </row>
    <row r="144" spans="1:6" ht="14.25" hidden="1">
      <c r="A144" s="76" t="s">
        <v>167</v>
      </c>
      <c r="B144" s="76" t="s">
        <v>168</v>
      </c>
      <c r="C144" s="77"/>
      <c r="D144" s="77"/>
      <c r="E144" s="78" t="s">
        <v>489</v>
      </c>
      <c r="F144" s="145"/>
    </row>
    <row r="145" spans="1:6" ht="14.25" hidden="1">
      <c r="A145" s="76"/>
      <c r="B145" s="76"/>
      <c r="C145" s="77"/>
      <c r="D145" s="77"/>
      <c r="E145" s="78"/>
      <c r="F145" s="145"/>
    </row>
    <row r="146" spans="1:6" ht="14.25">
      <c r="A146" s="76" t="s">
        <v>169</v>
      </c>
      <c r="B146" s="76" t="s">
        <v>170</v>
      </c>
      <c r="C146" s="77">
        <v>111700000</v>
      </c>
      <c r="D146" s="77">
        <v>111700000</v>
      </c>
      <c r="E146" s="77">
        <f>('Detalle Ejecucion Abril 23 '!F154)</f>
        <v>6844</v>
      </c>
      <c r="F146" s="145"/>
    </row>
    <row r="147" spans="1:6" ht="14.25" hidden="1">
      <c r="A147" s="76" t="s">
        <v>171</v>
      </c>
      <c r="B147" s="76" t="s">
        <v>172</v>
      </c>
      <c r="C147" s="77"/>
      <c r="D147" s="77"/>
      <c r="E147" s="85"/>
      <c r="F147" s="145"/>
    </row>
    <row r="148" spans="1:6" ht="14.25" hidden="1">
      <c r="A148" s="76" t="s">
        <v>173</v>
      </c>
      <c r="B148" s="76" t="s">
        <v>490</v>
      </c>
      <c r="C148" s="77"/>
      <c r="D148" s="77"/>
      <c r="E148" s="85"/>
      <c r="F148" s="145"/>
    </row>
    <row r="149" spans="1:6" ht="14.25" hidden="1">
      <c r="A149" s="76" t="s">
        <v>175</v>
      </c>
      <c r="B149" s="76" t="s">
        <v>176</v>
      </c>
      <c r="C149" s="77"/>
      <c r="D149" s="77"/>
      <c r="E149" s="85"/>
      <c r="F149" s="145"/>
    </row>
    <row r="150" spans="1:6" ht="14.25" hidden="1">
      <c r="A150" s="76" t="s">
        <v>177</v>
      </c>
      <c r="B150" s="76" t="s">
        <v>491</v>
      </c>
      <c r="C150" s="77"/>
      <c r="D150" s="77"/>
      <c r="E150" s="85"/>
      <c r="F150" s="145"/>
    </row>
    <row r="151" spans="1:6" ht="14.25" hidden="1">
      <c r="A151" s="76" t="s">
        <v>179</v>
      </c>
      <c r="B151" s="76" t="s">
        <v>180</v>
      </c>
      <c r="C151" s="77"/>
      <c r="D151" s="77"/>
      <c r="E151" s="85"/>
      <c r="F151" s="145"/>
    </row>
    <row r="152" spans="1:6" ht="14.25" hidden="1">
      <c r="A152" s="76" t="s">
        <v>181</v>
      </c>
      <c r="B152" s="76" t="s">
        <v>182</v>
      </c>
      <c r="C152" s="77"/>
      <c r="D152" s="77"/>
      <c r="E152" s="85"/>
      <c r="F152" s="145"/>
    </row>
    <row r="153" spans="1:6" ht="14.25" hidden="1">
      <c r="A153" s="76" t="s">
        <v>183</v>
      </c>
      <c r="B153" s="76" t="s">
        <v>493</v>
      </c>
      <c r="C153" s="77"/>
      <c r="D153" s="77"/>
      <c r="E153" s="85"/>
      <c r="F153" s="145"/>
    </row>
    <row r="154" spans="1:6" ht="14.25" hidden="1">
      <c r="A154" s="76" t="s">
        <v>185</v>
      </c>
      <c r="B154" s="76" t="s">
        <v>186</v>
      </c>
      <c r="C154" s="77"/>
      <c r="D154" s="77"/>
      <c r="E154" s="85"/>
      <c r="F154" s="145"/>
    </row>
    <row r="155" spans="1:6" ht="14.25" hidden="1">
      <c r="A155" s="76" t="s">
        <v>187</v>
      </c>
      <c r="B155" s="76" t="s">
        <v>188</v>
      </c>
      <c r="C155" s="77"/>
      <c r="D155" s="77"/>
      <c r="E155" s="85"/>
      <c r="F155" s="145"/>
    </row>
    <row r="156" spans="1:6" ht="14.25" hidden="1">
      <c r="A156" s="76" t="s">
        <v>189</v>
      </c>
      <c r="B156" s="76" t="s">
        <v>190</v>
      </c>
      <c r="C156" s="77"/>
      <c r="D156" s="77"/>
      <c r="E156" s="85"/>
      <c r="F156" s="145"/>
    </row>
    <row r="157" spans="1:6" ht="14.25" hidden="1">
      <c r="A157" s="76" t="s">
        <v>191</v>
      </c>
      <c r="B157" s="76" t="s">
        <v>192</v>
      </c>
      <c r="C157" s="77"/>
      <c r="D157" s="77"/>
      <c r="E157" s="29"/>
      <c r="F157" s="145"/>
    </row>
    <row r="158" spans="1:6" ht="14.25" hidden="1">
      <c r="A158" s="76" t="s">
        <v>193</v>
      </c>
      <c r="B158" s="76" t="s">
        <v>496</v>
      </c>
      <c r="C158" s="77"/>
      <c r="D158" s="77"/>
      <c r="E158" s="85"/>
      <c r="F158" s="145"/>
    </row>
    <row r="159" spans="1:6" ht="14.25" hidden="1">
      <c r="A159" s="76" t="s">
        <v>195</v>
      </c>
      <c r="B159" s="76"/>
      <c r="C159" s="77"/>
      <c r="D159" s="77"/>
      <c r="E159" s="78"/>
      <c r="F159" s="145"/>
    </row>
    <row r="160" spans="1:6" ht="14.25">
      <c r="A160" s="76" t="s">
        <v>197</v>
      </c>
      <c r="B160" s="76" t="s">
        <v>198</v>
      </c>
      <c r="C160" s="77">
        <v>546300000</v>
      </c>
      <c r="D160" s="77">
        <v>546300000</v>
      </c>
      <c r="E160" s="77">
        <f>('Detalle Ejecucion Abril 23 '!F169)</f>
        <v>563413.42999999993</v>
      </c>
      <c r="F160" s="145"/>
    </row>
    <row r="161" spans="1:6" ht="14.25" hidden="1">
      <c r="A161" s="76" t="s">
        <v>199</v>
      </c>
      <c r="B161" s="76" t="s">
        <v>200</v>
      </c>
      <c r="C161" s="77"/>
      <c r="D161" s="77"/>
      <c r="E161" s="88"/>
      <c r="F161" s="145"/>
    </row>
    <row r="162" spans="1:6" ht="15" hidden="1">
      <c r="A162" s="76"/>
      <c r="B162" s="86" t="s">
        <v>821</v>
      </c>
      <c r="C162" s="77"/>
      <c r="D162" s="77"/>
      <c r="E162" s="88"/>
      <c r="F162" s="145"/>
    </row>
    <row r="163" spans="1:6" ht="15" hidden="1">
      <c r="A163" s="76"/>
      <c r="B163" s="86" t="s">
        <v>822</v>
      </c>
      <c r="C163" s="77"/>
      <c r="D163" s="77"/>
      <c r="E163" s="88"/>
      <c r="F163" s="145"/>
    </row>
    <row r="164" spans="1:6" ht="14.25" hidden="1">
      <c r="A164" s="76" t="s">
        <v>201</v>
      </c>
      <c r="B164" s="76" t="s">
        <v>202</v>
      </c>
      <c r="C164" s="77"/>
      <c r="D164" s="77"/>
      <c r="E164" s="88">
        <v>175</v>
      </c>
      <c r="F164" s="145"/>
    </row>
    <row r="165" spans="1:6" ht="14.25" hidden="1">
      <c r="A165" s="76" t="s">
        <v>203</v>
      </c>
      <c r="B165" s="76" t="s">
        <v>204</v>
      </c>
      <c r="C165" s="77"/>
      <c r="D165" s="77"/>
      <c r="E165" s="88"/>
      <c r="F165" s="145"/>
    </row>
    <row r="166" spans="1:6" ht="14.25" hidden="1">
      <c r="A166" s="76" t="s">
        <v>205</v>
      </c>
      <c r="B166" s="76" t="s">
        <v>206</v>
      </c>
      <c r="C166" s="77"/>
      <c r="D166" s="77"/>
      <c r="E166" s="88"/>
      <c r="F166" s="145"/>
    </row>
    <row r="167" spans="1:6" ht="15" hidden="1">
      <c r="A167" s="76"/>
      <c r="B167" s="86" t="s">
        <v>691</v>
      </c>
      <c r="C167" s="77"/>
      <c r="D167" s="77"/>
      <c r="E167" s="88">
        <v>14160</v>
      </c>
      <c r="F167" s="145"/>
    </row>
    <row r="168" spans="1:6" ht="14.25" hidden="1">
      <c r="A168" s="76" t="s">
        <v>207</v>
      </c>
      <c r="B168" s="76" t="s">
        <v>497</v>
      </c>
      <c r="C168" s="77"/>
      <c r="D168" s="77"/>
      <c r="E168" s="88"/>
      <c r="F168" s="145"/>
    </row>
    <row r="169" spans="1:6" ht="14.25" hidden="1">
      <c r="A169" s="76" t="s">
        <v>209</v>
      </c>
      <c r="B169" s="76" t="s">
        <v>210</v>
      </c>
      <c r="C169" s="77"/>
      <c r="D169" s="77"/>
      <c r="E169" s="88"/>
      <c r="F169" s="145"/>
    </row>
    <row r="170" spans="1:6" ht="14.25" hidden="1">
      <c r="A170" s="76"/>
      <c r="B170" s="76"/>
      <c r="C170" s="77"/>
      <c r="D170" s="77"/>
      <c r="E170" s="88">
        <v>900</v>
      </c>
      <c r="F170" s="145"/>
    </row>
    <row r="171" spans="1:6" ht="14.25" hidden="1">
      <c r="A171" s="76"/>
      <c r="B171" s="76"/>
      <c r="C171" s="77"/>
      <c r="D171" s="77"/>
      <c r="E171" s="88">
        <v>875</v>
      </c>
      <c r="F171" s="145"/>
    </row>
    <row r="172" spans="1:6" ht="14.25" hidden="1">
      <c r="A172" s="76" t="s">
        <v>211</v>
      </c>
      <c r="B172" s="76" t="s">
        <v>212</v>
      </c>
      <c r="C172" s="77"/>
      <c r="D172" s="77"/>
      <c r="E172" s="88"/>
      <c r="F172" s="145"/>
    </row>
    <row r="173" spans="1:6" ht="14.25" hidden="1">
      <c r="A173" s="76" t="s">
        <v>213</v>
      </c>
      <c r="B173" s="76" t="s">
        <v>214</v>
      </c>
      <c r="C173" s="77"/>
      <c r="D173" s="77"/>
      <c r="E173" s="88"/>
      <c r="F173" s="145"/>
    </row>
    <row r="174" spans="1:6" ht="14.25" hidden="1">
      <c r="A174" s="76" t="s">
        <v>215</v>
      </c>
      <c r="B174" s="76" t="s">
        <v>692</v>
      </c>
      <c r="C174" s="77"/>
      <c r="D174" s="77"/>
      <c r="E174" s="88"/>
      <c r="F174" s="145"/>
    </row>
    <row r="175" spans="1:6" ht="14.25" hidden="1">
      <c r="A175" s="76" t="s">
        <v>217</v>
      </c>
      <c r="B175" s="76" t="s">
        <v>218</v>
      </c>
      <c r="C175" s="77"/>
      <c r="D175" s="77"/>
      <c r="E175" s="88">
        <v>18290</v>
      </c>
      <c r="F175" s="145"/>
    </row>
    <row r="176" spans="1:6" ht="14.25" hidden="1">
      <c r="A176" s="76" t="s">
        <v>219</v>
      </c>
      <c r="B176" s="76" t="s">
        <v>220</v>
      </c>
      <c r="C176" s="77"/>
      <c r="D176" s="77"/>
      <c r="E176" s="29"/>
      <c r="F176" s="145"/>
    </row>
    <row r="177" spans="1:6" ht="15" hidden="1">
      <c r="A177" s="76"/>
      <c r="B177" s="86" t="s">
        <v>823</v>
      </c>
      <c r="C177" s="77"/>
      <c r="D177" s="77"/>
      <c r="E177" s="88"/>
      <c r="F177" s="145"/>
    </row>
    <row r="178" spans="1:6" ht="15" hidden="1">
      <c r="A178" s="76"/>
      <c r="B178" s="86" t="s">
        <v>824</v>
      </c>
      <c r="C178" s="77"/>
      <c r="D178" s="77"/>
      <c r="E178" s="88">
        <v>476130</v>
      </c>
      <c r="F178" s="145"/>
    </row>
    <row r="179" spans="1:6" ht="15" hidden="1">
      <c r="A179" s="76"/>
      <c r="B179" s="86"/>
      <c r="C179" s="77"/>
      <c r="D179" s="77"/>
      <c r="E179" s="88">
        <v>138900.01</v>
      </c>
      <c r="F179" s="145"/>
    </row>
    <row r="180" spans="1:6" ht="14.25" hidden="1">
      <c r="A180" s="76" t="s">
        <v>221</v>
      </c>
      <c r="B180" s="76" t="s">
        <v>222</v>
      </c>
      <c r="C180" s="77"/>
      <c r="D180" s="77"/>
      <c r="E180" s="88"/>
      <c r="F180" s="145"/>
    </row>
    <row r="181" spans="1:6" ht="14.25" hidden="1">
      <c r="A181" s="76" t="s">
        <v>223</v>
      </c>
      <c r="B181" s="76" t="s">
        <v>505</v>
      </c>
      <c r="C181" s="77"/>
      <c r="D181" s="77"/>
      <c r="E181" s="88"/>
      <c r="F181" s="145"/>
    </row>
    <row r="182" spans="1:6" ht="15" hidden="1">
      <c r="A182" s="76"/>
      <c r="B182" s="86" t="s">
        <v>825</v>
      </c>
      <c r="C182" s="77"/>
      <c r="D182" s="77"/>
      <c r="E182" s="88">
        <v>22420</v>
      </c>
      <c r="F182" s="145"/>
    </row>
    <row r="183" spans="1:6" ht="14.25" hidden="1">
      <c r="A183" s="76" t="s">
        <v>225</v>
      </c>
      <c r="B183" s="76" t="s">
        <v>226</v>
      </c>
      <c r="C183" s="77"/>
      <c r="D183" s="77"/>
      <c r="E183" s="88"/>
      <c r="F183" s="145"/>
    </row>
    <row r="184" spans="1:6" ht="15" hidden="1">
      <c r="A184" s="76"/>
      <c r="B184" s="86" t="s">
        <v>826</v>
      </c>
      <c r="C184" s="77"/>
      <c r="D184" s="77"/>
      <c r="E184" s="88">
        <v>51027.28</v>
      </c>
      <c r="F184" s="145"/>
    </row>
    <row r="185" spans="1:6" ht="15" hidden="1">
      <c r="A185" s="76"/>
      <c r="B185" s="86"/>
      <c r="C185" s="77"/>
      <c r="D185" s="77"/>
      <c r="E185" s="88"/>
      <c r="F185" s="145"/>
    </row>
    <row r="186" spans="1:6" ht="15" hidden="1">
      <c r="A186" s="76"/>
      <c r="B186" s="86" t="s">
        <v>510</v>
      </c>
      <c r="C186" s="77"/>
      <c r="D186" s="77"/>
      <c r="E186" s="88">
        <v>162500</v>
      </c>
      <c r="F186" s="145"/>
    </row>
    <row r="187" spans="1:6" ht="15" hidden="1">
      <c r="A187" s="76"/>
      <c r="B187" s="86" t="s">
        <v>827</v>
      </c>
      <c r="C187" s="77"/>
      <c r="D187" s="77"/>
      <c r="E187" s="88">
        <v>70800</v>
      </c>
      <c r="F187" s="145"/>
    </row>
    <row r="188" spans="1:6" ht="15" hidden="1">
      <c r="A188" s="76"/>
      <c r="B188" s="86"/>
      <c r="C188" s="77"/>
      <c r="D188" s="77"/>
      <c r="E188" s="88">
        <v>70800</v>
      </c>
      <c r="F188" s="145"/>
    </row>
    <row r="189" spans="1:6" ht="15" hidden="1">
      <c r="A189" s="76"/>
      <c r="B189" s="86" t="s">
        <v>710</v>
      </c>
      <c r="C189" s="77"/>
      <c r="D189" s="77"/>
      <c r="E189" s="88">
        <v>230100</v>
      </c>
      <c r="F189" s="145"/>
    </row>
    <row r="190" spans="1:6" ht="15" hidden="1">
      <c r="A190" s="76"/>
      <c r="B190" s="86"/>
      <c r="C190" s="77"/>
      <c r="D190" s="77"/>
      <c r="E190" s="88"/>
      <c r="F190" s="145"/>
    </row>
    <row r="191" spans="1:6" ht="14.25" hidden="1">
      <c r="A191" s="76" t="s">
        <v>227</v>
      </c>
      <c r="B191" s="76" t="s">
        <v>228</v>
      </c>
      <c r="C191" s="77"/>
      <c r="D191" s="77"/>
      <c r="E191" s="88"/>
      <c r="F191" s="145"/>
    </row>
    <row r="192" spans="1:6" ht="14.25" hidden="1">
      <c r="A192" s="76" t="s">
        <v>229</v>
      </c>
      <c r="B192" s="76" t="s">
        <v>230</v>
      </c>
      <c r="C192" s="77"/>
      <c r="D192" s="77"/>
      <c r="E192" s="88"/>
      <c r="F192" s="145"/>
    </row>
    <row r="193" spans="1:6" ht="14.25" hidden="1">
      <c r="A193" s="76" t="s">
        <v>231</v>
      </c>
      <c r="B193" s="76" t="s">
        <v>232</v>
      </c>
      <c r="C193" s="77"/>
      <c r="D193" s="77"/>
      <c r="E193" s="88"/>
      <c r="F193" s="145"/>
    </row>
    <row r="194" spans="1:6" ht="14.25" hidden="1">
      <c r="A194" s="76"/>
      <c r="B194" s="76"/>
      <c r="C194" s="77"/>
      <c r="D194" s="77"/>
      <c r="E194" s="88"/>
      <c r="F194" s="145"/>
    </row>
    <row r="195" spans="1:6" ht="14.25">
      <c r="A195" s="76" t="s">
        <v>233</v>
      </c>
      <c r="B195" s="76" t="s">
        <v>234</v>
      </c>
      <c r="C195" s="77">
        <v>0</v>
      </c>
      <c r="D195" s="77">
        <v>0</v>
      </c>
      <c r="E195" s="77">
        <f>('Detalle Ejecucion Abril 23 '!F203)</f>
        <v>1233085.74</v>
      </c>
      <c r="F195" s="145"/>
    </row>
    <row r="196" spans="1:6" ht="14.25" hidden="1">
      <c r="A196" s="76" t="s">
        <v>235</v>
      </c>
      <c r="B196" s="76" t="s">
        <v>511</v>
      </c>
      <c r="C196" s="77"/>
      <c r="D196" s="77"/>
      <c r="E196" s="88"/>
      <c r="F196" s="145"/>
    </row>
    <row r="197" spans="1:6" ht="14.25" hidden="1">
      <c r="A197" s="76" t="s">
        <v>237</v>
      </c>
      <c r="B197" s="76" t="s">
        <v>236</v>
      </c>
      <c r="C197" s="77"/>
      <c r="D197" s="77"/>
      <c r="E197" s="88"/>
      <c r="F197" s="145"/>
    </row>
    <row r="198" spans="1:6" ht="14.25" hidden="1">
      <c r="A198" s="76"/>
      <c r="B198" s="76"/>
      <c r="C198" s="77"/>
      <c r="D198" s="77"/>
      <c r="E198" s="88"/>
      <c r="F198" s="145"/>
    </row>
    <row r="199" spans="1:6" ht="14.25">
      <c r="A199" s="95" t="s">
        <v>238</v>
      </c>
      <c r="B199" s="95" t="s">
        <v>239</v>
      </c>
      <c r="C199" s="96">
        <v>38024600</v>
      </c>
      <c r="D199" s="96">
        <v>38024600</v>
      </c>
      <c r="E199" s="96">
        <f>SUM(E200+E204+E209+E216+E219+E224+E233+E243)</f>
        <v>1151438.81</v>
      </c>
      <c r="F199" s="145"/>
    </row>
    <row r="200" spans="1:6" ht="14.25">
      <c r="A200" s="76" t="s">
        <v>240</v>
      </c>
      <c r="B200" s="76" t="s">
        <v>241</v>
      </c>
      <c r="C200" s="77">
        <v>2550000</v>
      </c>
      <c r="D200" s="77">
        <v>2550000</v>
      </c>
      <c r="E200" s="77">
        <f>('Detalle Ejecucion Abril 23 '!E210)</f>
        <v>64422.68</v>
      </c>
      <c r="F200" s="145"/>
    </row>
    <row r="201" spans="1:6" ht="14.25" hidden="1">
      <c r="A201" s="76" t="s">
        <v>242</v>
      </c>
      <c r="B201" s="76" t="s">
        <v>241</v>
      </c>
      <c r="C201" s="77"/>
      <c r="D201" s="77"/>
      <c r="E201" s="88"/>
      <c r="F201" s="145"/>
    </row>
    <row r="202" spans="1:6" ht="14.25" hidden="1">
      <c r="A202" s="76" t="s">
        <v>243</v>
      </c>
      <c r="B202" s="76" t="s">
        <v>244</v>
      </c>
      <c r="C202" s="77"/>
      <c r="D202" s="77"/>
      <c r="E202" s="88"/>
      <c r="F202" s="145"/>
    </row>
    <row r="203" spans="1:6" ht="14.25" hidden="1">
      <c r="A203" s="76"/>
      <c r="B203" s="76"/>
      <c r="C203" s="77"/>
      <c r="D203" s="77"/>
      <c r="E203" s="78"/>
      <c r="F203" s="145"/>
    </row>
    <row r="204" spans="1:6" ht="14.25">
      <c r="A204" s="76" t="s">
        <v>245</v>
      </c>
      <c r="B204" s="76" t="s">
        <v>246</v>
      </c>
      <c r="C204" s="77">
        <v>4700000</v>
      </c>
      <c r="D204" s="77">
        <v>4700000</v>
      </c>
      <c r="E204" s="77">
        <f>('Detalle Ejecucion Abril 23 '!F264)</f>
        <v>0</v>
      </c>
      <c r="F204" s="145"/>
    </row>
    <row r="205" spans="1:6" ht="14.25" hidden="1">
      <c r="A205" s="76" t="s">
        <v>247</v>
      </c>
      <c r="B205" s="76" t="s">
        <v>248</v>
      </c>
      <c r="C205" s="77"/>
      <c r="D205" s="77"/>
      <c r="E205" s="78"/>
      <c r="F205" s="145"/>
    </row>
    <row r="206" spans="1:6" ht="14.25" hidden="1">
      <c r="A206" s="76" t="s">
        <v>249</v>
      </c>
      <c r="B206" s="76" t="s">
        <v>250</v>
      </c>
      <c r="C206" s="77"/>
      <c r="D206" s="77"/>
      <c r="E206" s="78"/>
      <c r="F206" s="145"/>
    </row>
    <row r="207" spans="1:6" ht="14.25" hidden="1">
      <c r="A207" s="76" t="s">
        <v>251</v>
      </c>
      <c r="B207" s="76" t="s">
        <v>252</v>
      </c>
      <c r="C207" s="77"/>
      <c r="D207" s="77"/>
      <c r="E207" s="78"/>
      <c r="F207" s="145"/>
    </row>
    <row r="208" spans="1:6" ht="14.25" hidden="1">
      <c r="A208" s="76"/>
      <c r="B208" s="76"/>
      <c r="C208" s="77"/>
      <c r="D208" s="77"/>
      <c r="E208" s="78"/>
      <c r="F208" s="145"/>
    </row>
    <row r="209" spans="1:6" ht="14.25">
      <c r="A209" s="76" t="s">
        <v>253</v>
      </c>
      <c r="B209" s="76" t="s">
        <v>254</v>
      </c>
      <c r="C209" s="77">
        <v>1800000</v>
      </c>
      <c r="D209" s="77">
        <v>1800000</v>
      </c>
      <c r="E209" s="77">
        <f>('Detalle Ejecucion Abril 23 '!F269)</f>
        <v>0</v>
      </c>
      <c r="F209" s="145"/>
    </row>
    <row r="210" spans="1:6" ht="14.25" hidden="1">
      <c r="A210" s="76" t="s">
        <v>257</v>
      </c>
      <c r="B210" s="76" t="s">
        <v>258</v>
      </c>
      <c r="C210" s="77"/>
      <c r="D210" s="77"/>
      <c r="E210" s="78"/>
      <c r="F210" s="145"/>
    </row>
    <row r="211" spans="1:6" ht="14.25" hidden="1">
      <c r="A211" s="76" t="s">
        <v>259</v>
      </c>
      <c r="B211" s="76" t="s">
        <v>260</v>
      </c>
      <c r="C211" s="77"/>
      <c r="D211" s="77"/>
      <c r="E211" s="78"/>
      <c r="F211" s="145"/>
    </row>
    <row r="212" spans="1:6" ht="14.25" hidden="1">
      <c r="A212" s="76" t="s">
        <v>261</v>
      </c>
      <c r="B212" s="76" t="s">
        <v>262</v>
      </c>
      <c r="C212" s="77"/>
      <c r="D212" s="77"/>
      <c r="E212" s="78"/>
      <c r="F212" s="145"/>
    </row>
    <row r="213" spans="1:6" ht="14.25" hidden="1">
      <c r="A213" s="76" t="s">
        <v>263</v>
      </c>
      <c r="B213" s="76" t="s">
        <v>264</v>
      </c>
      <c r="C213" s="77"/>
      <c r="D213" s="77"/>
      <c r="E213" s="78"/>
      <c r="F213" s="145"/>
    </row>
    <row r="214" spans="1:6" ht="14.25" hidden="1">
      <c r="A214" s="76" t="s">
        <v>265</v>
      </c>
      <c r="B214" s="76" t="s">
        <v>266</v>
      </c>
      <c r="C214" s="77"/>
      <c r="D214" s="77"/>
      <c r="E214" s="78"/>
      <c r="F214" s="145"/>
    </row>
    <row r="215" spans="1:6" ht="14.25" hidden="1">
      <c r="A215" s="76"/>
      <c r="B215" s="76"/>
      <c r="C215" s="77"/>
      <c r="D215" s="77"/>
      <c r="E215" s="78"/>
      <c r="F215" s="145"/>
    </row>
    <row r="216" spans="1:6" ht="14.25">
      <c r="A216" s="76" t="s">
        <v>267</v>
      </c>
      <c r="B216" s="76" t="s">
        <v>843</v>
      </c>
      <c r="C216" s="77">
        <v>800000</v>
      </c>
      <c r="D216" s="77">
        <v>800000</v>
      </c>
      <c r="E216" s="77">
        <f>('Detalle Ejecucion Febrero 23'!E261)</f>
        <v>0</v>
      </c>
      <c r="F216" s="145"/>
    </row>
    <row r="217" spans="1:6" ht="14.25" hidden="1">
      <c r="A217" s="76" t="s">
        <v>269</v>
      </c>
      <c r="B217" s="76" t="s">
        <v>270</v>
      </c>
      <c r="C217" s="77"/>
      <c r="D217" s="77"/>
      <c r="E217" s="78"/>
      <c r="F217" s="145"/>
    </row>
    <row r="218" spans="1:6" ht="14.25" hidden="1">
      <c r="A218" s="76"/>
      <c r="B218" s="76"/>
      <c r="C218" s="77"/>
      <c r="D218" s="77"/>
      <c r="E218" s="78"/>
      <c r="F218" s="145"/>
    </row>
    <row r="219" spans="1:6" ht="14.25">
      <c r="A219" s="76" t="s">
        <v>271</v>
      </c>
      <c r="B219" s="76" t="s">
        <v>272</v>
      </c>
      <c r="C219" s="77">
        <v>1000000</v>
      </c>
      <c r="D219" s="77">
        <v>1000000</v>
      </c>
      <c r="E219" s="77">
        <f>('Detalle Ejecucion Abril 23 '!F279)</f>
        <v>318999.96000000002</v>
      </c>
      <c r="F219" s="145"/>
    </row>
    <row r="220" spans="1:6" ht="14.25" hidden="1">
      <c r="A220" s="76" t="s">
        <v>273</v>
      </c>
      <c r="B220" s="76" t="s">
        <v>274</v>
      </c>
      <c r="C220" s="77"/>
      <c r="D220" s="77"/>
      <c r="E220" s="78"/>
      <c r="F220" s="145"/>
    </row>
    <row r="221" spans="1:6" ht="14.25" hidden="1">
      <c r="A221" s="76" t="s">
        <v>275</v>
      </c>
      <c r="B221" s="76" t="s">
        <v>276</v>
      </c>
      <c r="C221" s="77"/>
      <c r="D221" s="77"/>
      <c r="E221" s="78"/>
      <c r="F221" s="145"/>
    </row>
    <row r="222" spans="1:6" ht="14.25" hidden="1">
      <c r="A222" s="76" t="s">
        <v>277</v>
      </c>
      <c r="B222" s="76" t="s">
        <v>561</v>
      </c>
      <c r="C222" s="77"/>
      <c r="D222" s="77"/>
      <c r="E222" s="78"/>
      <c r="F222" s="145"/>
    </row>
    <row r="223" spans="1:6" ht="14.25" hidden="1">
      <c r="A223" s="76"/>
      <c r="B223" s="76"/>
      <c r="C223" s="77"/>
      <c r="D223" s="77"/>
      <c r="E223" s="78"/>
      <c r="F223" s="145"/>
    </row>
    <row r="224" spans="1:6" ht="14.25">
      <c r="A224" s="76" t="s">
        <v>279</v>
      </c>
      <c r="B224" s="76" t="s">
        <v>280</v>
      </c>
      <c r="C224" s="77">
        <v>50000</v>
      </c>
      <c r="D224" s="77">
        <v>50000</v>
      </c>
      <c r="E224" s="77">
        <f>('Detalle Ejecucion Abril 23 '!F284)</f>
        <v>0</v>
      </c>
      <c r="F224" s="145"/>
    </row>
    <row r="225" spans="1:6" ht="14.25" hidden="1">
      <c r="A225" s="76" t="s">
        <v>281</v>
      </c>
      <c r="B225" s="76" t="s">
        <v>282</v>
      </c>
      <c r="C225" s="77"/>
      <c r="D225" s="77"/>
      <c r="E225" s="78"/>
      <c r="F225" s="145"/>
    </row>
    <row r="226" spans="1:6" ht="14.25" hidden="1">
      <c r="A226" s="76" t="s">
        <v>283</v>
      </c>
      <c r="B226" s="76" t="s">
        <v>284</v>
      </c>
      <c r="C226" s="77"/>
      <c r="D226" s="77"/>
      <c r="E226" s="78"/>
      <c r="F226" s="145"/>
    </row>
    <row r="227" spans="1:6" ht="14.25" hidden="1">
      <c r="A227" s="76" t="s">
        <v>285</v>
      </c>
      <c r="B227" s="76" t="s">
        <v>286</v>
      </c>
      <c r="C227" s="77"/>
      <c r="D227" s="77"/>
      <c r="E227" s="78"/>
      <c r="F227" s="145"/>
    </row>
    <row r="228" spans="1:6" ht="14.25" hidden="1">
      <c r="A228" s="76" t="s">
        <v>287</v>
      </c>
      <c r="B228" s="76" t="s">
        <v>288</v>
      </c>
      <c r="C228" s="77"/>
      <c r="D228" s="77"/>
      <c r="E228" s="78"/>
      <c r="F228" s="145"/>
    </row>
    <row r="229" spans="1:6" ht="14.25" hidden="1">
      <c r="A229" s="76" t="s">
        <v>289</v>
      </c>
      <c r="B229" s="76" t="s">
        <v>715</v>
      </c>
      <c r="C229" s="77"/>
      <c r="D229" s="77"/>
      <c r="E229" s="78"/>
      <c r="F229" s="145"/>
    </row>
    <row r="230" spans="1:6" ht="14.25" hidden="1">
      <c r="A230" s="76" t="s">
        <v>291</v>
      </c>
      <c r="B230" s="76" t="s">
        <v>292</v>
      </c>
      <c r="C230" s="77"/>
      <c r="D230" s="77"/>
      <c r="E230" s="78"/>
      <c r="F230" s="145"/>
    </row>
    <row r="231" spans="1:6" ht="14.25" hidden="1">
      <c r="A231" s="76" t="s">
        <v>293</v>
      </c>
      <c r="B231" s="76" t="s">
        <v>294</v>
      </c>
      <c r="C231" s="77"/>
      <c r="D231" s="77"/>
      <c r="E231" s="78"/>
      <c r="F231" s="145"/>
    </row>
    <row r="232" spans="1:6" ht="14.25" hidden="1">
      <c r="A232" s="76"/>
      <c r="B232" s="76"/>
      <c r="C232" s="77"/>
      <c r="D232" s="77"/>
      <c r="E232" s="78"/>
      <c r="F232" s="145"/>
    </row>
    <row r="233" spans="1:6" ht="14.25">
      <c r="A233" s="76" t="s">
        <v>295</v>
      </c>
      <c r="B233" s="76" t="s">
        <v>296</v>
      </c>
      <c r="C233" s="77">
        <v>15970000</v>
      </c>
      <c r="D233" s="77">
        <v>15970000</v>
      </c>
      <c r="E233" s="77">
        <f>('Detalle Ejecucion Abril 23 '!F293)</f>
        <v>642060</v>
      </c>
      <c r="F233" s="145"/>
    </row>
    <row r="234" spans="1:6" ht="14.25" hidden="1">
      <c r="A234" s="76" t="s">
        <v>297</v>
      </c>
      <c r="B234" s="76" t="s">
        <v>298</v>
      </c>
      <c r="C234" s="77"/>
      <c r="D234" s="77"/>
      <c r="E234" s="88">
        <v>390304</v>
      </c>
      <c r="F234" s="145"/>
    </row>
    <row r="235" spans="1:6" ht="14.25" hidden="1">
      <c r="A235" s="76" t="s">
        <v>299</v>
      </c>
      <c r="B235" s="76" t="s">
        <v>300</v>
      </c>
      <c r="C235" s="77"/>
      <c r="D235" s="77"/>
      <c r="E235" s="78"/>
      <c r="F235" s="145"/>
    </row>
    <row r="236" spans="1:6" ht="14.25" hidden="1">
      <c r="A236" s="76" t="s">
        <v>563</v>
      </c>
      <c r="B236" s="76" t="s">
        <v>302</v>
      </c>
      <c r="C236" s="77"/>
      <c r="D236" s="77"/>
      <c r="E236" s="78"/>
      <c r="F236" s="145"/>
    </row>
    <row r="237" spans="1:6" ht="14.25" hidden="1">
      <c r="A237" s="76" t="s">
        <v>303</v>
      </c>
      <c r="B237" s="76" t="s">
        <v>304</v>
      </c>
      <c r="C237" s="77"/>
      <c r="D237" s="77"/>
      <c r="E237" s="78"/>
      <c r="F237" s="145"/>
    </row>
    <row r="238" spans="1:6" ht="14.25" hidden="1">
      <c r="A238" s="76" t="s">
        <v>305</v>
      </c>
      <c r="B238" s="76" t="s">
        <v>306</v>
      </c>
      <c r="C238" s="77"/>
      <c r="D238" s="77"/>
      <c r="E238" s="78"/>
      <c r="F238" s="145"/>
    </row>
    <row r="239" spans="1:6" ht="14.25" hidden="1">
      <c r="A239" s="76" t="s">
        <v>307</v>
      </c>
      <c r="B239" s="76" t="s">
        <v>308</v>
      </c>
      <c r="C239" s="77"/>
      <c r="D239" s="77"/>
      <c r="E239" s="78"/>
      <c r="F239" s="145"/>
    </row>
    <row r="240" spans="1:6" ht="14.25" hidden="1">
      <c r="A240" s="76" t="s">
        <v>309</v>
      </c>
      <c r="B240" s="76" t="s">
        <v>310</v>
      </c>
      <c r="C240" s="77"/>
      <c r="D240" s="77"/>
      <c r="E240" s="78"/>
      <c r="F240" s="145"/>
    </row>
    <row r="241" spans="1:6" ht="14.25" hidden="1">
      <c r="A241" s="76" t="s">
        <v>311</v>
      </c>
      <c r="B241" s="76" t="s">
        <v>564</v>
      </c>
      <c r="C241" s="77"/>
      <c r="D241" s="77"/>
      <c r="E241" s="78"/>
      <c r="F241" s="145"/>
    </row>
    <row r="242" spans="1:6" ht="14.25" hidden="1">
      <c r="A242" s="76"/>
      <c r="B242" s="76"/>
      <c r="C242" s="77"/>
      <c r="D242" s="77"/>
      <c r="E242" s="78"/>
      <c r="F242" s="145"/>
    </row>
    <row r="243" spans="1:6" ht="14.25">
      <c r="A243" s="76" t="s">
        <v>313</v>
      </c>
      <c r="B243" s="76" t="s">
        <v>770</v>
      </c>
      <c r="C243" s="77">
        <v>11154600</v>
      </c>
      <c r="D243" s="77">
        <v>11154600</v>
      </c>
      <c r="E243" s="77">
        <f>('Detalle Ejecucion Abril 23 '!F305)</f>
        <v>125956.17</v>
      </c>
      <c r="F243" s="145"/>
    </row>
    <row r="244" spans="1:6" ht="14.25" hidden="1">
      <c r="A244" s="76" t="s">
        <v>315</v>
      </c>
      <c r="B244" s="76" t="s">
        <v>565</v>
      </c>
      <c r="C244" s="77"/>
      <c r="D244" s="77"/>
      <c r="E244" s="88"/>
      <c r="F244" s="145"/>
    </row>
    <row r="245" spans="1:6" ht="14.25" hidden="1">
      <c r="A245" s="76" t="s">
        <v>317</v>
      </c>
      <c r="B245" s="76" t="s">
        <v>318</v>
      </c>
      <c r="C245" s="77"/>
      <c r="D245" s="77"/>
      <c r="E245" s="88"/>
      <c r="F245" s="145"/>
    </row>
    <row r="246" spans="1:6" ht="14.25" hidden="1">
      <c r="A246" s="76" t="s">
        <v>319</v>
      </c>
      <c r="B246" s="76" t="s">
        <v>568</v>
      </c>
      <c r="C246" s="77"/>
      <c r="D246" s="77"/>
      <c r="E246" s="88"/>
      <c r="F246" s="145"/>
    </row>
    <row r="247" spans="1:6" ht="14.25" hidden="1">
      <c r="A247" s="76" t="s">
        <v>321</v>
      </c>
      <c r="B247" s="76" t="s">
        <v>322</v>
      </c>
      <c r="C247" s="77"/>
      <c r="D247" s="77"/>
      <c r="E247" s="88"/>
      <c r="F247" s="145"/>
    </row>
    <row r="248" spans="1:6" ht="14.25" hidden="1">
      <c r="A248" s="76" t="s">
        <v>323</v>
      </c>
      <c r="B248" s="76" t="s">
        <v>324</v>
      </c>
      <c r="C248" s="77"/>
      <c r="D248" s="77"/>
      <c r="E248" s="88"/>
      <c r="F248" s="145"/>
    </row>
    <row r="249" spans="1:6" ht="14.25" hidden="1">
      <c r="A249" s="76" t="s">
        <v>325</v>
      </c>
      <c r="B249" s="76" t="s">
        <v>326</v>
      </c>
      <c r="C249" s="77"/>
      <c r="D249" s="77"/>
      <c r="E249" s="88"/>
      <c r="F249" s="145"/>
    </row>
    <row r="250" spans="1:6" ht="14.25" hidden="1">
      <c r="A250" s="76" t="s">
        <v>327</v>
      </c>
      <c r="B250" s="76" t="s">
        <v>328</v>
      </c>
      <c r="C250" s="77"/>
      <c r="D250" s="77"/>
      <c r="E250" s="88"/>
      <c r="F250" s="145"/>
    </row>
    <row r="251" spans="1:6" ht="14.25" hidden="1">
      <c r="A251" s="76" t="s">
        <v>329</v>
      </c>
      <c r="B251" s="76" t="s">
        <v>330</v>
      </c>
      <c r="C251" s="77"/>
      <c r="D251" s="77"/>
      <c r="E251" s="88"/>
      <c r="F251" s="145"/>
    </row>
    <row r="252" spans="1:6" ht="14.25" hidden="1">
      <c r="A252" s="76" t="s">
        <v>331</v>
      </c>
      <c r="B252" s="76" t="s">
        <v>720</v>
      </c>
      <c r="C252" s="77"/>
      <c r="D252" s="77"/>
      <c r="E252" s="88"/>
      <c r="F252" s="145"/>
    </row>
    <row r="253" spans="1:6" ht="14.25" hidden="1">
      <c r="A253" s="76" t="s">
        <v>333</v>
      </c>
      <c r="B253" s="76" t="s">
        <v>578</v>
      </c>
      <c r="C253" s="77"/>
      <c r="D253" s="77"/>
      <c r="E253" s="88"/>
      <c r="F253" s="145"/>
    </row>
    <row r="254" spans="1:6" ht="14.25" hidden="1">
      <c r="A254" s="76"/>
      <c r="B254" s="76"/>
      <c r="C254" s="77"/>
      <c r="D254" s="77"/>
      <c r="E254" s="88"/>
      <c r="F254" s="145"/>
    </row>
    <row r="255" spans="1:6">
      <c r="A255" s="95" t="s">
        <v>335</v>
      </c>
      <c r="B255" s="95" t="s">
        <v>336</v>
      </c>
      <c r="C255" s="96">
        <v>25000000</v>
      </c>
      <c r="D255" s="96">
        <v>25000000</v>
      </c>
      <c r="E255" s="96">
        <f>SUM(E256)</f>
        <v>182400</v>
      </c>
    </row>
    <row r="256" spans="1:6" ht="14.25">
      <c r="A256" s="76" t="s">
        <v>337</v>
      </c>
      <c r="B256" s="76" t="s">
        <v>338</v>
      </c>
      <c r="C256" s="77">
        <v>25000000</v>
      </c>
      <c r="D256" s="77">
        <v>25000000</v>
      </c>
      <c r="E256" s="77">
        <f>('Detalle Ejecucion Abril 23 '!F335)</f>
        <v>182400</v>
      </c>
      <c r="F256" s="145"/>
    </row>
    <row r="257" spans="1:6" ht="14.25" hidden="1">
      <c r="A257" s="76" t="s">
        <v>339</v>
      </c>
      <c r="B257" s="76" t="s">
        <v>581</v>
      </c>
      <c r="C257" s="77"/>
      <c r="D257" s="77"/>
      <c r="E257" s="88"/>
      <c r="F257" s="145"/>
    </row>
    <row r="258" spans="1:6" ht="14.25" hidden="1">
      <c r="A258" s="76" t="s">
        <v>341</v>
      </c>
      <c r="B258" s="76" t="s">
        <v>342</v>
      </c>
      <c r="C258" s="77"/>
      <c r="D258" s="77"/>
      <c r="E258" s="88"/>
      <c r="F258" s="145"/>
    </row>
    <row r="259" spans="1:6" ht="14.25" hidden="1">
      <c r="A259" s="76" t="s">
        <v>343</v>
      </c>
      <c r="B259" s="76" t="s">
        <v>344</v>
      </c>
      <c r="C259" s="77"/>
      <c r="D259" s="77"/>
      <c r="E259" s="88"/>
      <c r="F259" s="145"/>
    </row>
    <row r="260" spans="1:6" ht="14.25" hidden="1">
      <c r="A260" s="76" t="s">
        <v>345</v>
      </c>
      <c r="B260" s="76" t="s">
        <v>346</v>
      </c>
      <c r="C260" s="77"/>
      <c r="D260" s="77"/>
      <c r="E260" s="88"/>
      <c r="F260" s="145"/>
    </row>
    <row r="261" spans="1:6" ht="14.25" hidden="1">
      <c r="A261" s="76" t="s">
        <v>347</v>
      </c>
      <c r="B261" s="76" t="s">
        <v>348</v>
      </c>
      <c r="C261" s="77"/>
      <c r="D261" s="77"/>
      <c r="E261" s="88"/>
      <c r="F261" s="145"/>
    </row>
    <row r="262" spans="1:6" ht="14.25" hidden="1">
      <c r="A262" s="76" t="s">
        <v>349</v>
      </c>
      <c r="B262" s="76" t="s">
        <v>350</v>
      </c>
      <c r="C262" s="77"/>
      <c r="D262" s="77"/>
      <c r="E262" s="88"/>
      <c r="F262" s="145"/>
    </row>
    <row r="263" spans="1:6" ht="14.25" hidden="1">
      <c r="A263" s="76"/>
      <c r="B263" s="76"/>
      <c r="C263" s="77"/>
      <c r="D263" s="77"/>
      <c r="E263" s="88"/>
      <c r="F263" s="145"/>
    </row>
    <row r="264" spans="1:6" ht="14.25" hidden="1">
      <c r="A264" s="76" t="s">
        <v>582</v>
      </c>
      <c r="B264" s="76" t="s">
        <v>585</v>
      </c>
      <c r="C264" s="77"/>
      <c r="D264" s="77"/>
      <c r="E264" s="29"/>
      <c r="F264" s="145"/>
    </row>
    <row r="265" spans="1:6" ht="14.25" hidden="1">
      <c r="A265" s="76"/>
      <c r="B265" s="76"/>
      <c r="C265" s="77"/>
      <c r="D265" s="77"/>
      <c r="E265" s="78"/>
      <c r="F265" s="145"/>
    </row>
    <row r="266" spans="1:6" ht="14.25" hidden="1">
      <c r="A266" s="76"/>
      <c r="B266" s="76"/>
      <c r="C266" s="77"/>
      <c r="D266" s="77"/>
      <c r="E266" s="88"/>
      <c r="F266" s="145"/>
    </row>
    <row r="267" spans="1:6" ht="14.25" hidden="1">
      <c r="A267" s="76" t="s">
        <v>584</v>
      </c>
      <c r="B267" s="76" t="s">
        <v>585</v>
      </c>
      <c r="C267" s="77"/>
      <c r="D267" s="77"/>
      <c r="E267" s="77">
        <f t="shared" ref="E267" si="0">SUM(E268:E269)</f>
        <v>0</v>
      </c>
      <c r="F267" s="145"/>
    </row>
    <row r="268" spans="1:6" ht="14.25" hidden="1">
      <c r="A268" s="76" t="s">
        <v>586</v>
      </c>
      <c r="B268" s="76" t="s">
        <v>587</v>
      </c>
      <c r="C268" s="77"/>
      <c r="D268" s="77"/>
      <c r="E268" s="88"/>
      <c r="F268" s="145"/>
    </row>
    <row r="269" spans="1:6" ht="14.25" hidden="1">
      <c r="A269" s="76" t="s">
        <v>588</v>
      </c>
      <c r="B269" s="76" t="s">
        <v>589</v>
      </c>
      <c r="C269" s="77"/>
      <c r="D269" s="77"/>
      <c r="E269" s="29"/>
      <c r="F269" s="145"/>
    </row>
    <row r="270" spans="1:6" ht="14.25" hidden="1">
      <c r="A270" s="76"/>
      <c r="B270" s="76"/>
      <c r="C270" s="77"/>
      <c r="D270" s="77"/>
      <c r="E270" s="78"/>
      <c r="F270" s="145"/>
    </row>
    <row r="271" spans="1:6" ht="14.25">
      <c r="A271" s="95" t="s">
        <v>351</v>
      </c>
      <c r="B271" s="95" t="s">
        <v>829</v>
      </c>
      <c r="C271" s="96">
        <v>1500000000</v>
      </c>
      <c r="D271" s="96">
        <v>1500000000</v>
      </c>
      <c r="E271" s="96">
        <f>SUM(E272+E273)</f>
        <v>1462176.42</v>
      </c>
      <c r="F271" s="145"/>
    </row>
    <row r="272" spans="1:6" ht="14.25">
      <c r="A272" s="76" t="s">
        <v>939</v>
      </c>
      <c r="B272" s="1" t="s">
        <v>941</v>
      </c>
      <c r="C272" s="77"/>
      <c r="D272" s="77"/>
      <c r="E272" s="77">
        <f>('Detalle Ejecucion Abril 23 '!F351)</f>
        <v>1462176.42</v>
      </c>
      <c r="F272" s="145"/>
    </row>
    <row r="273" spans="1:6" ht="14.25">
      <c r="A273" s="76" t="s">
        <v>743</v>
      </c>
      <c r="B273" s="76" t="s">
        <v>830</v>
      </c>
      <c r="C273" s="77">
        <v>1500000000</v>
      </c>
      <c r="D273" s="77">
        <v>1500000000</v>
      </c>
      <c r="E273" s="77">
        <f>('Detalle Ejecucion Abril 23 '!F355)</f>
        <v>0</v>
      </c>
      <c r="F273" s="145"/>
    </row>
    <row r="274" spans="1:6" ht="14.25">
      <c r="A274" s="95" t="s">
        <v>355</v>
      </c>
      <c r="B274" s="95" t="s">
        <v>356</v>
      </c>
      <c r="C274" s="96">
        <v>115790800</v>
      </c>
      <c r="D274" s="96">
        <v>115790800</v>
      </c>
      <c r="E274" s="96">
        <f>SUM(E275+E283+E294+E305+E313)</f>
        <v>407346.94</v>
      </c>
      <c r="F274" s="145"/>
    </row>
    <row r="275" spans="1:6" ht="14.25">
      <c r="A275" s="76" t="s">
        <v>357</v>
      </c>
      <c r="B275" s="76" t="s">
        <v>358</v>
      </c>
      <c r="C275" s="77">
        <v>39000000</v>
      </c>
      <c r="D275" s="77">
        <v>39000000</v>
      </c>
      <c r="E275" s="77">
        <f>('Detalle Ejecucion Abril 23 '!F358)</f>
        <v>0</v>
      </c>
      <c r="F275" s="145"/>
    </row>
    <row r="276" spans="1:6" ht="14.25" hidden="1">
      <c r="A276" s="76" t="s">
        <v>359</v>
      </c>
      <c r="B276" s="76" t="s">
        <v>360</v>
      </c>
      <c r="C276" s="77"/>
      <c r="D276" s="77"/>
      <c r="E276" s="78"/>
      <c r="F276" s="145"/>
    </row>
    <row r="277" spans="1:6" ht="14.25" hidden="1">
      <c r="A277" s="76" t="s">
        <v>361</v>
      </c>
      <c r="B277" s="76" t="s">
        <v>362</v>
      </c>
      <c r="C277" s="77"/>
      <c r="D277" s="77"/>
      <c r="E277" s="78"/>
      <c r="F277" s="145"/>
    </row>
    <row r="278" spans="1:6" ht="14.25" hidden="1">
      <c r="A278" s="76" t="s">
        <v>363</v>
      </c>
      <c r="B278" s="76" t="s">
        <v>590</v>
      </c>
      <c r="C278" s="77"/>
      <c r="D278" s="77"/>
      <c r="E278" s="78">
        <v>1973180.16</v>
      </c>
      <c r="F278" s="145"/>
    </row>
    <row r="279" spans="1:6" ht="14.25" hidden="1">
      <c r="A279" s="76"/>
      <c r="B279" s="76"/>
      <c r="C279" s="77"/>
      <c r="D279" s="77"/>
      <c r="E279" s="78"/>
      <c r="F279" s="145"/>
    </row>
    <row r="280" spans="1:6" ht="14.25" hidden="1">
      <c r="A280" s="76" t="s">
        <v>365</v>
      </c>
      <c r="B280" s="76" t="s">
        <v>366</v>
      </c>
      <c r="C280" s="77"/>
      <c r="D280" s="77"/>
      <c r="E280" s="78"/>
      <c r="F280" s="145"/>
    </row>
    <row r="281" spans="1:6" ht="14.25" hidden="1">
      <c r="A281" s="76" t="s">
        <v>367</v>
      </c>
      <c r="B281" s="76" t="s">
        <v>368</v>
      </c>
      <c r="C281" s="77"/>
      <c r="D281" s="77"/>
      <c r="E281" s="78"/>
      <c r="F281" s="145"/>
    </row>
    <row r="282" spans="1:6" ht="14.25" hidden="1">
      <c r="A282" s="76"/>
      <c r="B282" s="76"/>
      <c r="C282" s="77"/>
      <c r="D282" s="77"/>
      <c r="E282" s="78"/>
      <c r="F282" s="145"/>
    </row>
    <row r="283" spans="1:6" ht="14.25">
      <c r="A283" s="76" t="s">
        <v>369</v>
      </c>
      <c r="B283" s="76" t="s">
        <v>370</v>
      </c>
      <c r="C283" s="77">
        <v>3300000</v>
      </c>
      <c r="D283" s="77">
        <v>3300000</v>
      </c>
      <c r="E283" s="77">
        <f>('Detalle Ejecucion Abril 23 '!F364)</f>
        <v>0</v>
      </c>
      <c r="F283" s="145"/>
    </row>
    <row r="284" spans="1:6" ht="14.25" hidden="1">
      <c r="A284" s="76" t="s">
        <v>371</v>
      </c>
      <c r="B284" s="76" t="s">
        <v>372</v>
      </c>
      <c r="C284" s="77"/>
      <c r="D284" s="77"/>
      <c r="E284" s="78"/>
      <c r="F284" s="145"/>
    </row>
    <row r="285" spans="1:6" ht="14.25" hidden="1">
      <c r="A285" s="76" t="s">
        <v>373</v>
      </c>
      <c r="B285" s="76" t="s">
        <v>591</v>
      </c>
      <c r="C285" s="77"/>
      <c r="D285" s="77"/>
      <c r="E285" s="78"/>
      <c r="F285" s="145"/>
    </row>
    <row r="286" spans="1:6" ht="14.25" hidden="1">
      <c r="A286" s="76" t="s">
        <v>375</v>
      </c>
      <c r="B286" s="76" t="s">
        <v>376</v>
      </c>
      <c r="C286" s="77"/>
      <c r="D286" s="77"/>
      <c r="E286" s="78"/>
      <c r="F286" s="145"/>
    </row>
    <row r="287" spans="1:6" ht="14.25" hidden="1">
      <c r="A287" s="76"/>
      <c r="B287" s="76"/>
      <c r="C287" s="77"/>
      <c r="D287" s="77"/>
      <c r="E287" s="78"/>
      <c r="F287" s="145"/>
    </row>
    <row r="288" spans="1:6" ht="14.25" hidden="1">
      <c r="A288" s="76" t="s">
        <v>377</v>
      </c>
      <c r="B288" s="76" t="s">
        <v>592</v>
      </c>
      <c r="C288" s="77">
        <v>0</v>
      </c>
      <c r="D288" s="77">
        <v>0</v>
      </c>
      <c r="E288" s="77">
        <f t="shared" ref="E288" si="1">SUM(E289)</f>
        <v>0</v>
      </c>
      <c r="F288" s="145"/>
    </row>
    <row r="289" spans="1:6" ht="14.25" hidden="1">
      <c r="A289" s="76" t="s">
        <v>379</v>
      </c>
      <c r="B289" s="76" t="s">
        <v>380</v>
      </c>
      <c r="C289" s="77"/>
      <c r="D289" s="77"/>
      <c r="E289" s="78"/>
      <c r="F289" s="145"/>
    </row>
    <row r="290" spans="1:6" ht="14.25" hidden="1">
      <c r="A290" s="76"/>
      <c r="B290" s="76"/>
      <c r="C290" s="77"/>
      <c r="D290" s="77"/>
      <c r="E290" s="78"/>
      <c r="F290" s="145"/>
    </row>
    <row r="291" spans="1:6" ht="14.25">
      <c r="A291" s="76" t="s">
        <v>381</v>
      </c>
      <c r="B291" s="76" t="s">
        <v>959</v>
      </c>
      <c r="C291" s="77">
        <v>41000000</v>
      </c>
      <c r="D291" s="77">
        <v>41000000</v>
      </c>
      <c r="E291" s="77">
        <f>('Detalle Ejecucion Abril 23 '!F372)</f>
        <v>0</v>
      </c>
      <c r="F291" s="145"/>
    </row>
    <row r="292" spans="1:6" ht="14.25" hidden="1">
      <c r="A292" s="76" t="s">
        <v>383</v>
      </c>
      <c r="B292" s="76" t="s">
        <v>594</v>
      </c>
      <c r="C292" s="77"/>
      <c r="D292" s="77"/>
      <c r="E292" s="78"/>
      <c r="F292" s="145"/>
    </row>
    <row r="293" spans="1:6" ht="14.25" hidden="1">
      <c r="A293" s="76"/>
      <c r="B293" s="76"/>
      <c r="C293" s="77"/>
      <c r="D293" s="77"/>
      <c r="E293" s="78"/>
      <c r="F293" s="145"/>
    </row>
    <row r="294" spans="1:6" ht="14.25">
      <c r="A294" s="76" t="s">
        <v>387</v>
      </c>
      <c r="B294" s="76" t="s">
        <v>388</v>
      </c>
      <c r="C294" s="77">
        <v>20490800</v>
      </c>
      <c r="D294" s="77">
        <v>20490800</v>
      </c>
      <c r="E294" s="77">
        <f>('Detalle Ejecucion Abril 23 '!F375)</f>
        <v>36585.9</v>
      </c>
      <c r="F294" s="145"/>
    </row>
    <row r="295" spans="1:6" ht="14.25" hidden="1">
      <c r="A295" s="76" t="s">
        <v>389</v>
      </c>
      <c r="B295" s="76" t="s">
        <v>595</v>
      </c>
      <c r="C295" s="77"/>
      <c r="D295" s="77"/>
      <c r="E295" s="78"/>
      <c r="F295" s="145"/>
    </row>
    <row r="296" spans="1:6" ht="14.25" hidden="1">
      <c r="A296" s="76" t="s">
        <v>391</v>
      </c>
      <c r="B296" s="76" t="s">
        <v>596</v>
      </c>
      <c r="C296" s="77"/>
      <c r="D296" s="77"/>
      <c r="E296" s="78"/>
      <c r="F296" s="145"/>
    </row>
    <row r="297" spans="1:6" ht="14.25" hidden="1">
      <c r="A297" s="76" t="s">
        <v>395</v>
      </c>
      <c r="B297" s="76" t="s">
        <v>597</v>
      </c>
      <c r="C297" s="77"/>
      <c r="D297" s="77"/>
      <c r="E297" s="78"/>
      <c r="F297" s="145"/>
    </row>
    <row r="298" spans="1:6" ht="14.25" hidden="1">
      <c r="A298" s="76" t="s">
        <v>393</v>
      </c>
      <c r="B298" s="76" t="s">
        <v>598</v>
      </c>
      <c r="C298" s="77"/>
      <c r="D298" s="77"/>
      <c r="E298" s="78"/>
      <c r="F298" s="145"/>
    </row>
    <row r="299" spans="1:6" ht="14.25" hidden="1">
      <c r="A299" s="76" t="s">
        <v>397</v>
      </c>
      <c r="B299" s="76" t="s">
        <v>398</v>
      </c>
      <c r="C299" s="77"/>
      <c r="D299" s="77"/>
      <c r="E299" s="78"/>
      <c r="F299" s="145"/>
    </row>
    <row r="300" spans="1:6" ht="14.25" hidden="1">
      <c r="A300" s="76" t="s">
        <v>399</v>
      </c>
      <c r="B300" s="76" t="s">
        <v>599</v>
      </c>
      <c r="C300" s="77"/>
      <c r="D300" s="77"/>
      <c r="E300" s="78"/>
      <c r="F300" s="145"/>
    </row>
    <row r="301" spans="1:6" ht="14.25" hidden="1">
      <c r="A301" s="76"/>
      <c r="B301" s="76"/>
      <c r="C301" s="77"/>
      <c r="D301" s="77"/>
      <c r="E301" s="78"/>
      <c r="F301" s="145"/>
    </row>
    <row r="302" spans="1:6" ht="14.25" hidden="1">
      <c r="A302" s="76" t="s">
        <v>403</v>
      </c>
      <c r="B302" s="76" t="s">
        <v>404</v>
      </c>
      <c r="C302" s="77">
        <v>0</v>
      </c>
      <c r="D302" s="77">
        <v>0</v>
      </c>
      <c r="E302" s="77">
        <f t="shared" ref="E302" si="2">SUM(E303)</f>
        <v>0</v>
      </c>
      <c r="F302" s="145"/>
    </row>
    <row r="303" spans="1:6" ht="14.25" hidden="1">
      <c r="A303" s="76" t="s">
        <v>600</v>
      </c>
      <c r="B303" s="76" t="s">
        <v>601</v>
      </c>
      <c r="C303" s="77"/>
      <c r="D303" s="77"/>
      <c r="E303" s="78"/>
      <c r="F303" s="145"/>
    </row>
    <row r="304" spans="1:6" ht="14.25" hidden="1">
      <c r="A304" s="76"/>
      <c r="B304" s="76"/>
      <c r="C304" s="77"/>
      <c r="D304" s="77"/>
      <c r="E304" s="78"/>
      <c r="F304" s="145"/>
    </row>
    <row r="305" spans="1:6" ht="14.25">
      <c r="A305" s="76" t="s">
        <v>407</v>
      </c>
      <c r="B305" s="76" t="s">
        <v>408</v>
      </c>
      <c r="C305" s="77">
        <v>10000000</v>
      </c>
      <c r="D305" s="77">
        <v>10000000</v>
      </c>
      <c r="E305" s="77">
        <f>('Detalle Ejecucion Abril 23 '!F386)</f>
        <v>0</v>
      </c>
      <c r="F305" s="145"/>
    </row>
    <row r="306" spans="1:6" ht="14.25" hidden="1">
      <c r="A306" s="76" t="s">
        <v>409</v>
      </c>
      <c r="B306" s="76" t="s">
        <v>410</v>
      </c>
      <c r="C306" s="77"/>
      <c r="D306" s="77"/>
      <c r="E306" s="78"/>
      <c r="F306" s="145"/>
    </row>
    <row r="307" spans="1:6" ht="15" hidden="1">
      <c r="A307" s="76"/>
      <c r="B307" s="86" t="s">
        <v>832</v>
      </c>
      <c r="C307" s="77"/>
      <c r="D307" s="77"/>
      <c r="E307" s="78">
        <v>470187.31</v>
      </c>
      <c r="F307" s="145"/>
    </row>
    <row r="308" spans="1:6" ht="14.25" hidden="1">
      <c r="A308" s="76" t="s">
        <v>411</v>
      </c>
      <c r="B308" s="76" t="s">
        <v>412</v>
      </c>
      <c r="C308" s="77"/>
      <c r="D308" s="77"/>
      <c r="E308" s="78"/>
      <c r="F308" s="145"/>
    </row>
    <row r="309" spans="1:6" ht="14.25" hidden="1">
      <c r="A309" s="29"/>
      <c r="B309" s="29"/>
      <c r="C309" s="77"/>
      <c r="D309" s="77"/>
      <c r="E309" s="29"/>
      <c r="F309" s="145"/>
    </row>
    <row r="310" spans="1:6" ht="14.25" hidden="1">
      <c r="A310" s="76" t="s">
        <v>413</v>
      </c>
      <c r="B310" s="76" t="s">
        <v>414</v>
      </c>
      <c r="C310" s="77">
        <v>0</v>
      </c>
      <c r="D310" s="77">
        <v>0</v>
      </c>
      <c r="E310" s="77">
        <f t="shared" ref="E310" si="3">SUM(E311:E312)</f>
        <v>0</v>
      </c>
      <c r="F310" s="145"/>
    </row>
    <row r="311" spans="1:6" ht="14.25" hidden="1">
      <c r="A311" s="76" t="s">
        <v>415</v>
      </c>
      <c r="B311" s="76" t="s">
        <v>416</v>
      </c>
      <c r="C311" s="77"/>
      <c r="D311" s="77"/>
      <c r="E311" s="78"/>
      <c r="F311" s="145"/>
    </row>
    <row r="312" spans="1:6" ht="14.25" hidden="1">
      <c r="A312" s="29"/>
      <c r="B312" s="29"/>
      <c r="C312" s="77"/>
      <c r="D312" s="77"/>
      <c r="E312" s="29"/>
      <c r="F312" s="145"/>
    </row>
    <row r="313" spans="1:6" ht="14.25">
      <c r="A313" s="76" t="s">
        <v>413</v>
      </c>
      <c r="B313" s="76" t="s">
        <v>1324</v>
      </c>
      <c r="C313" s="77"/>
      <c r="E313" s="77">
        <f>('Detalle Ejecucion Abril 23 '!F390)</f>
        <v>370761.04</v>
      </c>
      <c r="F313" s="145"/>
    </row>
    <row r="314" spans="1:6" ht="14.25">
      <c r="A314" s="95" t="s">
        <v>417</v>
      </c>
      <c r="B314" s="95" t="s">
        <v>418</v>
      </c>
      <c r="C314" s="96">
        <v>105000000</v>
      </c>
      <c r="D314" s="96">
        <v>105000000</v>
      </c>
      <c r="E314" s="96">
        <f>('Detalle Ejecucion Abril 23 '!F393)</f>
        <v>7457908.4399999995</v>
      </c>
      <c r="F314" s="145"/>
    </row>
    <row r="315" spans="1:6" ht="14.25" hidden="1">
      <c r="A315" s="1" t="s">
        <v>421</v>
      </c>
      <c r="B315" s="1" t="s">
        <v>602</v>
      </c>
      <c r="C315" s="1"/>
      <c r="D315" s="1"/>
      <c r="E315" s="23"/>
      <c r="F315" s="145"/>
    </row>
    <row r="316" spans="1:6" ht="14.25" hidden="1">
      <c r="A316" s="1"/>
      <c r="B316" s="81" t="s">
        <v>835</v>
      </c>
      <c r="C316" s="81"/>
      <c r="D316" s="81"/>
      <c r="E316" s="23">
        <v>621028.79</v>
      </c>
      <c r="F316" s="145"/>
    </row>
    <row r="317" spans="1:6" ht="14.25" hidden="1">
      <c r="A317" s="76" t="s">
        <v>960</v>
      </c>
      <c r="B317" s="76" t="s">
        <v>424</v>
      </c>
      <c r="C317" s="77">
        <v>5000000</v>
      </c>
      <c r="D317" s="77">
        <v>5000000</v>
      </c>
      <c r="E317" s="23"/>
      <c r="F317" s="145"/>
    </row>
    <row r="318" spans="1:6" ht="14.25" hidden="1">
      <c r="A318" s="25"/>
      <c r="B318" s="81" t="s">
        <v>836</v>
      </c>
      <c r="C318" s="81"/>
      <c r="D318" s="81"/>
      <c r="E318" s="23">
        <v>1796753.96</v>
      </c>
      <c r="F318" s="145"/>
    </row>
    <row r="319" spans="1:6" ht="14.25" hidden="1">
      <c r="A319" s="25"/>
      <c r="B319" s="81" t="s">
        <v>837</v>
      </c>
      <c r="C319" s="81"/>
      <c r="D319" s="81"/>
      <c r="E319" s="23">
        <v>1735520.21</v>
      </c>
      <c r="F319" s="145"/>
    </row>
    <row r="320" spans="1:6" ht="14.25">
      <c r="A320" s="25"/>
      <c r="C320" s="89"/>
      <c r="D320" s="25"/>
      <c r="E320" s="23"/>
      <c r="F320" s="145"/>
    </row>
    <row r="321" spans="1:6" ht="14.25">
      <c r="A321" s="25"/>
      <c r="C321" s="89"/>
      <c r="D321" s="25"/>
      <c r="E321" s="23"/>
      <c r="F321" s="145"/>
    </row>
    <row r="322" spans="1:6">
      <c r="A322" s="25"/>
      <c r="B322" s="106"/>
      <c r="C322" s="106"/>
      <c r="D322" s="107"/>
      <c r="E322" s="107"/>
      <c r="F322" s="107"/>
    </row>
    <row r="323" spans="1:6">
      <c r="A323" s="25"/>
      <c r="B323" s="112" t="s">
        <v>751</v>
      </c>
      <c r="C323" s="108"/>
      <c r="D323" s="112" t="s">
        <v>606</v>
      </c>
      <c r="E323" s="711"/>
      <c r="F323" s="711"/>
    </row>
    <row r="324" spans="1:6">
      <c r="B324" s="113" t="s">
        <v>838</v>
      </c>
      <c r="C324" s="109"/>
      <c r="D324" s="110" t="s">
        <v>434</v>
      </c>
      <c r="E324" s="111"/>
    </row>
    <row r="325" spans="1:6">
      <c r="B325" s="106"/>
      <c r="C325" s="106"/>
      <c r="D325" s="18"/>
      <c r="E325" s="18"/>
      <c r="F325" s="18"/>
    </row>
    <row r="326" spans="1:6">
      <c r="C326" t="s">
        <v>1325</v>
      </c>
      <c r="D326" s="18"/>
      <c r="E326" s="18"/>
      <c r="F326" s="18"/>
    </row>
    <row r="327" spans="1:6">
      <c r="B327" s="704" t="s">
        <v>755</v>
      </c>
      <c r="C327" s="704"/>
      <c r="D327" s="704"/>
      <c r="E327" s="704"/>
    </row>
    <row r="328" spans="1:6">
      <c r="B328" s="704" t="s">
        <v>756</v>
      </c>
      <c r="C328" s="704"/>
      <c r="D328" s="704"/>
      <c r="E328" s="704"/>
    </row>
  </sheetData>
  <mergeCells count="8">
    <mergeCell ref="B327:E327"/>
    <mergeCell ref="B328:E328"/>
    <mergeCell ref="A1:E6"/>
    <mergeCell ref="A7:E7"/>
    <mergeCell ref="A8:E8"/>
    <mergeCell ref="A9:E9"/>
    <mergeCell ref="A10:E10"/>
    <mergeCell ref="E323:F323"/>
  </mergeCells>
  <printOptions horizontalCentered="1"/>
  <pageMargins left="0.23622047244094491" right="0.23622047244094491" top="0.19685039370078741" bottom="0.35433070866141736" header="0.11811023622047245" footer="0.31496062992125984"/>
  <pageSetup scale="93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8"/>
  <sheetViews>
    <sheetView topLeftCell="A66" workbookViewId="0">
      <selection activeCell="F292" sqref="F292"/>
    </sheetView>
  </sheetViews>
  <sheetFormatPr baseColWidth="10" defaultColWidth="11.42578125" defaultRowHeight="12.75"/>
  <cols>
    <col min="1" max="1" width="6.42578125" customWidth="1"/>
    <col min="2" max="2" width="45.28515625" customWidth="1"/>
    <col min="3" max="3" width="18" customWidth="1"/>
    <col min="4" max="4" width="17.85546875" customWidth="1"/>
    <col min="5" max="5" width="17.140625" customWidth="1"/>
    <col min="6" max="6" width="16" customWidth="1"/>
    <col min="7" max="7" width="16.7109375" customWidth="1"/>
  </cols>
  <sheetData>
    <row r="1" spans="1:7">
      <c r="A1" s="704"/>
      <c r="B1" s="704"/>
      <c r="C1" s="704"/>
      <c r="D1" s="704"/>
      <c r="E1" s="704"/>
    </row>
    <row r="2" spans="1:7">
      <c r="A2" s="704"/>
      <c r="B2" s="704"/>
      <c r="C2" s="704"/>
      <c r="D2" s="704"/>
      <c r="E2" s="704"/>
    </row>
    <row r="3" spans="1:7" ht="11.25" customHeight="1">
      <c r="A3" s="704"/>
      <c r="B3" s="704"/>
      <c r="C3" s="704"/>
      <c r="D3" s="704"/>
      <c r="E3" s="704"/>
    </row>
    <row r="4" spans="1:7" ht="19.5" customHeight="1">
      <c r="A4" s="704"/>
      <c r="B4" s="704"/>
      <c r="C4" s="704"/>
      <c r="D4" s="704"/>
      <c r="E4" s="704"/>
    </row>
    <row r="5" spans="1:7">
      <c r="A5" s="704"/>
      <c r="B5" s="704"/>
      <c r="C5" s="704"/>
      <c r="D5" s="704"/>
      <c r="E5" s="704"/>
    </row>
    <row r="6" spans="1:7">
      <c r="A6" s="704"/>
      <c r="B6" s="704"/>
      <c r="C6" s="704"/>
      <c r="D6" s="704"/>
      <c r="E6" s="704"/>
    </row>
    <row r="7" spans="1:7" ht="15">
      <c r="A7" s="713" t="s">
        <v>0</v>
      </c>
      <c r="B7" s="713"/>
      <c r="C7" s="713"/>
      <c r="D7" s="713"/>
      <c r="E7" s="713"/>
    </row>
    <row r="8" spans="1:7" ht="15">
      <c r="A8" s="702" t="s">
        <v>1326</v>
      </c>
      <c r="B8" s="702"/>
      <c r="C8" s="702"/>
      <c r="D8" s="702"/>
      <c r="E8" s="702"/>
    </row>
    <row r="9" spans="1:7" ht="14.25">
      <c r="A9" s="706" t="s">
        <v>1</v>
      </c>
      <c r="B9" s="706"/>
      <c r="C9" s="706"/>
      <c r="D9" s="706"/>
      <c r="E9" s="706"/>
      <c r="F9" s="145"/>
    </row>
    <row r="10" spans="1:7" ht="14.25">
      <c r="A10" s="706" t="s">
        <v>3</v>
      </c>
      <c r="B10" s="706"/>
      <c r="C10" s="706"/>
      <c r="D10" s="706"/>
      <c r="E10" s="706"/>
      <c r="F10" s="145"/>
    </row>
    <row r="11" spans="1:7" ht="14.2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1327</v>
      </c>
      <c r="F11" s="145"/>
    </row>
    <row r="12" spans="1:7" ht="14.25">
      <c r="A12" s="83" t="s">
        <v>802</v>
      </c>
      <c r="B12" s="83" t="s">
        <v>444</v>
      </c>
      <c r="C12" s="84">
        <v>2977000000</v>
      </c>
      <c r="D12" s="83"/>
      <c r="E12" s="84">
        <f>E13+E66+E199+E255+E271+E274+E314</f>
        <v>162088462.73899999</v>
      </c>
      <c r="F12" s="145"/>
      <c r="G12" s="42"/>
    </row>
    <row r="13" spans="1:7" ht="14.25">
      <c r="A13" s="95" t="s">
        <v>16</v>
      </c>
      <c r="B13" s="95" t="s">
        <v>17</v>
      </c>
      <c r="C13" s="96">
        <f>SUM(C14+C32+C49+C55+C61)</f>
        <v>419740600</v>
      </c>
      <c r="D13" s="96">
        <v>419740600</v>
      </c>
      <c r="E13" s="96">
        <f>SUM(E14+E32+E49+E55+E61)</f>
        <v>11563956.719999999</v>
      </c>
      <c r="F13" s="145"/>
      <c r="G13" s="42"/>
    </row>
    <row r="14" spans="1:7" ht="14.2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f>('Detalle de Ejecucion Mayo 23'!E14)</f>
        <v>8105305.2400000002</v>
      </c>
      <c r="F14" s="145"/>
    </row>
    <row r="15" spans="1:7" ht="14.25" hidden="1">
      <c r="A15" s="76" t="s">
        <v>20</v>
      </c>
      <c r="B15" s="76" t="s">
        <v>21</v>
      </c>
      <c r="C15" s="77"/>
      <c r="D15" s="77"/>
      <c r="E15" s="85">
        <v>7141530</v>
      </c>
      <c r="F15" s="145"/>
    </row>
    <row r="16" spans="1:7" ht="14.25" hidden="1">
      <c r="A16" s="76" t="s">
        <v>445</v>
      </c>
      <c r="B16" s="76" t="s">
        <v>446</v>
      </c>
      <c r="C16" s="77"/>
      <c r="D16" s="77"/>
      <c r="E16" s="85"/>
      <c r="F16" s="145"/>
    </row>
    <row r="17" spans="1:6" ht="14.25" hidden="1">
      <c r="A17" s="76" t="s">
        <v>22</v>
      </c>
      <c r="B17" s="76" t="s">
        <v>23</v>
      </c>
      <c r="C17" s="77"/>
      <c r="D17" s="77"/>
      <c r="E17" s="85"/>
      <c r="F17" s="145"/>
    </row>
    <row r="18" spans="1:6" ht="14.25" hidden="1">
      <c r="A18" s="76" t="s">
        <v>24</v>
      </c>
      <c r="B18" s="76" t="s">
        <v>25</v>
      </c>
      <c r="C18" s="77"/>
      <c r="D18" s="77"/>
      <c r="E18" s="85"/>
      <c r="F18" s="145"/>
    </row>
    <row r="19" spans="1:6" ht="14.25" hidden="1">
      <c r="A19" s="76" t="s">
        <v>26</v>
      </c>
      <c r="B19" s="76" t="s">
        <v>27</v>
      </c>
      <c r="C19" s="77"/>
      <c r="D19" s="77"/>
      <c r="E19" s="85"/>
      <c r="F19" s="145"/>
    </row>
    <row r="20" spans="1:6" ht="14.25" hidden="1">
      <c r="A20" s="76" t="s">
        <v>28</v>
      </c>
      <c r="B20" s="76" t="s">
        <v>29</v>
      </c>
      <c r="C20" s="77"/>
      <c r="D20" s="77"/>
      <c r="E20" s="85"/>
      <c r="F20" s="145"/>
    </row>
    <row r="21" spans="1:6" ht="14.25" hidden="1">
      <c r="A21" s="76" t="s">
        <v>32</v>
      </c>
      <c r="B21" s="76" t="s">
        <v>33</v>
      </c>
      <c r="C21" s="77"/>
      <c r="D21" s="77"/>
      <c r="E21" s="85"/>
      <c r="F21" s="145"/>
    </row>
    <row r="22" spans="1:6" ht="14.25" hidden="1">
      <c r="A22" s="76" t="s">
        <v>34</v>
      </c>
      <c r="B22" s="76" t="s">
        <v>447</v>
      </c>
      <c r="C22" s="77"/>
      <c r="D22" s="77"/>
      <c r="E22" s="29"/>
      <c r="F22" s="145"/>
    </row>
    <row r="23" spans="1:6" ht="15" hidden="1">
      <c r="A23" s="76"/>
      <c r="B23" s="86" t="s">
        <v>804</v>
      </c>
      <c r="C23" s="77"/>
      <c r="D23" s="77"/>
      <c r="E23" s="85">
        <v>55000</v>
      </c>
      <c r="F23" s="145"/>
    </row>
    <row r="24" spans="1:6" ht="14.25" hidden="1">
      <c r="A24" s="76" t="s">
        <v>36</v>
      </c>
      <c r="B24" s="76" t="s">
        <v>37</v>
      </c>
      <c r="C24" s="77"/>
      <c r="D24" s="77"/>
      <c r="E24" s="29"/>
      <c r="F24" s="145"/>
    </row>
    <row r="25" spans="1:6" ht="14.25" hidden="1">
      <c r="A25" s="76" t="s">
        <v>38</v>
      </c>
      <c r="B25" s="76" t="s">
        <v>448</v>
      </c>
      <c r="C25" s="77"/>
      <c r="D25" s="77"/>
      <c r="E25" s="85"/>
      <c r="F25" s="145"/>
    </row>
    <row r="26" spans="1:6" ht="14.25" hidden="1">
      <c r="A26" s="76" t="s">
        <v>40</v>
      </c>
      <c r="B26" s="76" t="s">
        <v>449</v>
      </c>
      <c r="C26" s="77"/>
      <c r="D26" s="77"/>
      <c r="E26" s="85"/>
      <c r="F26" s="145"/>
    </row>
    <row r="27" spans="1:6" ht="14.25" hidden="1">
      <c r="A27" s="76" t="s">
        <v>42</v>
      </c>
      <c r="B27" s="76" t="s">
        <v>450</v>
      </c>
      <c r="C27" s="77"/>
      <c r="D27" s="77"/>
      <c r="E27" s="29"/>
      <c r="F27" s="145"/>
    </row>
    <row r="28" spans="1:6" ht="15" hidden="1">
      <c r="A28" s="76"/>
      <c r="B28" s="86" t="s">
        <v>805</v>
      </c>
      <c r="C28" s="77"/>
      <c r="D28" s="77"/>
      <c r="E28" s="85">
        <v>20000</v>
      </c>
      <c r="F28" s="145"/>
    </row>
    <row r="29" spans="1:6" ht="14.25" hidden="1">
      <c r="A29" s="76" t="s">
        <v>44</v>
      </c>
      <c r="B29" s="76" t="s">
        <v>451</v>
      </c>
      <c r="C29" s="77"/>
      <c r="D29" s="77"/>
      <c r="E29" s="85"/>
      <c r="F29" s="145"/>
    </row>
    <row r="30" spans="1:6" ht="14.25" hidden="1">
      <c r="A30" s="76" t="s">
        <v>46</v>
      </c>
      <c r="B30" s="76" t="s">
        <v>47</v>
      </c>
      <c r="C30" s="77"/>
      <c r="D30" s="77"/>
      <c r="E30" s="85"/>
      <c r="F30" s="145"/>
    </row>
    <row r="31" spans="1:6" ht="14.25" hidden="1">
      <c r="A31" s="76"/>
      <c r="B31" s="76"/>
      <c r="C31" s="77"/>
      <c r="D31" s="77"/>
      <c r="E31" s="85"/>
      <c r="F31" s="145"/>
    </row>
    <row r="32" spans="1:6" ht="14.25">
      <c r="A32" s="76" t="s">
        <v>48</v>
      </c>
      <c r="B32" s="76" t="s">
        <v>49</v>
      </c>
      <c r="C32" s="77">
        <v>35565600</v>
      </c>
      <c r="D32" s="77">
        <v>35565600</v>
      </c>
      <c r="E32" s="77">
        <f>('Detalle de Ejecucion Mayo 23'!E31)</f>
        <v>2047823.27</v>
      </c>
      <c r="F32" s="145"/>
    </row>
    <row r="33" spans="1:7" ht="14.25" hidden="1">
      <c r="A33" s="76" t="s">
        <v>806</v>
      </c>
      <c r="B33" s="76" t="s">
        <v>51</v>
      </c>
      <c r="C33" s="77"/>
      <c r="D33" s="77"/>
      <c r="E33" s="85"/>
      <c r="F33" s="145"/>
      <c r="G33" s="12"/>
    </row>
    <row r="34" spans="1:7" ht="15" hidden="1">
      <c r="A34" s="76"/>
      <c r="B34" s="86" t="s">
        <v>453</v>
      </c>
      <c r="C34" s="87"/>
      <c r="D34" s="87"/>
      <c r="E34" s="85">
        <v>461069.1</v>
      </c>
      <c r="F34" s="145"/>
      <c r="G34" s="12"/>
    </row>
    <row r="35" spans="1:7" ht="15" hidden="1">
      <c r="A35" s="76"/>
      <c r="B35" s="86" t="s">
        <v>807</v>
      </c>
      <c r="C35" s="87"/>
      <c r="D35" s="87"/>
      <c r="E35" s="85">
        <v>26410</v>
      </c>
      <c r="F35" s="145"/>
      <c r="G35" s="12"/>
    </row>
    <row r="36" spans="1:7" ht="14.25" hidden="1">
      <c r="A36" s="76" t="s">
        <v>52</v>
      </c>
      <c r="B36" s="76" t="s">
        <v>53</v>
      </c>
      <c r="C36" s="77"/>
      <c r="D36" s="77"/>
      <c r="E36" s="85"/>
      <c r="F36" s="145"/>
      <c r="G36" s="12"/>
    </row>
    <row r="37" spans="1:7" ht="14.25" hidden="1">
      <c r="A37" s="76" t="s">
        <v>54</v>
      </c>
      <c r="B37" s="76" t="s">
        <v>55</v>
      </c>
      <c r="C37" s="77"/>
      <c r="D37" s="77"/>
      <c r="E37" s="85">
        <v>16861.23</v>
      </c>
      <c r="F37" s="145"/>
      <c r="G37" s="12"/>
    </row>
    <row r="38" spans="1:7" ht="14.25" hidden="1">
      <c r="A38" s="76"/>
      <c r="B38" s="76"/>
      <c r="C38" s="77"/>
      <c r="D38" s="77"/>
      <c r="E38" s="85">
        <v>32439.43</v>
      </c>
      <c r="F38" s="145"/>
      <c r="G38" s="12"/>
    </row>
    <row r="39" spans="1:7" ht="14.25" hidden="1">
      <c r="A39" s="76" t="s">
        <v>56</v>
      </c>
      <c r="B39" s="76" t="s">
        <v>57</v>
      </c>
      <c r="C39" s="77"/>
      <c r="D39" s="77"/>
      <c r="E39" s="85">
        <v>854568.49</v>
      </c>
      <c r="F39" s="145"/>
      <c r="G39" s="12"/>
    </row>
    <row r="40" spans="1:7" ht="14.25" hidden="1">
      <c r="A40" s="76" t="s">
        <v>58</v>
      </c>
      <c r="B40" s="76" t="s">
        <v>59</v>
      </c>
      <c r="C40" s="77"/>
      <c r="D40" s="77"/>
      <c r="E40" s="85">
        <v>346404.13</v>
      </c>
      <c r="F40" s="145"/>
    </row>
    <row r="41" spans="1:7" ht="14.25" hidden="1">
      <c r="A41" s="76" t="s">
        <v>60</v>
      </c>
      <c r="B41" s="76" t="s">
        <v>61</v>
      </c>
      <c r="C41" s="77"/>
      <c r="D41" s="77"/>
      <c r="E41" s="85"/>
      <c r="F41" s="145"/>
    </row>
    <row r="42" spans="1:7" ht="14.25" hidden="1">
      <c r="A42" s="76" t="s">
        <v>62</v>
      </c>
      <c r="B42" s="76" t="s">
        <v>63</v>
      </c>
      <c r="C42" s="77"/>
      <c r="D42" s="77"/>
      <c r="E42" s="85"/>
      <c r="F42" s="145"/>
    </row>
    <row r="43" spans="1:7" ht="14.25" hidden="1">
      <c r="A43" s="76" t="s">
        <v>64</v>
      </c>
      <c r="B43" s="76" t="s">
        <v>65</v>
      </c>
      <c r="C43" s="77"/>
      <c r="D43" s="77"/>
      <c r="E43" s="85"/>
      <c r="F43" s="145"/>
    </row>
    <row r="44" spans="1:7" ht="14.25" hidden="1">
      <c r="A44" s="76" t="s">
        <v>66</v>
      </c>
      <c r="B44" s="76" t="s">
        <v>67</v>
      </c>
      <c r="C44" s="77"/>
      <c r="D44" s="77"/>
      <c r="E44" s="85"/>
      <c r="F44" s="145"/>
    </row>
    <row r="45" spans="1:7" ht="14.25" hidden="1">
      <c r="A45" s="76" t="s">
        <v>68</v>
      </c>
      <c r="B45" s="76" t="s">
        <v>456</v>
      </c>
      <c r="C45" s="77"/>
      <c r="D45" s="77"/>
      <c r="E45" s="85"/>
      <c r="F45" s="145"/>
    </row>
    <row r="46" spans="1:7" ht="14.25" hidden="1">
      <c r="A46" s="76" t="s">
        <v>70</v>
      </c>
      <c r="B46" s="76" t="s">
        <v>71</v>
      </c>
      <c r="C46" s="77"/>
      <c r="D46" s="77"/>
      <c r="E46" s="85"/>
      <c r="F46" s="145"/>
    </row>
    <row r="47" spans="1:7" ht="14.25" hidden="1">
      <c r="A47" s="76" t="s">
        <v>72</v>
      </c>
      <c r="B47" s="76" t="s">
        <v>73</v>
      </c>
      <c r="C47" s="77"/>
      <c r="D47" s="77"/>
      <c r="E47" s="85"/>
      <c r="F47" s="145"/>
    </row>
    <row r="48" spans="1:7" ht="14.25" hidden="1">
      <c r="A48" s="76"/>
      <c r="B48" s="76"/>
      <c r="C48" s="77"/>
      <c r="D48" s="77"/>
      <c r="E48" s="85"/>
      <c r="F48" s="145"/>
    </row>
    <row r="49" spans="1:6" ht="14.25">
      <c r="A49" s="76" t="s">
        <v>74</v>
      </c>
      <c r="B49" s="76" t="s">
        <v>457</v>
      </c>
      <c r="C49" s="77">
        <v>18400000</v>
      </c>
      <c r="D49" s="77">
        <v>18400000</v>
      </c>
      <c r="E49" s="77">
        <f>('Detalle de Ejecucion Mayo 23'!E57)</f>
        <v>10515.2</v>
      </c>
      <c r="F49" s="145"/>
    </row>
    <row r="50" spans="1:6" ht="14.25" hidden="1">
      <c r="A50" s="76" t="s">
        <v>76</v>
      </c>
      <c r="B50" s="76" t="s">
        <v>77</v>
      </c>
      <c r="C50" s="77"/>
      <c r="D50" s="77"/>
      <c r="E50" s="78"/>
      <c r="F50" s="145"/>
    </row>
    <row r="51" spans="1:6" ht="14.25" hidden="1">
      <c r="A51" s="76" t="s">
        <v>78</v>
      </c>
      <c r="B51" s="76" t="s">
        <v>79</v>
      </c>
      <c r="C51" s="77"/>
      <c r="D51" s="77"/>
      <c r="E51" s="78"/>
      <c r="F51" s="145"/>
    </row>
    <row r="52" spans="1:6" ht="14.25" hidden="1">
      <c r="A52" s="76" t="s">
        <v>80</v>
      </c>
      <c r="B52" s="76" t="s">
        <v>81</v>
      </c>
      <c r="C52" s="77"/>
      <c r="D52" s="77"/>
      <c r="E52" s="78"/>
      <c r="F52" s="145"/>
    </row>
    <row r="53" spans="1:6" ht="14.25" hidden="1">
      <c r="A53" s="76" t="s">
        <v>82</v>
      </c>
      <c r="B53" s="76" t="s">
        <v>83</v>
      </c>
      <c r="C53" s="77"/>
      <c r="D53" s="77"/>
      <c r="E53" s="78"/>
      <c r="F53" s="145"/>
    </row>
    <row r="54" spans="1:6" ht="14.25" hidden="1">
      <c r="A54" s="76"/>
      <c r="B54" s="76"/>
      <c r="C54" s="77"/>
      <c r="D54" s="77"/>
      <c r="E54" s="78"/>
      <c r="F54" s="145"/>
    </row>
    <row r="55" spans="1:6" ht="14.25">
      <c r="A55" s="76" t="s">
        <v>84</v>
      </c>
      <c r="B55" s="76" t="s">
        <v>85</v>
      </c>
      <c r="C55" s="77">
        <v>78991666</v>
      </c>
      <c r="D55" s="77">
        <v>78991666</v>
      </c>
      <c r="E55" s="77">
        <f>('Detalle de Ejecucion Mayo 23'!E64)</f>
        <v>305267.65000000002</v>
      </c>
      <c r="F55" s="145"/>
    </row>
    <row r="56" spans="1:6" ht="14.25" hidden="1">
      <c r="A56" s="76" t="s">
        <v>86</v>
      </c>
      <c r="B56" s="76" t="s">
        <v>87</v>
      </c>
      <c r="C56" s="77"/>
      <c r="D56" s="77"/>
      <c r="E56" s="78"/>
      <c r="F56" s="145"/>
    </row>
    <row r="57" spans="1:6" ht="14.25" hidden="1">
      <c r="A57" s="76" t="s">
        <v>88</v>
      </c>
      <c r="B57" s="76" t="s">
        <v>89</v>
      </c>
      <c r="C57" s="77"/>
      <c r="D57" s="77"/>
      <c r="E57" s="78"/>
      <c r="F57" s="145"/>
    </row>
    <row r="58" spans="1:6" ht="14.25" hidden="1">
      <c r="A58" s="76" t="s">
        <v>90</v>
      </c>
      <c r="B58" s="76" t="s">
        <v>91</v>
      </c>
      <c r="C58" s="77"/>
      <c r="D58" s="77"/>
      <c r="E58" s="78"/>
      <c r="F58" s="145"/>
    </row>
    <row r="59" spans="1:6" ht="14.25" hidden="1">
      <c r="A59" s="76" t="s">
        <v>92</v>
      </c>
      <c r="B59" s="76" t="s">
        <v>93</v>
      </c>
      <c r="C59" s="77"/>
      <c r="D59" s="77"/>
      <c r="E59" s="78"/>
      <c r="F59" s="145"/>
    </row>
    <row r="60" spans="1:6" ht="14.25" hidden="1">
      <c r="A60" s="76"/>
      <c r="B60" s="76"/>
      <c r="C60" s="77"/>
      <c r="D60" s="77"/>
      <c r="E60" s="78"/>
      <c r="F60" s="145"/>
    </row>
    <row r="61" spans="1:6" ht="14.25">
      <c r="A61" s="76" t="s">
        <v>94</v>
      </c>
      <c r="B61" s="76" t="s">
        <v>95</v>
      </c>
      <c r="C61" s="77">
        <v>33000000</v>
      </c>
      <c r="D61" s="77">
        <v>33000000</v>
      </c>
      <c r="E61" s="77">
        <f>('Detalle de Ejecucion Mayo 23'!E77)</f>
        <v>1095045.3600000001</v>
      </c>
      <c r="F61" s="145"/>
    </row>
    <row r="62" spans="1:6" ht="14.25" hidden="1">
      <c r="A62" s="76" t="s">
        <v>96</v>
      </c>
      <c r="B62" s="76" t="s">
        <v>97</v>
      </c>
      <c r="C62" s="77"/>
      <c r="D62" s="77"/>
      <c r="E62" s="88">
        <f>SUM(E13:E61)</f>
        <v>32082195.819999997</v>
      </c>
      <c r="F62" s="145"/>
    </row>
    <row r="63" spans="1:6" ht="14.25" hidden="1">
      <c r="A63" s="76" t="s">
        <v>98</v>
      </c>
      <c r="B63" s="76" t="s">
        <v>99</v>
      </c>
      <c r="C63" s="77"/>
      <c r="D63" s="77"/>
      <c r="E63" s="88"/>
      <c r="F63" s="145"/>
    </row>
    <row r="64" spans="1:6" ht="14.25" hidden="1">
      <c r="A64" s="76" t="s">
        <v>100</v>
      </c>
      <c r="B64" s="76" t="s">
        <v>101</v>
      </c>
      <c r="C64" s="77"/>
      <c r="D64" s="77"/>
      <c r="E64" s="88"/>
      <c r="F64" s="145"/>
    </row>
    <row r="65" spans="1:6" ht="14.25" hidden="1">
      <c r="A65" s="76"/>
      <c r="B65" s="76"/>
      <c r="C65" s="77"/>
      <c r="D65" s="77"/>
      <c r="E65" s="78"/>
      <c r="F65" s="145"/>
    </row>
    <row r="66" spans="1:6" ht="14.25">
      <c r="A66" s="95" t="s">
        <v>102</v>
      </c>
      <c r="B66" s="95" t="s">
        <v>103</v>
      </c>
      <c r="C66" s="96">
        <v>773444000</v>
      </c>
      <c r="D66" s="96">
        <v>773444000</v>
      </c>
      <c r="E66" s="96">
        <f>SUM(E84+E126+E132+E137+E146+E160+E67)</f>
        <v>125922608.02899998</v>
      </c>
      <c r="F66" s="145"/>
    </row>
    <row r="67" spans="1:6" ht="14.25">
      <c r="A67" s="76" t="s">
        <v>104</v>
      </c>
      <c r="B67" s="76" t="s">
        <v>105</v>
      </c>
      <c r="C67" s="77">
        <v>16344000</v>
      </c>
      <c r="D67" s="77">
        <v>16344000</v>
      </c>
      <c r="E67" s="77">
        <f>('Detalle de Ejecucion Mayo 23'!E82)</f>
        <v>865027.91</v>
      </c>
      <c r="F67" s="145"/>
    </row>
    <row r="68" spans="1:6" ht="14.25" hidden="1">
      <c r="A68" s="76" t="s">
        <v>106</v>
      </c>
      <c r="B68" s="76" t="s">
        <v>107</v>
      </c>
      <c r="C68" s="77"/>
      <c r="D68" s="77"/>
      <c r="E68" s="88"/>
      <c r="F68" s="145"/>
    </row>
    <row r="69" spans="1:6" ht="14.25" hidden="1">
      <c r="A69" s="76" t="s">
        <v>108</v>
      </c>
      <c r="B69" s="76" t="s">
        <v>109</v>
      </c>
      <c r="C69" s="77"/>
      <c r="D69" s="77"/>
      <c r="E69" s="88">
        <v>50630.28</v>
      </c>
      <c r="F69" s="145"/>
    </row>
    <row r="70" spans="1:6" ht="15" hidden="1">
      <c r="A70" s="76"/>
      <c r="B70" s="86" t="s">
        <v>460</v>
      </c>
      <c r="C70" s="87"/>
      <c r="D70" s="87"/>
      <c r="E70" s="88"/>
      <c r="F70" s="145"/>
    </row>
    <row r="71" spans="1:6" ht="15" hidden="1">
      <c r="A71" s="76"/>
      <c r="B71" s="86"/>
      <c r="C71" s="77"/>
      <c r="D71" s="77"/>
      <c r="F71" s="145"/>
    </row>
    <row r="72" spans="1:6" ht="14.25" hidden="1">
      <c r="A72" s="76" t="s">
        <v>110</v>
      </c>
      <c r="B72" s="76" t="s">
        <v>111</v>
      </c>
      <c r="C72" s="77"/>
      <c r="D72" s="77"/>
      <c r="E72" s="88"/>
      <c r="F72" s="145"/>
    </row>
    <row r="73" spans="1:6" ht="15" hidden="1">
      <c r="A73" s="76" t="s">
        <v>112</v>
      </c>
      <c r="B73" s="76" t="s">
        <v>113</v>
      </c>
      <c r="C73" s="87"/>
      <c r="D73" s="87"/>
      <c r="E73" s="88">
        <v>207582.48</v>
      </c>
      <c r="F73" s="145"/>
    </row>
    <row r="74" spans="1:6" ht="15" hidden="1">
      <c r="A74" s="76"/>
      <c r="B74" s="86" t="s">
        <v>460</v>
      </c>
      <c r="C74" s="77"/>
      <c r="D74" s="77"/>
      <c r="E74" s="88"/>
      <c r="F74" s="145"/>
    </row>
    <row r="75" spans="1:6" ht="14.25" hidden="1">
      <c r="A75" s="76" t="s">
        <v>114</v>
      </c>
      <c r="B75" s="76" t="s">
        <v>115</v>
      </c>
      <c r="C75" s="77"/>
      <c r="D75" s="77"/>
      <c r="E75" s="88">
        <v>451386.57</v>
      </c>
      <c r="F75" s="145"/>
    </row>
    <row r="76" spans="1:6" ht="15" hidden="1">
      <c r="A76" s="76" t="s">
        <v>116</v>
      </c>
      <c r="B76" s="76" t="s">
        <v>117</v>
      </c>
      <c r="C76" s="87"/>
      <c r="D76" s="87"/>
      <c r="E76" s="88"/>
      <c r="F76" s="145"/>
    </row>
    <row r="77" spans="1:6" ht="15" hidden="1">
      <c r="A77" s="76"/>
      <c r="B77" s="86" t="s">
        <v>810</v>
      </c>
      <c r="C77" s="77"/>
      <c r="D77" s="77"/>
      <c r="E77" s="88">
        <v>11936</v>
      </c>
      <c r="F77" s="145"/>
    </row>
    <row r="78" spans="1:6" ht="14.25" hidden="1">
      <c r="A78" s="76" t="s">
        <v>118</v>
      </c>
      <c r="B78" s="76" t="s">
        <v>119</v>
      </c>
      <c r="C78" s="77"/>
      <c r="D78" s="77"/>
      <c r="E78" s="88">
        <v>8250</v>
      </c>
      <c r="F78" s="145"/>
    </row>
    <row r="79" spans="1:6" ht="14.25" hidden="1">
      <c r="A79" s="76"/>
      <c r="B79" s="76"/>
      <c r="C79" s="77">
        <v>71000000</v>
      </c>
      <c r="D79" s="77">
        <v>71000000</v>
      </c>
      <c r="E79" s="88">
        <v>1000</v>
      </c>
      <c r="F79" s="145"/>
    </row>
    <row r="80" spans="1:6" ht="14.25">
      <c r="A80" s="76" t="s">
        <v>120</v>
      </c>
      <c r="B80" s="76" t="s">
        <v>121</v>
      </c>
      <c r="C80" s="77">
        <v>71000000</v>
      </c>
      <c r="D80" s="77">
        <v>71000000</v>
      </c>
      <c r="E80" s="77">
        <f>('Detalle de Ejecucion Mayo 23'!E97)</f>
        <v>0</v>
      </c>
      <c r="F80" s="145"/>
    </row>
    <row r="81" spans="1:6" ht="14.25" hidden="1">
      <c r="A81" s="76" t="s">
        <v>122</v>
      </c>
      <c r="B81" s="76" t="s">
        <v>123</v>
      </c>
      <c r="C81" s="76"/>
      <c r="D81" s="76"/>
      <c r="E81" s="88"/>
      <c r="F81" s="145"/>
    </row>
    <row r="82" spans="1:6" ht="14.25" hidden="1">
      <c r="A82" s="76" t="s">
        <v>124</v>
      </c>
      <c r="B82" s="76" t="s">
        <v>125</v>
      </c>
      <c r="C82" s="76"/>
      <c r="D82" s="76"/>
      <c r="E82" s="88">
        <v>885</v>
      </c>
      <c r="F82" s="145"/>
    </row>
    <row r="83" spans="1:6" ht="14.25" hidden="1">
      <c r="A83" s="76"/>
      <c r="B83" s="76"/>
      <c r="C83" s="77">
        <v>3500000</v>
      </c>
      <c r="D83" s="77">
        <v>3500000</v>
      </c>
      <c r="E83" s="78"/>
      <c r="F83" s="145"/>
    </row>
    <row r="84" spans="1:6" ht="14.25">
      <c r="A84" s="76" t="s">
        <v>126</v>
      </c>
      <c r="B84" s="76" t="s">
        <v>841</v>
      </c>
      <c r="C84" s="77">
        <v>3500000</v>
      </c>
      <c r="D84" s="77">
        <v>3500000</v>
      </c>
      <c r="E84" s="77">
        <f>('Detalle de Ejecucion Mayo 23'!E100)</f>
        <v>1130461.74</v>
      </c>
      <c r="F84" s="145"/>
    </row>
    <row r="85" spans="1:6" ht="14.25" hidden="1">
      <c r="A85" s="76" t="s">
        <v>128</v>
      </c>
      <c r="B85" s="76" t="s">
        <v>129</v>
      </c>
      <c r="C85" s="77"/>
      <c r="D85" s="77"/>
      <c r="E85" s="85"/>
      <c r="F85" s="145"/>
    </row>
    <row r="86" spans="1:6" ht="14.25" hidden="1">
      <c r="A86" s="39"/>
      <c r="B86" s="64" t="s">
        <v>670</v>
      </c>
      <c r="C86" s="77"/>
      <c r="D86" s="77"/>
      <c r="E86" s="12">
        <v>2700</v>
      </c>
      <c r="F86" s="322"/>
    </row>
    <row r="87" spans="1:6" ht="14.25" hidden="1">
      <c r="A87" s="39"/>
      <c r="B87" s="38" t="s">
        <v>666</v>
      </c>
      <c r="C87" s="77"/>
      <c r="D87" s="77"/>
      <c r="E87" s="12">
        <v>2800</v>
      </c>
      <c r="F87" s="322"/>
    </row>
    <row r="88" spans="1:6" ht="14.25" hidden="1">
      <c r="A88" s="39"/>
      <c r="B88" s="38" t="s">
        <v>954</v>
      </c>
      <c r="C88" s="77"/>
      <c r="D88" s="77"/>
      <c r="E88" s="12">
        <v>1900</v>
      </c>
      <c r="F88" s="322"/>
    </row>
    <row r="89" spans="1:6" ht="14.25" hidden="1">
      <c r="A89" s="39"/>
      <c r="B89" s="38" t="s">
        <v>476</v>
      </c>
      <c r="C89" s="77"/>
      <c r="D89" s="77"/>
      <c r="E89" s="12">
        <v>1350</v>
      </c>
      <c r="F89" s="322"/>
    </row>
    <row r="90" spans="1:6" ht="14.25" hidden="1">
      <c r="A90" s="39"/>
      <c r="B90" s="38" t="s">
        <v>955</v>
      </c>
      <c r="C90" s="77"/>
      <c r="D90" s="77"/>
      <c r="E90" s="12">
        <v>1350</v>
      </c>
      <c r="F90" s="322"/>
    </row>
    <row r="91" spans="1:6" ht="14.25" hidden="1">
      <c r="A91" s="39"/>
      <c r="B91" s="38" t="s">
        <v>471</v>
      </c>
      <c r="C91" s="77"/>
      <c r="D91" s="77"/>
      <c r="E91" s="12">
        <v>1100</v>
      </c>
      <c r="F91" s="322"/>
    </row>
    <row r="92" spans="1:6" ht="14.25" hidden="1">
      <c r="A92" s="39"/>
      <c r="B92" s="38" t="s">
        <v>956</v>
      </c>
      <c r="C92" s="77"/>
      <c r="D92" s="77"/>
      <c r="E92" s="12">
        <v>1470</v>
      </c>
      <c r="F92" s="322"/>
    </row>
    <row r="93" spans="1:6" ht="14.25" hidden="1">
      <c r="A93" s="39"/>
      <c r="B93" s="38" t="s">
        <v>476</v>
      </c>
      <c r="C93" s="77"/>
      <c r="D93" s="77"/>
      <c r="E93" s="12">
        <v>2150</v>
      </c>
      <c r="F93" s="322"/>
    </row>
    <row r="94" spans="1:6" ht="14.25" hidden="1">
      <c r="A94" s="39"/>
      <c r="B94" s="38" t="s">
        <v>475</v>
      </c>
      <c r="C94" s="77"/>
      <c r="D94" s="77"/>
      <c r="E94" s="12">
        <v>1700</v>
      </c>
      <c r="F94" s="322"/>
    </row>
    <row r="95" spans="1:6" ht="14.25" hidden="1">
      <c r="A95" s="39"/>
      <c r="B95" s="38" t="s">
        <v>957</v>
      </c>
      <c r="C95" s="77"/>
      <c r="D95" s="77"/>
      <c r="E95" s="12">
        <v>2150</v>
      </c>
      <c r="F95" s="322"/>
    </row>
    <row r="96" spans="1:6" ht="14.25" hidden="1">
      <c r="A96" s="39"/>
      <c r="B96" s="38" t="s">
        <v>666</v>
      </c>
      <c r="C96" s="77"/>
      <c r="D96" s="77"/>
      <c r="E96" s="12">
        <v>1700</v>
      </c>
      <c r="F96" s="322"/>
    </row>
    <row r="97" spans="1:6" ht="14.25" hidden="1">
      <c r="A97" s="39"/>
      <c r="B97" s="38" t="s">
        <v>958</v>
      </c>
      <c r="C97" s="77"/>
      <c r="D97" s="77"/>
      <c r="E97" s="12">
        <v>1700</v>
      </c>
      <c r="F97" s="322"/>
    </row>
    <row r="98" spans="1:6" ht="14.25" hidden="1">
      <c r="A98" s="39"/>
      <c r="B98" s="38" t="s">
        <v>471</v>
      </c>
      <c r="C98" s="77"/>
      <c r="D98" s="77"/>
      <c r="E98" s="12">
        <v>1700</v>
      </c>
      <c r="F98" s="322"/>
    </row>
    <row r="99" spans="1:6" ht="14.25" hidden="1">
      <c r="A99" s="39"/>
      <c r="B99" s="38" t="s">
        <v>473</v>
      </c>
      <c r="C99" s="77"/>
      <c r="D99" s="77"/>
      <c r="E99" s="12">
        <v>2150</v>
      </c>
      <c r="F99" s="322"/>
    </row>
    <row r="100" spans="1:6" ht="14.25" hidden="1">
      <c r="A100" s="39"/>
      <c r="B100" s="38" t="s">
        <v>474</v>
      </c>
      <c r="C100" s="77"/>
      <c r="D100" s="77"/>
      <c r="E100" s="12">
        <v>2150</v>
      </c>
      <c r="F100" s="322"/>
    </row>
    <row r="101" spans="1:6" ht="14.25" hidden="1">
      <c r="A101" s="39"/>
      <c r="B101" s="38" t="s">
        <v>479</v>
      </c>
      <c r="C101" s="77"/>
      <c r="D101" s="77"/>
      <c r="E101" s="12">
        <v>2450</v>
      </c>
      <c r="F101" s="322"/>
    </row>
    <row r="102" spans="1:6" ht="14.25" hidden="1">
      <c r="A102" s="39"/>
      <c r="B102" s="38" t="s">
        <v>476</v>
      </c>
      <c r="C102" s="77"/>
      <c r="D102" s="77"/>
      <c r="E102" s="12">
        <v>1350</v>
      </c>
      <c r="F102" s="322"/>
    </row>
    <row r="103" spans="1:6" ht="14.25" hidden="1">
      <c r="A103" s="39"/>
      <c r="B103" s="38" t="s">
        <v>644</v>
      </c>
      <c r="C103" s="77"/>
      <c r="D103" s="77"/>
      <c r="E103" s="12">
        <v>1350</v>
      </c>
      <c r="F103" s="322"/>
    </row>
    <row r="104" spans="1:6" ht="14.25" hidden="1">
      <c r="A104" s="39"/>
      <c r="B104" s="38" t="s">
        <v>475</v>
      </c>
      <c r="C104" s="77"/>
      <c r="D104" s="77"/>
      <c r="E104" s="12">
        <v>1100</v>
      </c>
      <c r="F104" s="322"/>
    </row>
    <row r="105" spans="1:6" ht="14.25" hidden="1">
      <c r="A105" s="39"/>
      <c r="B105" s="38" t="s">
        <v>474</v>
      </c>
      <c r="C105" s="77">
        <v>1500000</v>
      </c>
      <c r="D105" s="77">
        <v>1500000</v>
      </c>
      <c r="E105" s="12">
        <v>2150</v>
      </c>
      <c r="F105" s="322"/>
    </row>
    <row r="106" spans="1:6" ht="14.25" hidden="1">
      <c r="A106" s="39"/>
      <c r="B106" s="38" t="s">
        <v>475</v>
      </c>
      <c r="C106" s="139"/>
      <c r="D106" s="139"/>
      <c r="E106" s="12">
        <v>1700</v>
      </c>
      <c r="F106" s="322"/>
    </row>
    <row r="107" spans="1:6" ht="14.25" hidden="1">
      <c r="A107" s="39"/>
      <c r="B107" s="38" t="s">
        <v>473</v>
      </c>
      <c r="C107" s="77"/>
      <c r="D107" s="77"/>
      <c r="E107" s="12">
        <v>2150</v>
      </c>
      <c r="F107" s="322"/>
    </row>
    <row r="108" spans="1:6" ht="14.25" hidden="1">
      <c r="A108" s="39"/>
      <c r="B108" s="38" t="s">
        <v>474</v>
      </c>
      <c r="C108" s="77"/>
      <c r="D108" s="77"/>
      <c r="E108" s="12">
        <v>1350</v>
      </c>
      <c r="F108" s="322"/>
    </row>
    <row r="109" spans="1:6" ht="14.25" hidden="1">
      <c r="A109" s="39"/>
      <c r="B109" s="38" t="s">
        <v>473</v>
      </c>
      <c r="C109" s="77"/>
      <c r="D109" s="77"/>
      <c r="E109" s="12">
        <v>1350</v>
      </c>
      <c r="F109" s="322"/>
    </row>
    <row r="110" spans="1:6" ht="14.25" hidden="1">
      <c r="A110" s="39"/>
      <c r="B110" s="38" t="s">
        <v>471</v>
      </c>
      <c r="C110" s="77"/>
      <c r="D110" s="77"/>
      <c r="E110" s="12">
        <v>1100</v>
      </c>
      <c r="F110" s="322"/>
    </row>
    <row r="111" spans="1:6" ht="14.25" hidden="1">
      <c r="A111" s="39"/>
      <c r="B111" s="38" t="s">
        <v>666</v>
      </c>
      <c r="C111" s="77">
        <v>11100000</v>
      </c>
      <c r="D111" s="77">
        <v>11100000</v>
      </c>
      <c r="E111" s="12">
        <v>1100</v>
      </c>
      <c r="F111" s="322"/>
    </row>
    <row r="112" spans="1:6" ht="14.25" hidden="1">
      <c r="A112" s="39"/>
      <c r="B112" s="38" t="s">
        <v>668</v>
      </c>
      <c r="C112" s="77"/>
      <c r="D112" s="77"/>
      <c r="E112" s="12">
        <v>4800</v>
      </c>
      <c r="F112" s="322"/>
    </row>
    <row r="113" spans="1:6" ht="14.25" hidden="1">
      <c r="A113" s="39"/>
      <c r="B113" s="38" t="s">
        <v>670</v>
      </c>
      <c r="C113" s="77"/>
      <c r="D113" s="77"/>
      <c r="E113" s="12">
        <v>1400</v>
      </c>
      <c r="F113" s="322"/>
    </row>
    <row r="114" spans="1:6" ht="14.25" hidden="1">
      <c r="A114" s="39"/>
      <c r="B114" s="38" t="s">
        <v>466</v>
      </c>
      <c r="C114" s="77"/>
      <c r="D114" s="77"/>
      <c r="E114" s="12">
        <v>1350</v>
      </c>
      <c r="F114" s="322"/>
    </row>
    <row r="115" spans="1:6" ht="14.25" hidden="1">
      <c r="A115" s="39"/>
      <c r="B115" s="38" t="s">
        <v>673</v>
      </c>
      <c r="C115" s="77"/>
      <c r="D115" s="77"/>
      <c r="E115" s="12">
        <v>2200</v>
      </c>
      <c r="F115" s="322"/>
    </row>
    <row r="116" spans="1:6" ht="14.25" hidden="1">
      <c r="A116" s="39"/>
      <c r="B116" s="38" t="s">
        <v>473</v>
      </c>
      <c r="C116" s="77">
        <v>12000000</v>
      </c>
      <c r="D116" s="77">
        <v>12000000</v>
      </c>
      <c r="E116" s="12">
        <v>1350</v>
      </c>
      <c r="F116" s="322"/>
    </row>
    <row r="117" spans="1:6" ht="14.25" hidden="1">
      <c r="A117" s="39"/>
      <c r="B117" s="38" t="s">
        <v>474</v>
      </c>
      <c r="C117" s="77"/>
      <c r="D117" s="77"/>
      <c r="E117" s="12">
        <v>1350</v>
      </c>
      <c r="F117" s="322"/>
    </row>
    <row r="118" spans="1:6" ht="14.25" hidden="1">
      <c r="A118" s="39"/>
      <c r="B118" s="38" t="s">
        <v>471</v>
      </c>
      <c r="C118" s="77"/>
      <c r="D118" s="77"/>
      <c r="E118" s="12">
        <v>1100</v>
      </c>
      <c r="F118" s="322"/>
    </row>
    <row r="119" spans="1:6" ht="14.25" hidden="1">
      <c r="A119" s="39"/>
      <c r="B119" s="38" t="s">
        <v>475</v>
      </c>
      <c r="C119" s="77"/>
      <c r="D119" s="77"/>
      <c r="E119" s="12">
        <v>1100</v>
      </c>
      <c r="F119" s="322"/>
    </row>
    <row r="120" spans="1:6" ht="14.25" hidden="1">
      <c r="A120" s="39"/>
      <c r="B120" s="38" t="s">
        <v>474</v>
      </c>
      <c r="C120" s="77"/>
      <c r="D120" s="77"/>
      <c r="E120" s="12">
        <v>1350</v>
      </c>
      <c r="F120" s="322"/>
    </row>
    <row r="121" spans="1:6" ht="14.25" hidden="1">
      <c r="A121" s="39"/>
      <c r="B121" s="38" t="s">
        <v>474</v>
      </c>
      <c r="C121" s="77"/>
      <c r="D121" s="77"/>
      <c r="E121" s="12">
        <v>1350</v>
      </c>
      <c r="F121" s="322"/>
    </row>
    <row r="122" spans="1:6" ht="14.25" hidden="1">
      <c r="A122" s="39"/>
      <c r="B122" s="64" t="s">
        <v>680</v>
      </c>
      <c r="C122" s="77"/>
      <c r="D122" s="77"/>
      <c r="E122" s="12">
        <v>25000</v>
      </c>
      <c r="F122" s="322"/>
    </row>
    <row r="123" spans="1:6" ht="14.25" hidden="1">
      <c r="A123" s="76"/>
      <c r="B123" s="64" t="s">
        <v>482</v>
      </c>
      <c r="C123" s="77"/>
      <c r="D123" s="77"/>
      <c r="E123" s="12">
        <v>870000</v>
      </c>
      <c r="F123" s="322"/>
    </row>
    <row r="124" spans="1:6" ht="14.25" hidden="1">
      <c r="A124" s="76" t="s">
        <v>130</v>
      </c>
      <c r="B124" s="76" t="s">
        <v>483</v>
      </c>
      <c r="C124" s="77"/>
      <c r="D124" s="77"/>
      <c r="E124" s="85"/>
      <c r="F124" s="145"/>
    </row>
    <row r="125" spans="1:6" ht="14.25" hidden="1">
      <c r="A125" s="76"/>
      <c r="B125" s="76"/>
      <c r="C125" s="77">
        <v>111700000</v>
      </c>
      <c r="D125" s="77">
        <v>111700000</v>
      </c>
      <c r="E125" s="78"/>
      <c r="F125" s="145"/>
    </row>
    <row r="126" spans="1:6" ht="14.25">
      <c r="A126" s="76" t="s">
        <v>131</v>
      </c>
      <c r="B126" s="76" t="s">
        <v>132</v>
      </c>
      <c r="C126" s="77">
        <v>1500000</v>
      </c>
      <c r="D126" s="77">
        <v>1500000</v>
      </c>
      <c r="E126" s="77">
        <f>('Detalle de Ejecucion Mayo 23'!E109)</f>
        <v>314</v>
      </c>
      <c r="F126" s="145"/>
    </row>
    <row r="127" spans="1:6" ht="14.25" hidden="1">
      <c r="A127" s="76" t="s">
        <v>133</v>
      </c>
      <c r="B127" s="76" t="s">
        <v>134</v>
      </c>
      <c r="C127" s="77"/>
      <c r="D127" s="77"/>
      <c r="E127" s="85"/>
      <c r="F127" s="145"/>
    </row>
    <row r="128" spans="1:6" ht="14.25" hidden="1">
      <c r="A128" s="76" t="s">
        <v>135</v>
      </c>
      <c r="B128" s="76" t="s">
        <v>136</v>
      </c>
      <c r="C128" s="77"/>
      <c r="D128" s="77"/>
      <c r="E128" s="85"/>
      <c r="F128" s="145"/>
    </row>
    <row r="129" spans="1:6" ht="14.25" hidden="1">
      <c r="A129" s="76" t="s">
        <v>137</v>
      </c>
      <c r="B129" s="76" t="s">
        <v>138</v>
      </c>
      <c r="C129" s="77"/>
      <c r="D129" s="77"/>
      <c r="E129" s="85"/>
      <c r="F129" s="145"/>
    </row>
    <row r="130" spans="1:6" ht="14.25" hidden="1">
      <c r="A130" s="76" t="s">
        <v>139</v>
      </c>
      <c r="B130" s="76" t="s">
        <v>140</v>
      </c>
      <c r="C130" s="77"/>
      <c r="D130" s="77"/>
      <c r="E130" s="85"/>
      <c r="F130" s="145"/>
    </row>
    <row r="131" spans="1:6" ht="14.25" hidden="1">
      <c r="A131" s="76"/>
      <c r="B131" s="76"/>
      <c r="C131" s="77"/>
      <c r="D131" s="77"/>
      <c r="E131" s="78"/>
      <c r="F131" s="145"/>
    </row>
    <row r="132" spans="1:6" ht="14.25">
      <c r="A132" s="76" t="s">
        <v>141</v>
      </c>
      <c r="B132" s="76" t="s">
        <v>142</v>
      </c>
      <c r="C132" s="77">
        <v>11100000</v>
      </c>
      <c r="D132" s="77">
        <v>11100000</v>
      </c>
      <c r="E132" s="77">
        <f>('Detalle de Ejecucion Mayo 23'!E120)</f>
        <v>414239.77</v>
      </c>
      <c r="F132" s="145"/>
    </row>
    <row r="133" spans="1:6" ht="14.25" hidden="1">
      <c r="A133" s="76" t="s">
        <v>143</v>
      </c>
      <c r="B133" s="76" t="s">
        <v>144</v>
      </c>
      <c r="C133" s="77"/>
      <c r="D133" s="77"/>
      <c r="E133" s="88"/>
      <c r="F133" s="145"/>
    </row>
    <row r="134" spans="1:6" ht="14.25" hidden="1">
      <c r="A134" s="76" t="s">
        <v>153</v>
      </c>
      <c r="B134" s="76" t="s">
        <v>485</v>
      </c>
      <c r="C134" s="77"/>
      <c r="D134" s="77"/>
      <c r="E134" s="88"/>
      <c r="F134" s="145"/>
    </row>
    <row r="135" spans="1:6" ht="14.25" hidden="1">
      <c r="A135" s="76" t="s">
        <v>155</v>
      </c>
      <c r="B135" s="76" t="s">
        <v>682</v>
      </c>
      <c r="C135" s="77"/>
      <c r="D135" s="77"/>
      <c r="E135" s="88"/>
      <c r="F135" s="145"/>
    </row>
    <row r="136" spans="1:6" ht="14.25" hidden="1">
      <c r="A136" s="76"/>
      <c r="B136" s="76"/>
      <c r="C136" s="77"/>
      <c r="D136" s="77"/>
      <c r="E136" s="78"/>
      <c r="F136" s="145"/>
    </row>
    <row r="137" spans="1:6" ht="14.25">
      <c r="A137" s="76" t="s">
        <v>157</v>
      </c>
      <c r="B137" s="76" t="s">
        <v>158</v>
      </c>
      <c r="C137" s="77">
        <v>12000000</v>
      </c>
      <c r="D137" s="77">
        <v>12000000</v>
      </c>
      <c r="E137" s="77">
        <f>('Detalle de Ejecucion Mayo 23'!E126)</f>
        <v>654058.69999999995</v>
      </c>
      <c r="F137" s="145"/>
    </row>
    <row r="138" spans="1:6" ht="14.25" hidden="1">
      <c r="A138" s="76" t="s">
        <v>161</v>
      </c>
      <c r="B138" s="76" t="s">
        <v>162</v>
      </c>
      <c r="C138" s="77"/>
      <c r="D138" s="77"/>
      <c r="E138" s="78"/>
      <c r="F138" s="322">
        <v>1100</v>
      </c>
    </row>
    <row r="139" spans="1:6" ht="14.25" hidden="1">
      <c r="A139" s="76" t="s">
        <v>163</v>
      </c>
      <c r="B139" s="76" t="s">
        <v>164</v>
      </c>
      <c r="C139" s="77">
        <v>546300000</v>
      </c>
      <c r="D139" s="77">
        <v>546300000</v>
      </c>
      <c r="E139" s="78"/>
      <c r="F139" s="322">
        <v>1100</v>
      </c>
    </row>
    <row r="140" spans="1:6" ht="15" hidden="1">
      <c r="A140" s="76" t="s">
        <v>163</v>
      </c>
      <c r="B140" s="86" t="s">
        <v>488</v>
      </c>
      <c r="C140" s="77"/>
      <c r="D140" s="77"/>
      <c r="E140" s="78">
        <v>134035.1</v>
      </c>
      <c r="F140" s="322">
        <v>1350</v>
      </c>
    </row>
    <row r="141" spans="1:6" ht="15" hidden="1">
      <c r="A141" s="76" t="s">
        <v>163</v>
      </c>
      <c r="B141" s="86" t="s">
        <v>686</v>
      </c>
      <c r="C141" s="77"/>
      <c r="D141" s="77"/>
      <c r="E141" s="78">
        <v>125349.24</v>
      </c>
      <c r="F141" s="322">
        <v>1350</v>
      </c>
    </row>
    <row r="142" spans="1:6" ht="15" hidden="1">
      <c r="A142" s="76" t="s">
        <v>163</v>
      </c>
      <c r="B142" s="86" t="s">
        <v>488</v>
      </c>
      <c r="C142" s="77"/>
      <c r="D142" s="77"/>
      <c r="E142" s="78">
        <v>187088.81</v>
      </c>
      <c r="F142" s="322">
        <v>25000</v>
      </c>
    </row>
    <row r="143" spans="1:6" ht="14.25" hidden="1">
      <c r="A143" s="76" t="s">
        <v>165</v>
      </c>
      <c r="B143" s="76" t="s">
        <v>166</v>
      </c>
      <c r="C143" s="77"/>
      <c r="D143" s="77"/>
      <c r="E143" s="78"/>
      <c r="F143" s="322">
        <v>870000</v>
      </c>
    </row>
    <row r="144" spans="1:6" ht="14.25" hidden="1">
      <c r="A144" s="76" t="s">
        <v>167</v>
      </c>
      <c r="B144" s="76" t="s">
        <v>168</v>
      </c>
      <c r="C144" s="77"/>
      <c r="D144" s="77"/>
      <c r="E144" s="78" t="s">
        <v>489</v>
      </c>
      <c r="F144" s="145"/>
    </row>
    <row r="145" spans="1:6" ht="14.25" hidden="1">
      <c r="A145" s="76"/>
      <c r="B145" s="76"/>
      <c r="C145" s="77"/>
      <c r="D145" s="77"/>
      <c r="E145" s="78"/>
      <c r="F145" s="145"/>
    </row>
    <row r="146" spans="1:6" ht="14.25">
      <c r="A146" s="76" t="s">
        <v>169</v>
      </c>
      <c r="B146" s="76" t="s">
        <v>170</v>
      </c>
      <c r="C146" s="77">
        <v>111700000</v>
      </c>
      <c r="D146" s="77">
        <v>111700000</v>
      </c>
      <c r="E146" s="77">
        <f>('Detalle de Ejecucion Mayo 23'!E136)</f>
        <v>438989.5</v>
      </c>
      <c r="F146" s="145"/>
    </row>
    <row r="147" spans="1:6" ht="14.25" hidden="1">
      <c r="A147" s="76" t="s">
        <v>171</v>
      </c>
      <c r="B147" s="76" t="s">
        <v>172</v>
      </c>
      <c r="C147" s="77"/>
      <c r="D147" s="77"/>
      <c r="E147" s="85"/>
      <c r="F147" s="145"/>
    </row>
    <row r="148" spans="1:6" ht="14.25" hidden="1">
      <c r="A148" s="76" t="s">
        <v>173</v>
      </c>
      <c r="B148" s="76" t="s">
        <v>490</v>
      </c>
      <c r="C148" s="77"/>
      <c r="D148" s="77"/>
      <c r="E148" s="85"/>
      <c r="F148" s="145"/>
    </row>
    <row r="149" spans="1:6" ht="14.25" hidden="1">
      <c r="A149" s="76" t="s">
        <v>175</v>
      </c>
      <c r="B149" s="76" t="s">
        <v>176</v>
      </c>
      <c r="C149" s="77"/>
      <c r="D149" s="77"/>
      <c r="E149" s="85"/>
      <c r="F149" s="145"/>
    </row>
    <row r="150" spans="1:6" ht="14.25" hidden="1">
      <c r="A150" s="76" t="s">
        <v>177</v>
      </c>
      <c r="B150" s="76" t="s">
        <v>491</v>
      </c>
      <c r="C150" s="77"/>
      <c r="D150" s="77"/>
      <c r="E150" s="85"/>
      <c r="F150" s="145"/>
    </row>
    <row r="151" spans="1:6" ht="14.25" hidden="1">
      <c r="A151" s="76" t="s">
        <v>179</v>
      </c>
      <c r="B151" s="76" t="s">
        <v>180</v>
      </c>
      <c r="C151" s="77"/>
      <c r="D151" s="77"/>
      <c r="E151" s="85"/>
      <c r="F151" s="145"/>
    </row>
    <row r="152" spans="1:6" ht="14.25" hidden="1">
      <c r="A152" s="76" t="s">
        <v>181</v>
      </c>
      <c r="B152" s="76" t="s">
        <v>182</v>
      </c>
      <c r="C152" s="77"/>
      <c r="D152" s="77"/>
      <c r="E152" s="85"/>
      <c r="F152" s="145"/>
    </row>
    <row r="153" spans="1:6" ht="14.25" hidden="1">
      <c r="A153" s="76" t="s">
        <v>183</v>
      </c>
      <c r="B153" s="76" t="s">
        <v>493</v>
      </c>
      <c r="C153" s="77"/>
      <c r="D153" s="77"/>
      <c r="E153" s="85"/>
      <c r="F153" s="145"/>
    </row>
    <row r="154" spans="1:6" ht="14.25" hidden="1">
      <c r="A154" s="76" t="s">
        <v>185</v>
      </c>
      <c r="B154" s="76" t="s">
        <v>186</v>
      </c>
      <c r="C154" s="77"/>
      <c r="D154" s="77"/>
      <c r="E154" s="85"/>
      <c r="F154" s="145"/>
    </row>
    <row r="155" spans="1:6" ht="14.25" hidden="1">
      <c r="A155" s="76" t="s">
        <v>187</v>
      </c>
      <c r="B155" s="76" t="s">
        <v>188</v>
      </c>
      <c r="C155" s="77"/>
      <c r="D155" s="77"/>
      <c r="E155" s="85"/>
      <c r="F155" s="145"/>
    </row>
    <row r="156" spans="1:6" ht="14.25" hidden="1">
      <c r="A156" s="76" t="s">
        <v>189</v>
      </c>
      <c r="B156" s="76" t="s">
        <v>190</v>
      </c>
      <c r="C156" s="77"/>
      <c r="D156" s="77"/>
      <c r="E156" s="85"/>
      <c r="F156" s="145"/>
    </row>
    <row r="157" spans="1:6" ht="14.25" hidden="1">
      <c r="A157" s="76" t="s">
        <v>191</v>
      </c>
      <c r="B157" s="76" t="s">
        <v>192</v>
      </c>
      <c r="C157" s="77"/>
      <c r="D157" s="77"/>
      <c r="E157" s="29"/>
      <c r="F157" s="145"/>
    </row>
    <row r="158" spans="1:6" ht="14.25" hidden="1">
      <c r="A158" s="76" t="s">
        <v>193</v>
      </c>
      <c r="B158" s="76" t="s">
        <v>496</v>
      </c>
      <c r="C158" s="77"/>
      <c r="D158" s="77"/>
      <c r="E158" s="85"/>
      <c r="F158" s="145"/>
    </row>
    <row r="159" spans="1:6" ht="14.25" hidden="1">
      <c r="A159" s="76" t="s">
        <v>195</v>
      </c>
      <c r="B159" s="76"/>
      <c r="C159" s="77"/>
      <c r="D159" s="77"/>
      <c r="E159" s="78"/>
      <c r="F159" s="145"/>
    </row>
    <row r="160" spans="1:6" ht="14.25">
      <c r="A160" s="76" t="s">
        <v>197</v>
      </c>
      <c r="B160" s="76" t="s">
        <v>198</v>
      </c>
      <c r="C160" s="77">
        <v>546300000</v>
      </c>
      <c r="D160" s="77">
        <v>546300000</v>
      </c>
      <c r="E160" s="77">
        <f>('Detalle de Ejecucion Mayo 23'!E154)</f>
        <v>122419516.40899999</v>
      </c>
      <c r="F160" s="145"/>
    </row>
    <row r="161" spans="1:6" ht="14.25" hidden="1">
      <c r="A161" s="76" t="s">
        <v>199</v>
      </c>
      <c r="B161" s="76" t="s">
        <v>200</v>
      </c>
      <c r="C161" s="77"/>
      <c r="D161" s="77"/>
      <c r="E161" s="88"/>
      <c r="F161" s="145"/>
    </row>
    <row r="162" spans="1:6" ht="15" hidden="1">
      <c r="A162" s="76"/>
      <c r="B162" s="86" t="s">
        <v>821</v>
      </c>
      <c r="C162" s="77"/>
      <c r="D162" s="77"/>
      <c r="E162" s="88"/>
      <c r="F162" s="145"/>
    </row>
    <row r="163" spans="1:6" ht="15" hidden="1">
      <c r="A163" s="76"/>
      <c r="B163" s="86" t="s">
        <v>822</v>
      </c>
      <c r="C163" s="77"/>
      <c r="D163" s="77"/>
      <c r="E163" s="88"/>
      <c r="F163" s="145"/>
    </row>
    <row r="164" spans="1:6" ht="14.25" hidden="1">
      <c r="A164" s="76" t="s">
        <v>201</v>
      </c>
      <c r="B164" s="76" t="s">
        <v>202</v>
      </c>
      <c r="C164" s="77"/>
      <c r="D164" s="77"/>
      <c r="E164" s="88">
        <v>175</v>
      </c>
      <c r="F164" s="145"/>
    </row>
    <row r="165" spans="1:6" ht="14.25" hidden="1">
      <c r="A165" s="76" t="s">
        <v>203</v>
      </c>
      <c r="B165" s="76" t="s">
        <v>204</v>
      </c>
      <c r="C165" s="77"/>
      <c r="D165" s="77"/>
      <c r="E165" s="88"/>
      <c r="F165" s="145"/>
    </row>
    <row r="166" spans="1:6" ht="14.25" hidden="1">
      <c r="A166" s="76" t="s">
        <v>205</v>
      </c>
      <c r="B166" s="76" t="s">
        <v>206</v>
      </c>
      <c r="C166" s="77"/>
      <c r="D166" s="77"/>
      <c r="E166" s="88"/>
      <c r="F166" s="145"/>
    </row>
    <row r="167" spans="1:6" ht="15" hidden="1">
      <c r="A167" s="76"/>
      <c r="B167" s="86" t="s">
        <v>691</v>
      </c>
      <c r="C167" s="77"/>
      <c r="D167" s="77"/>
      <c r="E167" s="88">
        <v>14160</v>
      </c>
      <c r="F167" s="145"/>
    </row>
    <row r="168" spans="1:6" ht="14.25" hidden="1">
      <c r="A168" s="76" t="s">
        <v>207</v>
      </c>
      <c r="B168" s="76" t="s">
        <v>497</v>
      </c>
      <c r="C168" s="77"/>
      <c r="D168" s="77"/>
      <c r="E168" s="88"/>
      <c r="F168" s="145"/>
    </row>
    <row r="169" spans="1:6" ht="14.25" hidden="1">
      <c r="A169" s="76" t="s">
        <v>209</v>
      </c>
      <c r="B169" s="76" t="s">
        <v>210</v>
      </c>
      <c r="C169" s="77"/>
      <c r="D169" s="77"/>
      <c r="E169" s="88"/>
      <c r="F169" s="145"/>
    </row>
    <row r="170" spans="1:6" ht="14.25" hidden="1">
      <c r="A170" s="76"/>
      <c r="B170" s="76"/>
      <c r="C170" s="77"/>
      <c r="D170" s="77"/>
      <c r="E170" s="88">
        <v>900</v>
      </c>
      <c r="F170" s="145"/>
    </row>
    <row r="171" spans="1:6" ht="14.25" hidden="1">
      <c r="A171" s="76"/>
      <c r="B171" s="76"/>
      <c r="C171" s="77"/>
      <c r="D171" s="77"/>
      <c r="E171" s="88">
        <v>875</v>
      </c>
      <c r="F171" s="145"/>
    </row>
    <row r="172" spans="1:6" ht="14.25" hidden="1">
      <c r="A172" s="76" t="s">
        <v>211</v>
      </c>
      <c r="B172" s="76" t="s">
        <v>212</v>
      </c>
      <c r="C172" s="77"/>
      <c r="D172" s="77"/>
      <c r="E172" s="88"/>
      <c r="F172" s="145"/>
    </row>
    <row r="173" spans="1:6" ht="14.25" hidden="1">
      <c r="A173" s="76" t="s">
        <v>213</v>
      </c>
      <c r="B173" s="76" t="s">
        <v>214</v>
      </c>
      <c r="C173" s="77"/>
      <c r="D173" s="77"/>
      <c r="E173" s="88"/>
      <c r="F173" s="145"/>
    </row>
    <row r="174" spans="1:6" ht="14.25" hidden="1">
      <c r="A174" s="76" t="s">
        <v>215</v>
      </c>
      <c r="B174" s="76" t="s">
        <v>692</v>
      </c>
      <c r="C174" s="77"/>
      <c r="D174" s="77"/>
      <c r="E174" s="88"/>
      <c r="F174" s="145"/>
    </row>
    <row r="175" spans="1:6" ht="14.25" hidden="1">
      <c r="A175" s="76" t="s">
        <v>217</v>
      </c>
      <c r="B175" s="76" t="s">
        <v>218</v>
      </c>
      <c r="C175" s="77"/>
      <c r="D175" s="77"/>
      <c r="E175" s="88">
        <v>18290</v>
      </c>
      <c r="F175" s="145"/>
    </row>
    <row r="176" spans="1:6" ht="14.25" hidden="1">
      <c r="A176" s="76" t="s">
        <v>219</v>
      </c>
      <c r="B176" s="76" t="s">
        <v>220</v>
      </c>
      <c r="C176" s="77"/>
      <c r="D176" s="77"/>
      <c r="E176" s="29"/>
      <c r="F176" s="145"/>
    </row>
    <row r="177" spans="1:6" ht="15" hidden="1">
      <c r="A177" s="76"/>
      <c r="B177" s="86" t="s">
        <v>823</v>
      </c>
      <c r="C177" s="77"/>
      <c r="D177" s="77"/>
      <c r="E177" s="88"/>
      <c r="F177" s="145"/>
    </row>
    <row r="178" spans="1:6" ht="15" hidden="1">
      <c r="A178" s="76"/>
      <c r="B178" s="86" t="s">
        <v>824</v>
      </c>
      <c r="C178" s="77"/>
      <c r="D178" s="77"/>
      <c r="E178" s="88">
        <v>476130</v>
      </c>
      <c r="F178" s="145"/>
    </row>
    <row r="179" spans="1:6" ht="15" hidden="1">
      <c r="A179" s="76"/>
      <c r="B179" s="86"/>
      <c r="C179" s="77"/>
      <c r="D179" s="77"/>
      <c r="E179" s="88">
        <v>138900.01</v>
      </c>
      <c r="F179" s="145"/>
    </row>
    <row r="180" spans="1:6" ht="14.25" hidden="1">
      <c r="A180" s="76" t="s">
        <v>221</v>
      </c>
      <c r="B180" s="76" t="s">
        <v>222</v>
      </c>
      <c r="C180" s="77"/>
      <c r="D180" s="77"/>
      <c r="E180" s="88"/>
      <c r="F180" s="145"/>
    </row>
    <row r="181" spans="1:6" ht="14.25" hidden="1">
      <c r="A181" s="76" t="s">
        <v>223</v>
      </c>
      <c r="B181" s="76" t="s">
        <v>505</v>
      </c>
      <c r="C181" s="77"/>
      <c r="D181" s="77"/>
      <c r="E181" s="88"/>
      <c r="F181" s="145"/>
    </row>
    <row r="182" spans="1:6" ht="15" hidden="1">
      <c r="A182" s="76"/>
      <c r="B182" s="86" t="s">
        <v>825</v>
      </c>
      <c r="C182" s="77"/>
      <c r="D182" s="77"/>
      <c r="E182" s="88">
        <v>22420</v>
      </c>
      <c r="F182" s="145"/>
    </row>
    <row r="183" spans="1:6" ht="14.25" hidden="1">
      <c r="A183" s="76" t="s">
        <v>225</v>
      </c>
      <c r="B183" s="76" t="s">
        <v>226</v>
      </c>
      <c r="C183" s="77"/>
      <c r="D183" s="77"/>
      <c r="E183" s="88"/>
      <c r="F183" s="145"/>
    </row>
    <row r="184" spans="1:6" ht="15" hidden="1">
      <c r="A184" s="76"/>
      <c r="B184" s="86" t="s">
        <v>826</v>
      </c>
      <c r="C184" s="77"/>
      <c r="D184" s="77"/>
      <c r="E184" s="88">
        <v>51027.28</v>
      </c>
      <c r="F184" s="145"/>
    </row>
    <row r="185" spans="1:6" ht="15" hidden="1">
      <c r="A185" s="76"/>
      <c r="B185" s="86"/>
      <c r="C185" s="77"/>
      <c r="D185" s="77"/>
      <c r="E185" s="88"/>
      <c r="F185" s="145"/>
    </row>
    <row r="186" spans="1:6" ht="15" hidden="1">
      <c r="A186" s="76"/>
      <c r="B186" s="86" t="s">
        <v>510</v>
      </c>
      <c r="C186" s="77"/>
      <c r="D186" s="77"/>
      <c r="E186" s="88">
        <v>162500</v>
      </c>
      <c r="F186" s="145"/>
    </row>
    <row r="187" spans="1:6" ht="15" hidden="1">
      <c r="A187" s="76"/>
      <c r="B187" s="86" t="s">
        <v>827</v>
      </c>
      <c r="C187" s="77"/>
      <c r="D187" s="77"/>
      <c r="E187" s="88">
        <v>70800</v>
      </c>
      <c r="F187" s="145"/>
    </row>
    <row r="188" spans="1:6" ht="15" hidden="1">
      <c r="A188" s="76"/>
      <c r="B188" s="86"/>
      <c r="C188" s="77"/>
      <c r="D188" s="77"/>
      <c r="E188" s="88">
        <v>70800</v>
      </c>
      <c r="F188" s="145"/>
    </row>
    <row r="189" spans="1:6" ht="15" hidden="1">
      <c r="A189" s="76"/>
      <c r="B189" s="86" t="s">
        <v>710</v>
      </c>
      <c r="C189" s="77"/>
      <c r="D189" s="77"/>
      <c r="E189" s="88">
        <v>230100</v>
      </c>
      <c r="F189" s="145"/>
    </row>
    <row r="190" spans="1:6" ht="15" hidden="1">
      <c r="A190" s="76"/>
      <c r="B190" s="86"/>
      <c r="C190" s="77"/>
      <c r="D190" s="77"/>
      <c r="E190" s="88"/>
      <c r="F190" s="145"/>
    </row>
    <row r="191" spans="1:6" ht="14.25" hidden="1">
      <c r="A191" s="76" t="s">
        <v>227</v>
      </c>
      <c r="B191" s="76" t="s">
        <v>228</v>
      </c>
      <c r="C191" s="77"/>
      <c r="D191" s="77"/>
      <c r="E191" s="88"/>
      <c r="F191" s="145"/>
    </row>
    <row r="192" spans="1:6" ht="14.25" hidden="1">
      <c r="A192" s="76" t="s">
        <v>229</v>
      </c>
      <c r="B192" s="76" t="s">
        <v>230</v>
      </c>
      <c r="C192" s="77"/>
      <c r="D192" s="77"/>
      <c r="E192" s="88"/>
      <c r="F192" s="145"/>
    </row>
    <row r="193" spans="1:6" ht="14.25" hidden="1">
      <c r="A193" s="76" t="s">
        <v>231</v>
      </c>
      <c r="B193" s="76" t="s">
        <v>232</v>
      </c>
      <c r="C193" s="77"/>
      <c r="D193" s="77"/>
      <c r="E193" s="88"/>
      <c r="F193" s="145"/>
    </row>
    <row r="194" spans="1:6" ht="14.25" hidden="1">
      <c r="A194" s="76"/>
      <c r="B194" s="76"/>
      <c r="C194" s="77"/>
      <c r="D194" s="77"/>
      <c r="E194" s="88"/>
      <c r="F194" s="145"/>
    </row>
    <row r="195" spans="1:6" ht="14.25">
      <c r="A195" s="76" t="s">
        <v>233</v>
      </c>
      <c r="B195" s="76" t="s">
        <v>234</v>
      </c>
      <c r="C195" s="77">
        <v>0</v>
      </c>
      <c r="D195" s="77">
        <v>0</v>
      </c>
      <c r="E195" s="77">
        <f>('Detalle de Ejecucion Mayo 23'!E185)</f>
        <v>0</v>
      </c>
      <c r="F195" s="145"/>
    </row>
    <row r="196" spans="1:6" ht="14.25" hidden="1">
      <c r="A196" s="76" t="s">
        <v>235</v>
      </c>
      <c r="B196" s="76" t="s">
        <v>511</v>
      </c>
      <c r="C196" s="77"/>
      <c r="D196" s="77"/>
      <c r="E196" s="88"/>
      <c r="F196" s="145"/>
    </row>
    <row r="197" spans="1:6" ht="14.25" hidden="1">
      <c r="A197" s="76" t="s">
        <v>237</v>
      </c>
      <c r="B197" s="76" t="s">
        <v>236</v>
      </c>
      <c r="C197" s="77"/>
      <c r="D197" s="77"/>
      <c r="E197" s="88"/>
      <c r="F197" s="145"/>
    </row>
    <row r="198" spans="1:6" ht="14.25" hidden="1">
      <c r="A198" s="76"/>
      <c r="B198" s="76"/>
      <c r="C198" s="77"/>
      <c r="D198" s="77"/>
      <c r="E198" s="88"/>
      <c r="F198" s="145"/>
    </row>
    <row r="199" spans="1:6" ht="14.25">
      <c r="A199" s="95" t="s">
        <v>238</v>
      </c>
      <c r="B199" s="95" t="s">
        <v>239</v>
      </c>
      <c r="C199" s="96">
        <v>38024600</v>
      </c>
      <c r="D199" s="96">
        <v>38024600</v>
      </c>
      <c r="E199" s="96">
        <f>SUM(E200+E224+E233+E243)</f>
        <v>1738236.94</v>
      </c>
      <c r="F199" s="145"/>
    </row>
    <row r="200" spans="1:6" ht="14.25">
      <c r="A200" s="76" t="s">
        <v>240</v>
      </c>
      <c r="B200" s="76" t="s">
        <v>241</v>
      </c>
      <c r="C200" s="77">
        <v>2550000</v>
      </c>
      <c r="D200" s="77">
        <v>2550000</v>
      </c>
      <c r="E200" s="77">
        <f>('Detalle de Ejecucion Mayo 23'!E190)</f>
        <v>151481.79</v>
      </c>
      <c r="F200" s="145"/>
    </row>
    <row r="201" spans="1:6" ht="14.25" hidden="1">
      <c r="A201" s="76" t="s">
        <v>242</v>
      </c>
      <c r="B201" s="76" t="s">
        <v>241</v>
      </c>
      <c r="C201" s="77"/>
      <c r="D201" s="77"/>
      <c r="E201" s="88"/>
      <c r="F201" s="145"/>
    </row>
    <row r="202" spans="1:6" ht="14.25" hidden="1">
      <c r="A202" s="76" t="s">
        <v>243</v>
      </c>
      <c r="B202" s="76" t="s">
        <v>244</v>
      </c>
      <c r="C202" s="77"/>
      <c r="D202" s="77"/>
      <c r="E202" s="88"/>
      <c r="F202" s="145"/>
    </row>
    <row r="203" spans="1:6" ht="14.25" hidden="1">
      <c r="A203" s="76"/>
      <c r="B203" s="76"/>
      <c r="C203" s="77"/>
      <c r="D203" s="77"/>
      <c r="E203" s="78"/>
      <c r="F203" s="145"/>
    </row>
    <row r="204" spans="1:6" ht="14.25">
      <c r="A204" s="76" t="s">
        <v>245</v>
      </c>
      <c r="B204" s="76" t="s">
        <v>246</v>
      </c>
      <c r="C204" s="77">
        <v>4700000</v>
      </c>
      <c r="D204" s="77">
        <v>4700000</v>
      </c>
      <c r="E204" s="77">
        <f>('Detalle de Ejecucion Mayo 23'!E222)</f>
        <v>0</v>
      </c>
      <c r="F204" s="145"/>
    </row>
    <row r="205" spans="1:6" ht="14.25" hidden="1">
      <c r="A205" s="76" t="s">
        <v>247</v>
      </c>
      <c r="B205" s="76" t="s">
        <v>248</v>
      </c>
      <c r="C205" s="77"/>
      <c r="D205" s="77"/>
      <c r="E205" s="78"/>
      <c r="F205" s="145"/>
    </row>
    <row r="206" spans="1:6" ht="14.25" hidden="1">
      <c r="A206" s="76" t="s">
        <v>249</v>
      </c>
      <c r="B206" s="76" t="s">
        <v>250</v>
      </c>
      <c r="C206" s="77"/>
      <c r="D206" s="77"/>
      <c r="E206" s="78"/>
      <c r="F206" s="145"/>
    </row>
    <row r="207" spans="1:6" ht="14.25" hidden="1">
      <c r="A207" s="76" t="s">
        <v>251</v>
      </c>
      <c r="B207" s="76" t="s">
        <v>252</v>
      </c>
      <c r="C207" s="77"/>
      <c r="D207" s="77"/>
      <c r="E207" s="78"/>
      <c r="F207" s="145"/>
    </row>
    <row r="208" spans="1:6" ht="14.25" hidden="1">
      <c r="A208" s="76"/>
      <c r="B208" s="76"/>
      <c r="C208" s="77"/>
      <c r="D208" s="77"/>
      <c r="E208" s="78"/>
      <c r="F208" s="145"/>
    </row>
    <row r="209" spans="1:6" ht="14.25">
      <c r="A209" s="76" t="s">
        <v>253</v>
      </c>
      <c r="B209" s="76" t="s">
        <v>254</v>
      </c>
      <c r="C209" s="77">
        <v>1800000</v>
      </c>
      <c r="D209" s="77">
        <v>1800000</v>
      </c>
      <c r="E209" s="77">
        <f>('Detalle de Ejecucion Mayo 23'!E226)</f>
        <v>0</v>
      </c>
      <c r="F209" s="145"/>
    </row>
    <row r="210" spans="1:6" ht="14.25" hidden="1">
      <c r="A210" s="76" t="s">
        <v>257</v>
      </c>
      <c r="B210" s="76" t="s">
        <v>258</v>
      </c>
      <c r="C210" s="77"/>
      <c r="D210" s="77"/>
      <c r="E210" s="78"/>
      <c r="F210" s="145"/>
    </row>
    <row r="211" spans="1:6" ht="14.25" hidden="1">
      <c r="A211" s="76" t="s">
        <v>259</v>
      </c>
      <c r="B211" s="76" t="s">
        <v>260</v>
      </c>
      <c r="C211" s="77"/>
      <c r="D211" s="77"/>
      <c r="E211" s="78"/>
      <c r="F211" s="145"/>
    </row>
    <row r="212" spans="1:6" ht="14.25" hidden="1">
      <c r="A212" s="76" t="s">
        <v>261</v>
      </c>
      <c r="B212" s="76" t="s">
        <v>262</v>
      </c>
      <c r="C212" s="77"/>
      <c r="D212" s="77"/>
      <c r="E212" s="78"/>
      <c r="F212" s="145"/>
    </row>
    <row r="213" spans="1:6" ht="14.25" hidden="1">
      <c r="A213" s="76" t="s">
        <v>263</v>
      </c>
      <c r="B213" s="76" t="s">
        <v>264</v>
      </c>
      <c r="C213" s="77"/>
      <c r="D213" s="77"/>
      <c r="E213" s="78"/>
      <c r="F213" s="145"/>
    </row>
    <row r="214" spans="1:6" ht="14.25" hidden="1">
      <c r="A214" s="76" t="s">
        <v>265</v>
      </c>
      <c r="B214" s="76" t="s">
        <v>266</v>
      </c>
      <c r="C214" s="77"/>
      <c r="D214" s="77"/>
      <c r="E214" s="78"/>
      <c r="F214" s="145"/>
    </row>
    <row r="215" spans="1:6" ht="14.25" hidden="1">
      <c r="A215" s="76"/>
      <c r="B215" s="76"/>
      <c r="C215" s="77"/>
      <c r="D215" s="77"/>
      <c r="E215" s="78"/>
      <c r="F215" s="145"/>
    </row>
    <row r="216" spans="1:6" ht="14.25">
      <c r="A216" s="76" t="s">
        <v>267</v>
      </c>
      <c r="B216" s="76" t="s">
        <v>843</v>
      </c>
      <c r="C216" s="77">
        <v>800000</v>
      </c>
      <c r="D216" s="77">
        <v>800000</v>
      </c>
      <c r="E216" s="77">
        <f>('Detalle de Ejecucion Mayo 23'!E232)</f>
        <v>0</v>
      </c>
      <c r="F216" s="145"/>
    </row>
    <row r="217" spans="1:6" ht="14.25" hidden="1">
      <c r="A217" s="76" t="s">
        <v>269</v>
      </c>
      <c r="B217" s="76" t="s">
        <v>270</v>
      </c>
      <c r="C217" s="77"/>
      <c r="D217" s="77"/>
      <c r="E217" s="78"/>
      <c r="F217" s="145"/>
    </row>
    <row r="218" spans="1:6" ht="14.25" hidden="1">
      <c r="A218" s="76"/>
      <c r="B218" s="76"/>
      <c r="C218" s="77"/>
      <c r="D218" s="77"/>
      <c r="E218" s="78"/>
      <c r="F218" s="145"/>
    </row>
    <row r="219" spans="1:6" ht="14.25">
      <c r="A219" s="76" t="s">
        <v>271</v>
      </c>
      <c r="B219" s="76" t="s">
        <v>272</v>
      </c>
      <c r="C219" s="77">
        <v>1000000</v>
      </c>
      <c r="D219" s="77">
        <v>1000000</v>
      </c>
      <c r="E219" s="77">
        <f>('Detalle de Ejecucion Mayo 23'!E234)</f>
        <v>0</v>
      </c>
      <c r="F219" s="145"/>
    </row>
    <row r="220" spans="1:6" ht="14.25" hidden="1">
      <c r="A220" s="76" t="s">
        <v>273</v>
      </c>
      <c r="B220" s="76" t="s">
        <v>274</v>
      </c>
      <c r="C220" s="77"/>
      <c r="D220" s="77"/>
      <c r="E220" s="78"/>
      <c r="F220" s="145"/>
    </row>
    <row r="221" spans="1:6" ht="14.25" hidden="1">
      <c r="A221" s="76" t="s">
        <v>275</v>
      </c>
      <c r="B221" s="76" t="s">
        <v>276</v>
      </c>
      <c r="C221" s="77"/>
      <c r="D221" s="77"/>
      <c r="E221" s="78"/>
      <c r="F221" s="145"/>
    </row>
    <row r="222" spans="1:6" ht="14.25" hidden="1">
      <c r="A222" s="76" t="s">
        <v>277</v>
      </c>
      <c r="B222" s="76" t="s">
        <v>561</v>
      </c>
      <c r="C222" s="77"/>
      <c r="D222" s="77"/>
      <c r="E222" s="78"/>
      <c r="F222" s="145"/>
    </row>
    <row r="223" spans="1:6" ht="14.25" hidden="1">
      <c r="A223" s="76"/>
      <c r="B223" s="76"/>
      <c r="C223" s="77"/>
      <c r="D223" s="77"/>
      <c r="E223" s="78"/>
      <c r="F223" s="145"/>
    </row>
    <row r="224" spans="1:6" ht="14.25">
      <c r="A224" s="76" t="s">
        <v>279</v>
      </c>
      <c r="B224" s="76" t="s">
        <v>280</v>
      </c>
      <c r="C224" s="77">
        <v>50000</v>
      </c>
      <c r="D224" s="77">
        <v>50000</v>
      </c>
      <c r="E224" s="77">
        <f>('Detalle de Ejecucion Mayo 23'!E239)</f>
        <v>4445.0600000000004</v>
      </c>
      <c r="F224" s="145"/>
    </row>
    <row r="225" spans="1:6" ht="14.25" hidden="1">
      <c r="A225" s="76" t="s">
        <v>281</v>
      </c>
      <c r="B225" s="76" t="s">
        <v>282</v>
      </c>
      <c r="C225" s="77"/>
      <c r="D225" s="77"/>
      <c r="E225" s="78"/>
      <c r="F225" s="145"/>
    </row>
    <row r="226" spans="1:6" ht="14.25" hidden="1">
      <c r="A226" s="76" t="s">
        <v>283</v>
      </c>
      <c r="B226" s="76" t="s">
        <v>284</v>
      </c>
      <c r="C226" s="77"/>
      <c r="D226" s="77"/>
      <c r="E226" s="78"/>
      <c r="F226" s="145"/>
    </row>
    <row r="227" spans="1:6" ht="14.25" hidden="1">
      <c r="A227" s="76" t="s">
        <v>285</v>
      </c>
      <c r="B227" s="76" t="s">
        <v>286</v>
      </c>
      <c r="C227" s="77"/>
      <c r="D227" s="77"/>
      <c r="E227" s="78"/>
      <c r="F227" s="145"/>
    </row>
    <row r="228" spans="1:6" ht="14.25" hidden="1">
      <c r="A228" s="76" t="s">
        <v>287</v>
      </c>
      <c r="B228" s="76" t="s">
        <v>288</v>
      </c>
      <c r="C228" s="77"/>
      <c r="D228" s="77"/>
      <c r="E228" s="78"/>
      <c r="F228" s="145"/>
    </row>
    <row r="229" spans="1:6" ht="14.25" hidden="1">
      <c r="A229" s="76" t="s">
        <v>289</v>
      </c>
      <c r="B229" s="76" t="s">
        <v>715</v>
      </c>
      <c r="C229" s="77"/>
      <c r="D229" s="77"/>
      <c r="E229" s="78"/>
      <c r="F229" s="145"/>
    </row>
    <row r="230" spans="1:6" ht="14.25" hidden="1">
      <c r="A230" s="76" t="s">
        <v>291</v>
      </c>
      <c r="B230" s="76" t="s">
        <v>292</v>
      </c>
      <c r="C230" s="77"/>
      <c r="D230" s="77"/>
      <c r="E230" s="78"/>
      <c r="F230" s="145"/>
    </row>
    <row r="231" spans="1:6" ht="14.25" hidden="1">
      <c r="A231" s="76" t="s">
        <v>293</v>
      </c>
      <c r="B231" s="76" t="s">
        <v>294</v>
      </c>
      <c r="C231" s="77"/>
      <c r="D231" s="77"/>
      <c r="E231" s="78"/>
      <c r="F231" s="145"/>
    </row>
    <row r="232" spans="1:6" ht="14.25" hidden="1">
      <c r="A232" s="76"/>
      <c r="B232" s="76"/>
      <c r="C232" s="77"/>
      <c r="D232" s="77"/>
      <c r="E232" s="78"/>
      <c r="F232" s="145"/>
    </row>
    <row r="233" spans="1:6" ht="14.25">
      <c r="A233" s="76" t="s">
        <v>295</v>
      </c>
      <c r="B233" s="76" t="s">
        <v>296</v>
      </c>
      <c r="C233" s="77">
        <v>15970000</v>
      </c>
      <c r="D233" s="77">
        <v>15970000</v>
      </c>
      <c r="E233" s="77">
        <f>('Detalle de Ejecucion Mayo 23'!E249)</f>
        <v>642060</v>
      </c>
      <c r="F233" s="145"/>
    </row>
    <row r="234" spans="1:6" ht="14.25" hidden="1">
      <c r="A234" s="76" t="s">
        <v>297</v>
      </c>
      <c r="B234" s="76" t="s">
        <v>298</v>
      </c>
      <c r="C234" s="77"/>
      <c r="D234" s="77"/>
      <c r="E234" s="88">
        <v>390304</v>
      </c>
      <c r="F234" s="145"/>
    </row>
    <row r="235" spans="1:6" ht="14.25" hidden="1">
      <c r="A235" s="76" t="s">
        <v>299</v>
      </c>
      <c r="B235" s="76" t="s">
        <v>300</v>
      </c>
      <c r="C235" s="77"/>
      <c r="D235" s="77"/>
      <c r="E235" s="78"/>
      <c r="F235" s="145"/>
    </row>
    <row r="236" spans="1:6" ht="14.25" hidden="1">
      <c r="A236" s="76" t="s">
        <v>563</v>
      </c>
      <c r="B236" s="76" t="s">
        <v>302</v>
      </c>
      <c r="C236" s="77"/>
      <c r="D236" s="77"/>
      <c r="E236" s="78"/>
      <c r="F236" s="145"/>
    </row>
    <row r="237" spans="1:6" ht="14.25" hidden="1">
      <c r="A237" s="76" t="s">
        <v>303</v>
      </c>
      <c r="B237" s="76" t="s">
        <v>304</v>
      </c>
      <c r="C237" s="77"/>
      <c r="D237" s="77"/>
      <c r="E237" s="78"/>
      <c r="F237" s="145"/>
    </row>
    <row r="238" spans="1:6" ht="14.25" hidden="1">
      <c r="A238" s="76" t="s">
        <v>305</v>
      </c>
      <c r="B238" s="76" t="s">
        <v>306</v>
      </c>
      <c r="C238" s="77"/>
      <c r="D238" s="77"/>
      <c r="E238" s="78"/>
      <c r="F238" s="145"/>
    </row>
    <row r="239" spans="1:6" ht="14.25" hidden="1">
      <c r="A239" s="76" t="s">
        <v>307</v>
      </c>
      <c r="B239" s="76" t="s">
        <v>308</v>
      </c>
      <c r="C239" s="77"/>
      <c r="D239" s="77"/>
      <c r="E239" s="78"/>
      <c r="F239" s="145"/>
    </row>
    <row r="240" spans="1:6" ht="14.25" hidden="1">
      <c r="A240" s="76" t="s">
        <v>309</v>
      </c>
      <c r="B240" s="76" t="s">
        <v>310</v>
      </c>
      <c r="C240" s="77"/>
      <c r="D240" s="77"/>
      <c r="E240" s="78"/>
      <c r="F240" s="145"/>
    </row>
    <row r="241" spans="1:6" ht="14.25" hidden="1">
      <c r="A241" s="76" t="s">
        <v>311</v>
      </c>
      <c r="B241" s="76" t="s">
        <v>564</v>
      </c>
      <c r="C241" s="77"/>
      <c r="D241" s="77"/>
      <c r="E241" s="78"/>
      <c r="F241" s="145"/>
    </row>
    <row r="242" spans="1:6" ht="14.25" hidden="1">
      <c r="A242" s="76"/>
      <c r="B242" s="76"/>
      <c r="C242" s="77"/>
      <c r="D242" s="77"/>
      <c r="E242" s="78"/>
      <c r="F242" s="145"/>
    </row>
    <row r="243" spans="1:6" ht="14.25">
      <c r="A243" s="76" t="s">
        <v>313</v>
      </c>
      <c r="B243" s="76" t="s">
        <v>770</v>
      </c>
      <c r="C243" s="77">
        <v>11154600</v>
      </c>
      <c r="D243" s="77">
        <v>11154600</v>
      </c>
      <c r="E243" s="77">
        <f>('Detalle de Ejecucion Mayo 23'!E259)</f>
        <v>940250.09000000008</v>
      </c>
      <c r="F243" s="145"/>
    </row>
    <row r="244" spans="1:6" ht="14.25" hidden="1">
      <c r="A244" s="76" t="s">
        <v>315</v>
      </c>
      <c r="B244" s="76" t="s">
        <v>565</v>
      </c>
      <c r="C244" s="77"/>
      <c r="D244" s="77"/>
      <c r="E244" s="88"/>
      <c r="F244" s="145"/>
    </row>
    <row r="245" spans="1:6" ht="14.25" hidden="1">
      <c r="A245" s="76" t="s">
        <v>317</v>
      </c>
      <c r="B245" s="76" t="s">
        <v>318</v>
      </c>
      <c r="C245" s="77"/>
      <c r="D245" s="77"/>
      <c r="E245" s="88"/>
      <c r="F245" s="145"/>
    </row>
    <row r="246" spans="1:6" ht="14.25" hidden="1">
      <c r="A246" s="76" t="s">
        <v>319</v>
      </c>
      <c r="B246" s="76" t="s">
        <v>568</v>
      </c>
      <c r="C246" s="77"/>
      <c r="D246" s="77"/>
      <c r="E246" s="88"/>
      <c r="F246" s="145"/>
    </row>
    <row r="247" spans="1:6" ht="14.25" hidden="1">
      <c r="A247" s="76" t="s">
        <v>321</v>
      </c>
      <c r="B247" s="76" t="s">
        <v>322</v>
      </c>
      <c r="C247" s="77"/>
      <c r="D247" s="77"/>
      <c r="E247" s="88"/>
      <c r="F247" s="145"/>
    </row>
    <row r="248" spans="1:6" ht="14.25" hidden="1">
      <c r="A248" s="76" t="s">
        <v>323</v>
      </c>
      <c r="B248" s="76" t="s">
        <v>324</v>
      </c>
      <c r="C248" s="77"/>
      <c r="D248" s="77"/>
      <c r="E248" s="88"/>
      <c r="F248" s="145"/>
    </row>
    <row r="249" spans="1:6" ht="14.25" hidden="1">
      <c r="A249" s="76" t="s">
        <v>325</v>
      </c>
      <c r="B249" s="76" t="s">
        <v>326</v>
      </c>
      <c r="C249" s="77"/>
      <c r="D249" s="77"/>
      <c r="E249" s="88"/>
      <c r="F249" s="145"/>
    </row>
    <row r="250" spans="1:6" ht="14.25" hidden="1">
      <c r="A250" s="76" t="s">
        <v>327</v>
      </c>
      <c r="B250" s="76" t="s">
        <v>328</v>
      </c>
      <c r="C250" s="77"/>
      <c r="D250" s="77"/>
      <c r="E250" s="88"/>
      <c r="F250" s="145"/>
    </row>
    <row r="251" spans="1:6" ht="14.25" hidden="1">
      <c r="A251" s="76" t="s">
        <v>329</v>
      </c>
      <c r="B251" s="76" t="s">
        <v>330</v>
      </c>
      <c r="C251" s="77"/>
      <c r="D251" s="77"/>
      <c r="E251" s="88"/>
      <c r="F251" s="145"/>
    </row>
    <row r="252" spans="1:6" ht="14.25" hidden="1">
      <c r="A252" s="76" t="s">
        <v>331</v>
      </c>
      <c r="B252" s="76" t="s">
        <v>720</v>
      </c>
      <c r="C252" s="77"/>
      <c r="D252" s="77"/>
      <c r="E252" s="88"/>
      <c r="F252" s="145"/>
    </row>
    <row r="253" spans="1:6" ht="14.25" hidden="1">
      <c r="A253" s="76" t="s">
        <v>333</v>
      </c>
      <c r="B253" s="76" t="s">
        <v>578</v>
      </c>
      <c r="C253" s="77"/>
      <c r="D253" s="77"/>
      <c r="E253" s="88"/>
      <c r="F253" s="145"/>
    </row>
    <row r="254" spans="1:6" ht="14.25" hidden="1">
      <c r="A254" s="76"/>
      <c r="B254" s="76"/>
      <c r="C254" s="77"/>
      <c r="D254" s="77"/>
      <c r="E254" s="88"/>
      <c r="F254" s="145"/>
    </row>
    <row r="255" spans="1:6">
      <c r="A255" s="95" t="s">
        <v>335</v>
      </c>
      <c r="B255" s="95" t="s">
        <v>336</v>
      </c>
      <c r="C255" s="96">
        <v>25000000</v>
      </c>
      <c r="D255" s="96">
        <v>25000000</v>
      </c>
      <c r="E255" s="96">
        <f>SUM(E256)</f>
        <v>0</v>
      </c>
    </row>
    <row r="256" spans="1:6" ht="14.25">
      <c r="A256" s="76" t="s">
        <v>337</v>
      </c>
      <c r="B256" s="76" t="s">
        <v>338</v>
      </c>
      <c r="C256" s="77">
        <v>25000000</v>
      </c>
      <c r="D256" s="77">
        <v>25000000</v>
      </c>
      <c r="E256" s="77">
        <f>('Detalle de Ejecucion Mayo 23'!E287)</f>
        <v>0</v>
      </c>
      <c r="F256" s="145"/>
    </row>
    <row r="257" spans="1:6" ht="14.25" hidden="1">
      <c r="A257" s="76" t="s">
        <v>339</v>
      </c>
      <c r="B257" s="76" t="s">
        <v>581</v>
      </c>
      <c r="C257" s="77"/>
      <c r="D257" s="77"/>
      <c r="E257" s="88"/>
      <c r="F257" s="145"/>
    </row>
    <row r="258" spans="1:6" ht="14.25" hidden="1">
      <c r="A258" s="76" t="s">
        <v>341</v>
      </c>
      <c r="B258" s="76" t="s">
        <v>342</v>
      </c>
      <c r="C258" s="77"/>
      <c r="D258" s="77"/>
      <c r="E258" s="88"/>
      <c r="F258" s="145"/>
    </row>
    <row r="259" spans="1:6" ht="14.25" hidden="1">
      <c r="A259" s="76" t="s">
        <v>343</v>
      </c>
      <c r="B259" s="76" t="s">
        <v>344</v>
      </c>
      <c r="C259" s="77"/>
      <c r="D259" s="77"/>
      <c r="E259" s="88"/>
      <c r="F259" s="145"/>
    </row>
    <row r="260" spans="1:6" ht="14.25" hidden="1">
      <c r="A260" s="76" t="s">
        <v>345</v>
      </c>
      <c r="B260" s="76" t="s">
        <v>346</v>
      </c>
      <c r="C260" s="77"/>
      <c r="D260" s="77"/>
      <c r="E260" s="88"/>
      <c r="F260" s="145"/>
    </row>
    <row r="261" spans="1:6" ht="14.25" hidden="1">
      <c r="A261" s="76" t="s">
        <v>347</v>
      </c>
      <c r="B261" s="76" t="s">
        <v>348</v>
      </c>
      <c r="C261" s="77"/>
      <c r="D261" s="77"/>
      <c r="E261" s="88"/>
      <c r="F261" s="145"/>
    </row>
    <row r="262" spans="1:6" ht="14.25" hidden="1">
      <c r="A262" s="76" t="s">
        <v>349</v>
      </c>
      <c r="B262" s="76" t="s">
        <v>350</v>
      </c>
      <c r="C262" s="77"/>
      <c r="D262" s="77"/>
      <c r="E262" s="88"/>
      <c r="F262" s="145"/>
    </row>
    <row r="263" spans="1:6" ht="14.25" hidden="1">
      <c r="A263" s="76"/>
      <c r="B263" s="76"/>
      <c r="C263" s="77"/>
      <c r="D263" s="77"/>
      <c r="E263" s="88"/>
      <c r="F263" s="145"/>
    </row>
    <row r="264" spans="1:6" ht="14.25" hidden="1">
      <c r="A264" s="76" t="s">
        <v>582</v>
      </c>
      <c r="B264" s="76" t="s">
        <v>585</v>
      </c>
      <c r="C264" s="77"/>
      <c r="D264" s="77"/>
      <c r="E264" s="29"/>
      <c r="F264" s="145"/>
    </row>
    <row r="265" spans="1:6" ht="14.25" hidden="1">
      <c r="A265" s="76"/>
      <c r="B265" s="76"/>
      <c r="C265" s="77"/>
      <c r="D265" s="77"/>
      <c r="E265" s="78"/>
      <c r="F265" s="145"/>
    </row>
    <row r="266" spans="1:6" ht="14.25" hidden="1">
      <c r="A266" s="76"/>
      <c r="B266" s="76"/>
      <c r="C266" s="77"/>
      <c r="D266" s="77"/>
      <c r="E266" s="88"/>
      <c r="F266" s="145"/>
    </row>
    <row r="267" spans="1:6" ht="14.25" hidden="1">
      <c r="A267" s="76" t="s">
        <v>584</v>
      </c>
      <c r="B267" s="76" t="s">
        <v>585</v>
      </c>
      <c r="C267" s="77"/>
      <c r="D267" s="77"/>
      <c r="E267" s="77">
        <f t="shared" ref="E267" si="0">SUM(E268:E269)</f>
        <v>0</v>
      </c>
      <c r="F267" s="145"/>
    </row>
    <row r="268" spans="1:6" ht="14.25" hidden="1">
      <c r="A268" s="76" t="s">
        <v>586</v>
      </c>
      <c r="B268" s="76" t="s">
        <v>587</v>
      </c>
      <c r="C268" s="77"/>
      <c r="D268" s="77"/>
      <c r="E268" s="88"/>
      <c r="F268" s="145"/>
    </row>
    <row r="269" spans="1:6" ht="14.25" hidden="1">
      <c r="A269" s="76" t="s">
        <v>588</v>
      </c>
      <c r="B269" s="76" t="s">
        <v>589</v>
      </c>
      <c r="C269" s="77"/>
      <c r="D269" s="77"/>
      <c r="E269" s="29"/>
      <c r="F269" s="145"/>
    </row>
    <row r="270" spans="1:6" ht="14.25" hidden="1">
      <c r="A270" s="76"/>
      <c r="B270" s="76"/>
      <c r="C270" s="77"/>
      <c r="D270" s="77"/>
      <c r="E270" s="78"/>
      <c r="F270" s="145"/>
    </row>
    <row r="271" spans="1:6" ht="14.25">
      <c r="A271" s="95" t="s">
        <v>351</v>
      </c>
      <c r="B271" s="95" t="s">
        <v>829</v>
      </c>
      <c r="C271" s="96">
        <v>1500000000</v>
      </c>
      <c r="D271" s="96">
        <v>1500000000</v>
      </c>
      <c r="E271" s="96">
        <f>SUM(E272)</f>
        <v>13051069.27</v>
      </c>
      <c r="F271" s="145"/>
    </row>
    <row r="272" spans="1:6" ht="14.25">
      <c r="A272" s="76" t="s">
        <v>939</v>
      </c>
      <c r="B272" s="1" t="s">
        <v>941</v>
      </c>
      <c r="C272" s="77"/>
      <c r="D272" s="77"/>
      <c r="E272" s="77">
        <f>('Detalle de Ejecucion Mayo 23'!E302)</f>
        <v>13051069.27</v>
      </c>
      <c r="F272" s="145"/>
    </row>
    <row r="273" spans="1:6" ht="14.25">
      <c r="A273" s="76" t="s">
        <v>743</v>
      </c>
      <c r="B273" s="76" t="s">
        <v>830</v>
      </c>
      <c r="C273" s="77">
        <v>1500000000</v>
      </c>
      <c r="D273" s="77">
        <v>1500000000</v>
      </c>
      <c r="E273" s="77">
        <f>('Detalle de Ejecucion Mayo 23'!E318)</f>
        <v>0</v>
      </c>
      <c r="F273" s="145"/>
    </row>
    <row r="274" spans="1:6" ht="14.25">
      <c r="A274" s="95" t="s">
        <v>355</v>
      </c>
      <c r="B274" s="95" t="s">
        <v>356</v>
      </c>
      <c r="C274" s="96">
        <v>115790800</v>
      </c>
      <c r="D274" s="96">
        <v>115790800</v>
      </c>
      <c r="E274" s="96">
        <f>SUM(E275+E294+E305+E303)</f>
        <v>4289243.28</v>
      </c>
      <c r="F274" s="145"/>
    </row>
    <row r="275" spans="1:6" ht="14.25">
      <c r="A275" s="76" t="s">
        <v>357</v>
      </c>
      <c r="B275" s="76" t="s">
        <v>358</v>
      </c>
      <c r="C275" s="77">
        <v>39000000</v>
      </c>
      <c r="D275" s="77">
        <v>39000000</v>
      </c>
      <c r="E275" s="77">
        <f>('Detalle de Ejecucion Mayo 23'!E325)</f>
        <v>3912225.81</v>
      </c>
      <c r="F275" s="145"/>
    </row>
    <row r="276" spans="1:6" ht="14.25" hidden="1">
      <c r="A276" s="76" t="s">
        <v>359</v>
      </c>
      <c r="B276" s="76" t="s">
        <v>360</v>
      </c>
      <c r="C276" s="77"/>
      <c r="D276" s="77"/>
      <c r="E276" s="78"/>
      <c r="F276" s="145"/>
    </row>
    <row r="277" spans="1:6" ht="14.25" hidden="1">
      <c r="A277" s="76" t="s">
        <v>361</v>
      </c>
      <c r="B277" s="76" t="s">
        <v>362</v>
      </c>
      <c r="C277" s="77"/>
      <c r="D277" s="77"/>
      <c r="E277" s="78"/>
      <c r="F277" s="145"/>
    </row>
    <row r="278" spans="1:6" ht="14.25" hidden="1">
      <c r="A278" s="76" t="s">
        <v>363</v>
      </c>
      <c r="B278" s="76" t="s">
        <v>590</v>
      </c>
      <c r="C278" s="77"/>
      <c r="D278" s="77"/>
      <c r="E278" s="78">
        <v>1973180.16</v>
      </c>
      <c r="F278" s="145"/>
    </row>
    <row r="279" spans="1:6" ht="14.25" hidden="1">
      <c r="A279" s="76"/>
      <c r="B279" s="76"/>
      <c r="C279" s="77"/>
      <c r="D279" s="77"/>
      <c r="E279" s="78"/>
      <c r="F279" s="145"/>
    </row>
    <row r="280" spans="1:6" ht="14.25" hidden="1">
      <c r="A280" s="76" t="s">
        <v>365</v>
      </c>
      <c r="B280" s="76" t="s">
        <v>366</v>
      </c>
      <c r="C280" s="77"/>
      <c r="D280" s="77"/>
      <c r="E280" s="78"/>
      <c r="F280" s="145"/>
    </row>
    <row r="281" spans="1:6" ht="14.25" hidden="1">
      <c r="A281" s="76" t="s">
        <v>367</v>
      </c>
      <c r="B281" s="76" t="s">
        <v>368</v>
      </c>
      <c r="C281" s="77"/>
      <c r="D281" s="77"/>
      <c r="E281" s="78"/>
      <c r="F281" s="145"/>
    </row>
    <row r="282" spans="1:6" ht="14.25" hidden="1">
      <c r="A282" s="76"/>
      <c r="B282" s="76"/>
      <c r="C282" s="77"/>
      <c r="D282" s="77"/>
      <c r="E282" s="78"/>
      <c r="F282" s="145"/>
    </row>
    <row r="283" spans="1:6" ht="14.25">
      <c r="A283" s="76" t="s">
        <v>369</v>
      </c>
      <c r="B283" s="76" t="s">
        <v>370</v>
      </c>
      <c r="C283" s="77">
        <v>3300000</v>
      </c>
      <c r="D283" s="77">
        <v>3300000</v>
      </c>
      <c r="E283" s="77">
        <f>('Detalle de Ejecucion Mayo 23'!E333)</f>
        <v>0</v>
      </c>
      <c r="F283" s="145"/>
    </row>
    <row r="284" spans="1:6" ht="14.25" hidden="1">
      <c r="A284" s="76" t="s">
        <v>371</v>
      </c>
      <c r="B284" s="76" t="s">
        <v>372</v>
      </c>
      <c r="C284" s="77"/>
      <c r="D284" s="77"/>
      <c r="E284" s="78"/>
      <c r="F284" s="145"/>
    </row>
    <row r="285" spans="1:6" ht="14.25" hidden="1">
      <c r="A285" s="76" t="s">
        <v>373</v>
      </c>
      <c r="B285" s="76" t="s">
        <v>591</v>
      </c>
      <c r="C285" s="77"/>
      <c r="D285" s="77"/>
      <c r="E285" s="78"/>
      <c r="F285" s="145"/>
    </row>
    <row r="286" spans="1:6" ht="14.25" hidden="1">
      <c r="A286" s="76" t="s">
        <v>375</v>
      </c>
      <c r="B286" s="76" t="s">
        <v>376</v>
      </c>
      <c r="C286" s="77"/>
      <c r="D286" s="77"/>
      <c r="E286" s="78"/>
      <c r="F286" s="145"/>
    </row>
    <row r="287" spans="1:6" ht="14.25" hidden="1">
      <c r="A287" s="76"/>
      <c r="B287" s="76"/>
      <c r="C287" s="77"/>
      <c r="D287" s="77"/>
      <c r="E287" s="78"/>
      <c r="F287" s="145"/>
    </row>
    <row r="288" spans="1:6" ht="14.25" hidden="1">
      <c r="A288" s="76" t="s">
        <v>377</v>
      </c>
      <c r="B288" s="76" t="s">
        <v>592</v>
      </c>
      <c r="C288" s="77">
        <v>0</v>
      </c>
      <c r="D288" s="77">
        <v>0</v>
      </c>
      <c r="E288" s="77">
        <f t="shared" ref="E288" si="1">SUM(E289)</f>
        <v>0</v>
      </c>
      <c r="F288" s="145"/>
    </row>
    <row r="289" spans="1:6" ht="14.25" hidden="1">
      <c r="A289" s="76" t="s">
        <v>379</v>
      </c>
      <c r="B289" s="76" t="s">
        <v>380</v>
      </c>
      <c r="C289" s="77"/>
      <c r="D289" s="77"/>
      <c r="E289" s="78"/>
      <c r="F289" s="145"/>
    </row>
    <row r="290" spans="1:6" ht="14.25" hidden="1">
      <c r="A290" s="76"/>
      <c r="B290" s="76"/>
      <c r="C290" s="77"/>
      <c r="D290" s="77"/>
      <c r="E290" s="78"/>
      <c r="F290" s="145"/>
    </row>
    <row r="291" spans="1:6" ht="14.25">
      <c r="A291" s="76" t="s">
        <v>381</v>
      </c>
      <c r="B291" s="76" t="s">
        <v>959</v>
      </c>
      <c r="C291" s="77">
        <v>41000000</v>
      </c>
      <c r="D291" s="77">
        <v>41000000</v>
      </c>
      <c r="E291" s="77">
        <f>('Detalle de Ejecucion Mayo 23'!E340)</f>
        <v>0</v>
      </c>
      <c r="F291" s="145"/>
    </row>
    <row r="292" spans="1:6" ht="14.25" hidden="1">
      <c r="A292" s="76" t="s">
        <v>383</v>
      </c>
      <c r="B292" s="76" t="s">
        <v>594</v>
      </c>
      <c r="C292" s="77"/>
      <c r="D292" s="77"/>
      <c r="E292" s="78"/>
      <c r="F292" s="145"/>
    </row>
    <row r="293" spans="1:6" ht="14.25" hidden="1">
      <c r="A293" s="76"/>
      <c r="B293" s="76"/>
      <c r="C293" s="77"/>
      <c r="D293" s="77"/>
      <c r="E293" s="78"/>
      <c r="F293" s="145"/>
    </row>
    <row r="294" spans="1:6" ht="14.25">
      <c r="A294" s="76" t="s">
        <v>387</v>
      </c>
      <c r="B294" s="76" t="s">
        <v>388</v>
      </c>
      <c r="C294" s="77">
        <v>20490800</v>
      </c>
      <c r="D294" s="77">
        <v>20490800</v>
      </c>
      <c r="E294" s="77">
        <f>('Detalle de Ejecucion Mayo 23'!E342)</f>
        <v>3429.47</v>
      </c>
      <c r="F294" s="145"/>
    </row>
    <row r="295" spans="1:6" ht="14.25" hidden="1">
      <c r="A295" s="76" t="s">
        <v>389</v>
      </c>
      <c r="B295" s="76" t="s">
        <v>595</v>
      </c>
      <c r="C295" s="77"/>
      <c r="D295" s="77"/>
      <c r="E295" s="78"/>
      <c r="F295" s="145"/>
    </row>
    <row r="296" spans="1:6" ht="14.25" hidden="1">
      <c r="A296" s="76" t="s">
        <v>391</v>
      </c>
      <c r="B296" s="76" t="s">
        <v>596</v>
      </c>
      <c r="C296" s="77"/>
      <c r="D296" s="77"/>
      <c r="E296" s="78"/>
      <c r="F296" s="145"/>
    </row>
    <row r="297" spans="1:6" ht="14.25" hidden="1">
      <c r="A297" s="76" t="s">
        <v>395</v>
      </c>
      <c r="B297" s="76" t="s">
        <v>597</v>
      </c>
      <c r="C297" s="77"/>
      <c r="D297" s="77"/>
      <c r="E297" s="78"/>
      <c r="F297" s="145"/>
    </row>
    <row r="298" spans="1:6" ht="14.25" hidden="1">
      <c r="A298" s="76" t="s">
        <v>393</v>
      </c>
      <c r="B298" s="76" t="s">
        <v>598</v>
      </c>
      <c r="C298" s="77"/>
      <c r="D298" s="77"/>
      <c r="E298" s="78"/>
      <c r="F298" s="145"/>
    </row>
    <row r="299" spans="1:6" ht="14.25" hidden="1">
      <c r="A299" s="76" t="s">
        <v>397</v>
      </c>
      <c r="B299" s="76" t="s">
        <v>398</v>
      </c>
      <c r="C299" s="77"/>
      <c r="D299" s="77"/>
      <c r="E299" s="78"/>
      <c r="F299" s="145"/>
    </row>
    <row r="300" spans="1:6" ht="14.25" hidden="1">
      <c r="A300" s="76" t="s">
        <v>399</v>
      </c>
      <c r="B300" s="76" t="s">
        <v>599</v>
      </c>
      <c r="C300" s="77"/>
      <c r="D300" s="77"/>
      <c r="E300" s="78"/>
      <c r="F300" s="145"/>
    </row>
    <row r="301" spans="1:6" ht="14.25" hidden="1">
      <c r="A301" s="76"/>
      <c r="B301" s="76"/>
      <c r="C301" s="77"/>
      <c r="D301" s="77"/>
      <c r="E301" s="78"/>
      <c r="F301" s="145"/>
    </row>
    <row r="302" spans="1:6" ht="14.25" hidden="1">
      <c r="A302" s="76" t="s">
        <v>403</v>
      </c>
      <c r="B302" s="76" t="s">
        <v>404</v>
      </c>
      <c r="C302" s="77">
        <v>0</v>
      </c>
      <c r="D302" s="77">
        <v>0</v>
      </c>
      <c r="E302" s="77">
        <f t="shared" ref="E302" si="2">SUM(E303)</f>
        <v>43188</v>
      </c>
      <c r="F302" s="145"/>
    </row>
    <row r="303" spans="1:6" ht="10.5" customHeight="1">
      <c r="A303" s="76" t="s">
        <v>403</v>
      </c>
      <c r="B303" s="76" t="s">
        <v>796</v>
      </c>
      <c r="C303" s="77">
        <v>2000000</v>
      </c>
      <c r="D303" s="77">
        <v>2000000</v>
      </c>
      <c r="E303" s="78">
        <f>('Detalle de Ejecucion Mayo 23'!E350)</f>
        <v>43188</v>
      </c>
      <c r="F303" s="145"/>
    </row>
    <row r="304" spans="1:6" ht="14.25" hidden="1">
      <c r="A304" s="76"/>
      <c r="B304" s="76"/>
      <c r="C304" s="77"/>
      <c r="D304" s="77"/>
      <c r="E304" s="78"/>
      <c r="F304" s="145"/>
    </row>
    <row r="305" spans="1:6" ht="14.25">
      <c r="A305" s="76" t="s">
        <v>407</v>
      </c>
      <c r="B305" s="76" t="s">
        <v>408</v>
      </c>
      <c r="C305" s="77">
        <v>10000000</v>
      </c>
      <c r="D305" s="77">
        <v>10000000</v>
      </c>
      <c r="E305" s="77">
        <f>('Detalle de Ejecucion Mayo 23'!E353)</f>
        <v>330400</v>
      </c>
      <c r="F305" s="145"/>
    </row>
    <row r="306" spans="1:6" ht="14.25" hidden="1">
      <c r="A306" s="76" t="s">
        <v>409</v>
      </c>
      <c r="B306" s="76" t="s">
        <v>410</v>
      </c>
      <c r="C306" s="77"/>
      <c r="D306" s="77"/>
      <c r="E306" s="78"/>
      <c r="F306" s="145"/>
    </row>
    <row r="307" spans="1:6" ht="15" hidden="1">
      <c r="A307" s="76"/>
      <c r="B307" s="86" t="s">
        <v>832</v>
      </c>
      <c r="C307" s="77"/>
      <c r="D307" s="77"/>
      <c r="E307" s="78">
        <v>470187.31</v>
      </c>
      <c r="F307" s="145"/>
    </row>
    <row r="308" spans="1:6" ht="14.25" hidden="1">
      <c r="A308" s="76" t="s">
        <v>411</v>
      </c>
      <c r="B308" s="76" t="s">
        <v>412</v>
      </c>
      <c r="C308" s="77"/>
      <c r="D308" s="77"/>
      <c r="E308" s="78"/>
      <c r="F308" s="145"/>
    </row>
    <row r="309" spans="1:6" ht="14.25" hidden="1">
      <c r="A309" s="29"/>
      <c r="B309" s="29"/>
      <c r="C309" s="77"/>
      <c r="D309" s="77"/>
      <c r="E309" s="29"/>
      <c r="F309" s="145"/>
    </row>
    <row r="310" spans="1:6" ht="14.25" hidden="1">
      <c r="A310" s="76" t="s">
        <v>413</v>
      </c>
      <c r="B310" s="76" t="s">
        <v>414</v>
      </c>
      <c r="C310" s="77">
        <v>0</v>
      </c>
      <c r="D310" s="77">
        <v>0</v>
      </c>
      <c r="E310" s="77">
        <f t="shared" ref="E310" si="3">SUM(E311:E312)</f>
        <v>0</v>
      </c>
      <c r="F310" s="145"/>
    </row>
    <row r="311" spans="1:6" ht="14.25" hidden="1">
      <c r="A311" s="76" t="s">
        <v>415</v>
      </c>
      <c r="B311" s="76" t="s">
        <v>416</v>
      </c>
      <c r="C311" s="77"/>
      <c r="D311" s="77"/>
      <c r="E311" s="78"/>
      <c r="F311" s="145"/>
    </row>
    <row r="312" spans="1:6" ht="14.25" hidden="1">
      <c r="A312" s="29"/>
      <c r="B312" s="29"/>
      <c r="C312" s="77"/>
      <c r="D312" s="77"/>
      <c r="E312" s="29"/>
      <c r="F312" s="145"/>
    </row>
    <row r="313" spans="1:6" ht="14.25">
      <c r="A313" s="76" t="s">
        <v>413</v>
      </c>
      <c r="B313" s="76" t="s">
        <v>1324</v>
      </c>
      <c r="C313" s="77"/>
      <c r="E313" s="77">
        <f>('Detalle de Ejecucion Mayo 23'!E357)</f>
        <v>0</v>
      </c>
      <c r="F313" s="145"/>
    </row>
    <row r="314" spans="1:6" ht="14.25">
      <c r="A314" s="95" t="s">
        <v>417</v>
      </c>
      <c r="B314" s="95" t="s">
        <v>418</v>
      </c>
      <c r="C314" s="96">
        <v>105000000</v>
      </c>
      <c r="D314" s="96">
        <v>105000000</v>
      </c>
      <c r="E314" s="96">
        <f>('Detalle de Ejecucion Mayo 23'!E360)</f>
        <v>5523348.5</v>
      </c>
      <c r="F314" s="145"/>
    </row>
    <row r="315" spans="1:6" ht="14.25" hidden="1">
      <c r="A315" s="1" t="s">
        <v>421</v>
      </c>
      <c r="B315" s="1" t="s">
        <v>602</v>
      </c>
      <c r="C315" s="1"/>
      <c r="D315" s="1"/>
      <c r="E315" s="23"/>
      <c r="F315" s="145"/>
    </row>
    <row r="316" spans="1:6" ht="14.25" hidden="1">
      <c r="A316" s="1"/>
      <c r="B316" s="81" t="s">
        <v>835</v>
      </c>
      <c r="C316" s="81"/>
      <c r="D316" s="81"/>
      <c r="E316" s="23">
        <v>621028.79</v>
      </c>
      <c r="F316" s="145"/>
    </row>
    <row r="317" spans="1:6" ht="14.25" hidden="1">
      <c r="A317" s="76" t="s">
        <v>960</v>
      </c>
      <c r="B317" s="76" t="s">
        <v>424</v>
      </c>
      <c r="C317" s="77">
        <v>5000000</v>
      </c>
      <c r="D317" s="77">
        <v>5000000</v>
      </c>
      <c r="E317" s="23"/>
      <c r="F317" s="145"/>
    </row>
    <row r="318" spans="1:6" ht="14.25" hidden="1">
      <c r="A318" s="25"/>
      <c r="B318" s="81" t="s">
        <v>836</v>
      </c>
      <c r="C318" s="81"/>
      <c r="D318" s="81"/>
      <c r="E318" s="23">
        <v>1796753.96</v>
      </c>
      <c r="F318" s="145"/>
    </row>
    <row r="319" spans="1:6" ht="14.25" hidden="1">
      <c r="A319" s="25"/>
      <c r="B319" s="81" t="s">
        <v>837</v>
      </c>
      <c r="C319" s="81"/>
      <c r="D319" s="81"/>
      <c r="E319" s="23">
        <v>1735520.21</v>
      </c>
      <c r="F319" s="145"/>
    </row>
    <row r="320" spans="1:6" ht="14.25">
      <c r="A320" s="25"/>
      <c r="C320" s="89"/>
      <c r="D320" s="25"/>
      <c r="E320" s="23"/>
      <c r="F320" s="145"/>
    </row>
    <row r="321" spans="1:6" ht="14.25">
      <c r="A321" s="25"/>
      <c r="C321" s="89"/>
      <c r="D321" s="25"/>
      <c r="E321" s="23"/>
      <c r="F321" s="145"/>
    </row>
    <row r="322" spans="1:6">
      <c r="A322" s="25"/>
      <c r="B322" s="106"/>
      <c r="C322" s="106"/>
      <c r="D322" s="107"/>
      <c r="E322" s="107"/>
      <c r="F322" s="107"/>
    </row>
    <row r="323" spans="1:6">
      <c r="A323" s="25"/>
      <c r="B323" s="112" t="s">
        <v>751</v>
      </c>
      <c r="C323" s="108"/>
      <c r="D323" s="112" t="s">
        <v>606</v>
      </c>
      <c r="E323" s="711"/>
      <c r="F323" s="711"/>
    </row>
    <row r="324" spans="1:6">
      <c r="B324" s="113" t="s">
        <v>838</v>
      </c>
      <c r="C324" s="109"/>
      <c r="D324" s="110" t="s">
        <v>434</v>
      </c>
      <c r="E324" s="111"/>
    </row>
    <row r="325" spans="1:6">
      <c r="B325" s="106"/>
      <c r="C325" s="106"/>
      <c r="D325" s="18"/>
      <c r="E325" s="18"/>
      <c r="F325" s="18"/>
    </row>
    <row r="326" spans="1:6">
      <c r="D326" s="18"/>
      <c r="E326" s="18"/>
      <c r="F326" s="18"/>
    </row>
    <row r="327" spans="1:6">
      <c r="B327" s="704" t="s">
        <v>755</v>
      </c>
      <c r="C327" s="704"/>
      <c r="D327" s="704"/>
      <c r="E327" s="704"/>
    </row>
    <row r="328" spans="1:6">
      <c r="B328" s="704" t="s">
        <v>756</v>
      </c>
      <c r="C328" s="704"/>
      <c r="D328" s="704"/>
      <c r="E328" s="704"/>
    </row>
  </sheetData>
  <mergeCells count="8">
    <mergeCell ref="B327:E327"/>
    <mergeCell ref="B328:E328"/>
    <mergeCell ref="A1:E6"/>
    <mergeCell ref="A7:E7"/>
    <mergeCell ref="A8:E8"/>
    <mergeCell ref="A9:E9"/>
    <mergeCell ref="A10:E10"/>
    <mergeCell ref="E323:F323"/>
  </mergeCells>
  <printOptions horizontalCentered="1"/>
  <pageMargins left="0.23622047244094491" right="0.23622047244094491" top="0.19685039370078741" bottom="0.35433070866141736" header="0.11811023622047245" footer="0.31496062992125984"/>
  <pageSetup scale="86" fitToHeight="0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372"/>
  <sheetViews>
    <sheetView topLeftCell="A281" workbookViewId="0">
      <selection activeCell="F292" sqref="F292"/>
    </sheetView>
  </sheetViews>
  <sheetFormatPr baseColWidth="10" defaultColWidth="11.42578125" defaultRowHeight="12.75"/>
  <cols>
    <col min="1" max="1" width="8.85546875" customWidth="1"/>
    <col min="2" max="2" width="7.28515625" customWidth="1"/>
    <col min="3" max="3" width="8.85546875" customWidth="1"/>
    <col min="4" max="4" width="48.7109375" customWidth="1"/>
    <col min="5" max="5" width="18.140625" customWidth="1"/>
    <col min="6" max="6" width="17.28515625" customWidth="1"/>
    <col min="7" max="7" width="13.140625" customWidth="1"/>
    <col min="8" max="8" width="30.7109375" customWidth="1"/>
    <col min="10" max="10" width="13" customWidth="1"/>
    <col min="15" max="15" width="18.42578125" customWidth="1"/>
    <col min="16" max="16" width="16" customWidth="1"/>
  </cols>
  <sheetData>
    <row r="4" spans="1:23" ht="15.75">
      <c r="A4" s="697"/>
      <c r="B4" s="697"/>
      <c r="C4" s="697"/>
      <c r="D4" s="697"/>
      <c r="E4" s="697"/>
      <c r="F4" s="697"/>
    </row>
    <row r="5" spans="1:23" ht="15">
      <c r="A5" s="698"/>
      <c r="B5" s="698"/>
      <c r="C5" s="698"/>
      <c r="D5" s="698"/>
      <c r="E5" s="698"/>
      <c r="F5" s="698"/>
    </row>
    <row r="6" spans="1:23" ht="15.75">
      <c r="A6" s="697" t="s">
        <v>1328</v>
      </c>
      <c r="B6" s="697"/>
      <c r="C6" s="697"/>
      <c r="D6" s="697"/>
      <c r="E6" s="697"/>
      <c r="F6" s="697"/>
    </row>
    <row r="7" spans="1:23" ht="15.75">
      <c r="A7" s="697" t="s">
        <v>1</v>
      </c>
      <c r="B7" s="697"/>
      <c r="C7" s="697"/>
      <c r="D7" s="697"/>
      <c r="E7" s="697"/>
      <c r="F7" s="697"/>
    </row>
    <row r="8" spans="1:23" ht="15">
      <c r="A8" s="698" t="s">
        <v>3</v>
      </c>
      <c r="B8" s="698"/>
      <c r="C8" s="698"/>
      <c r="D8" s="698"/>
      <c r="E8" s="698"/>
      <c r="F8" s="698"/>
    </row>
    <row r="9" spans="1:23" ht="15">
      <c r="A9" s="27"/>
      <c r="B9" s="27"/>
      <c r="C9" s="27"/>
      <c r="D9" s="27"/>
      <c r="E9" s="27"/>
      <c r="F9" s="27"/>
    </row>
    <row r="10" spans="1:23" ht="13.5" thickBot="1">
      <c r="A10" s="20"/>
      <c r="B10" s="20"/>
      <c r="C10" s="20"/>
      <c r="D10" s="20"/>
      <c r="E10" s="20"/>
      <c r="F10" s="20"/>
    </row>
    <row r="11" spans="1:23" ht="16.5" thickBot="1">
      <c r="A11" s="3" t="s">
        <v>4</v>
      </c>
      <c r="B11" s="3" t="s">
        <v>613</v>
      </c>
      <c r="C11" s="3" t="s">
        <v>614</v>
      </c>
      <c r="D11" s="3" t="s">
        <v>5</v>
      </c>
      <c r="E11" s="6" t="s">
        <v>1327</v>
      </c>
      <c r="F11" s="19" t="s">
        <v>616</v>
      </c>
      <c r="J11" s="49"/>
      <c r="K11" s="50"/>
      <c r="L11" s="51"/>
      <c r="M11" s="52"/>
      <c r="N11" s="53"/>
      <c r="O11" s="54"/>
      <c r="P11" s="54"/>
      <c r="S11" s="43"/>
      <c r="T11" s="44"/>
      <c r="U11" s="44"/>
      <c r="V11" s="44"/>
      <c r="W11" s="45"/>
    </row>
    <row r="12" spans="1:23" ht="15.75">
      <c r="A12" s="5"/>
      <c r="B12" s="5"/>
      <c r="C12" s="5"/>
      <c r="D12" s="5"/>
      <c r="E12" s="7">
        <f>E13+E81+E189+E286+E324+E360+E357+E301</f>
        <v>162088462.73900002</v>
      </c>
      <c r="F12" s="7">
        <f>F13+F81+F189+F286+F324+F360+F357+F301</f>
        <v>162088462.64900002</v>
      </c>
      <c r="J12" s="49"/>
      <c r="K12" s="50"/>
      <c r="L12" s="51"/>
      <c r="M12" s="52"/>
      <c r="N12" s="53"/>
      <c r="O12" s="54"/>
      <c r="P12" s="54"/>
      <c r="S12" s="40"/>
      <c r="U12" s="36"/>
      <c r="V12" s="46"/>
      <c r="W12" s="36"/>
    </row>
    <row r="13" spans="1:23" ht="15.75">
      <c r="A13" s="16" t="s">
        <v>16</v>
      </c>
      <c r="B13" s="16"/>
      <c r="C13" s="16"/>
      <c r="D13" s="16" t="s">
        <v>17</v>
      </c>
      <c r="E13" s="17">
        <f>E14+E31+E57+E64+E77</f>
        <v>11563956.719999999</v>
      </c>
      <c r="F13" s="17">
        <f>F14+F31+F57+F64+F77</f>
        <v>11563956.719999999</v>
      </c>
      <c r="J13" s="49"/>
      <c r="K13" s="50"/>
      <c r="L13" s="51"/>
      <c r="M13" s="52"/>
      <c r="N13" s="53"/>
      <c r="O13" s="54"/>
      <c r="P13" s="54"/>
      <c r="S13" s="40"/>
      <c r="U13" s="36"/>
      <c r="V13" s="46"/>
      <c r="W13" s="36"/>
    </row>
    <row r="14" spans="1:23" ht="15.75">
      <c r="A14" s="4" t="s">
        <v>18</v>
      </c>
      <c r="B14" s="4"/>
      <c r="C14" s="4"/>
      <c r="D14" s="4" t="s">
        <v>19</v>
      </c>
      <c r="E14" s="10">
        <f>SUM(E15:E29)</f>
        <v>8105305.2400000002</v>
      </c>
      <c r="F14" s="10">
        <f>SUM(F15:F29)</f>
        <v>8105305.2400000002</v>
      </c>
      <c r="J14" s="49"/>
      <c r="K14" s="50"/>
      <c r="L14" s="51"/>
      <c r="M14" s="52"/>
      <c r="N14" s="53"/>
      <c r="O14" s="54"/>
      <c r="P14" s="54"/>
      <c r="S14" s="40"/>
      <c r="U14" s="36"/>
      <c r="V14" s="46"/>
      <c r="W14" s="36"/>
    </row>
    <row r="15" spans="1:23" ht="15.75">
      <c r="A15" s="1" t="s">
        <v>20</v>
      </c>
      <c r="B15" s="1"/>
      <c r="C15" s="1"/>
      <c r="D15" s="1" t="s">
        <v>21</v>
      </c>
      <c r="E15" s="12">
        <v>7652900</v>
      </c>
      <c r="F15" s="23">
        <f t="shared" ref="F15:F21" si="0">SUM(E15:E15)</f>
        <v>7652900</v>
      </c>
      <c r="J15" s="49"/>
      <c r="K15" s="50"/>
      <c r="L15" s="51"/>
      <c r="M15" s="52"/>
      <c r="N15" s="53"/>
      <c r="O15" s="54"/>
      <c r="P15" s="54"/>
      <c r="S15" s="40"/>
      <c r="V15" s="46"/>
      <c r="W15" s="36"/>
    </row>
    <row r="16" spans="1:23" ht="15.75">
      <c r="A16" s="1" t="s">
        <v>445</v>
      </c>
      <c r="B16" s="1"/>
      <c r="C16" s="1"/>
      <c r="D16" s="1" t="s">
        <v>446</v>
      </c>
      <c r="E16" s="12"/>
      <c r="F16" s="23">
        <f t="shared" si="0"/>
        <v>0</v>
      </c>
      <c r="J16" s="49"/>
      <c r="K16" s="50"/>
      <c r="L16" s="51"/>
      <c r="M16" s="52"/>
      <c r="N16" s="53"/>
      <c r="O16" s="54"/>
      <c r="P16" s="54"/>
      <c r="Q16" s="55"/>
      <c r="S16" s="40"/>
      <c r="V16" s="46"/>
      <c r="W16" s="36"/>
    </row>
    <row r="17" spans="1:23" ht="15.75">
      <c r="A17" s="1" t="s">
        <v>22</v>
      </c>
      <c r="B17" s="1"/>
      <c r="C17" s="1"/>
      <c r="D17" s="1" t="s">
        <v>23</v>
      </c>
      <c r="E17" s="12"/>
      <c r="F17" s="23">
        <f t="shared" si="0"/>
        <v>0</v>
      </c>
      <c r="J17" s="49"/>
      <c r="K17" s="50"/>
      <c r="L17" s="51"/>
      <c r="M17" s="52"/>
      <c r="N17" s="53"/>
      <c r="O17" s="54"/>
      <c r="P17" s="54"/>
      <c r="Q17" s="46"/>
      <c r="S17" s="40"/>
      <c r="U17" s="36"/>
      <c r="V17" s="46"/>
      <c r="W17" s="47"/>
    </row>
    <row r="18" spans="1:23" ht="15.75">
      <c r="A18" s="1" t="s">
        <v>24</v>
      </c>
      <c r="B18" s="1"/>
      <c r="C18" s="1"/>
      <c r="D18" s="1" t="s">
        <v>25</v>
      </c>
      <c r="E18" s="12"/>
      <c r="F18" s="23">
        <f t="shared" si="0"/>
        <v>0</v>
      </c>
      <c r="J18" s="49"/>
      <c r="K18" s="50"/>
      <c r="L18" s="51"/>
      <c r="M18" s="52"/>
      <c r="N18" s="53"/>
      <c r="O18" s="54"/>
      <c r="P18" s="54"/>
      <c r="Q18" s="46"/>
      <c r="S18" s="40"/>
      <c r="U18" s="36"/>
      <c r="V18" s="46"/>
      <c r="W18" s="47"/>
    </row>
    <row r="19" spans="1:23" ht="15.75">
      <c r="A19" s="1" t="s">
        <v>26</v>
      </c>
      <c r="B19" s="1"/>
      <c r="C19" s="1"/>
      <c r="D19" s="1" t="s">
        <v>27</v>
      </c>
      <c r="E19" s="12"/>
      <c r="F19" s="23">
        <f t="shared" si="0"/>
        <v>0</v>
      </c>
      <c r="J19" s="49"/>
      <c r="K19" s="50"/>
      <c r="L19" s="51"/>
      <c r="M19" s="52"/>
      <c r="N19" s="53"/>
      <c r="O19" s="54"/>
      <c r="P19" s="54"/>
      <c r="Q19" s="46"/>
      <c r="S19" s="40"/>
      <c r="U19" s="36"/>
      <c r="V19" s="46"/>
      <c r="W19" s="47"/>
    </row>
    <row r="20" spans="1:23" ht="15.75">
      <c r="A20" s="1" t="s">
        <v>28</v>
      </c>
      <c r="B20" s="1"/>
      <c r="C20" s="1"/>
      <c r="D20" s="1" t="s">
        <v>29</v>
      </c>
      <c r="E20" s="12"/>
      <c r="F20" s="23">
        <f t="shared" si="0"/>
        <v>0</v>
      </c>
      <c r="J20" s="49"/>
      <c r="K20" s="50"/>
      <c r="L20" s="51"/>
      <c r="M20" s="52"/>
      <c r="N20" s="53"/>
      <c r="O20" s="54"/>
      <c r="P20" s="54"/>
      <c r="Q20" s="46"/>
      <c r="S20" s="40"/>
      <c r="U20" s="36"/>
      <c r="V20" s="46"/>
      <c r="W20" s="47"/>
    </row>
    <row r="21" spans="1:23" ht="15.75">
      <c r="A21" s="1" t="s">
        <v>32</v>
      </c>
      <c r="B21" s="1"/>
      <c r="C21" s="1"/>
      <c r="D21" s="1" t="s">
        <v>33</v>
      </c>
      <c r="E21" s="12"/>
      <c r="F21" s="23">
        <f t="shared" si="0"/>
        <v>0</v>
      </c>
      <c r="J21" s="49"/>
      <c r="K21" s="50"/>
      <c r="L21" s="51"/>
      <c r="M21" s="52"/>
      <c r="N21" s="53"/>
      <c r="O21" s="54"/>
      <c r="P21" s="54"/>
      <c r="Q21" s="46"/>
      <c r="S21" s="40"/>
      <c r="U21" s="36"/>
      <c r="V21" s="46"/>
      <c r="W21" s="47"/>
    </row>
    <row r="22" spans="1:23" ht="15.75">
      <c r="A22" s="1" t="s">
        <v>34</v>
      </c>
      <c r="B22" s="1"/>
      <c r="C22" s="1"/>
      <c r="D22" s="1" t="s">
        <v>447</v>
      </c>
      <c r="E22" s="15">
        <v>255000</v>
      </c>
      <c r="F22" s="15">
        <v>255000</v>
      </c>
      <c r="J22" s="49"/>
      <c r="K22" s="50"/>
      <c r="L22" s="51"/>
      <c r="M22" s="52"/>
      <c r="N22" s="53"/>
      <c r="O22" s="54"/>
      <c r="P22" s="54"/>
      <c r="Q22" s="46"/>
      <c r="S22" s="40"/>
      <c r="U22" s="36"/>
      <c r="V22" s="46"/>
      <c r="W22" s="36"/>
    </row>
    <row r="23" spans="1:23" ht="15.75">
      <c r="A23" s="1" t="s">
        <v>36</v>
      </c>
      <c r="B23" s="1"/>
      <c r="C23" s="1"/>
      <c r="D23" s="1" t="s">
        <v>37</v>
      </c>
      <c r="F23" s="23">
        <f t="shared" ref="F23:F29" si="1">SUM(E23:E23)</f>
        <v>0</v>
      </c>
      <c r="J23" s="49"/>
      <c r="K23" s="50"/>
      <c r="L23" s="51"/>
      <c r="M23" s="52"/>
      <c r="N23" s="53"/>
      <c r="O23" s="54"/>
      <c r="P23" s="54"/>
      <c r="Q23" s="46"/>
      <c r="S23" s="40"/>
      <c r="U23" s="36"/>
      <c r="V23" s="46"/>
      <c r="W23" s="36"/>
    </row>
    <row r="24" spans="1:23" ht="15.75">
      <c r="A24" s="1" t="s">
        <v>38</v>
      </c>
      <c r="B24" s="1"/>
      <c r="C24" s="1"/>
      <c r="D24" s="1" t="s">
        <v>448</v>
      </c>
      <c r="E24" s="12"/>
      <c r="F24" s="23">
        <f t="shared" si="1"/>
        <v>0</v>
      </c>
      <c r="J24" s="49"/>
      <c r="K24" s="50"/>
      <c r="L24" s="51"/>
      <c r="M24" s="52"/>
      <c r="N24" s="53"/>
      <c r="O24" s="54"/>
      <c r="P24" s="54"/>
      <c r="Q24" s="46"/>
      <c r="S24" s="40"/>
      <c r="U24" s="36"/>
      <c r="V24" s="46"/>
      <c r="W24" s="36"/>
    </row>
    <row r="25" spans="1:23" ht="15.75">
      <c r="A25" s="1" t="s">
        <v>40</v>
      </c>
      <c r="B25" s="1"/>
      <c r="C25" s="1"/>
      <c r="D25" s="1" t="s">
        <v>41</v>
      </c>
      <c r="E25" s="12"/>
      <c r="F25" s="23">
        <f t="shared" si="1"/>
        <v>0</v>
      </c>
      <c r="J25" s="49"/>
      <c r="K25" s="50"/>
      <c r="L25" s="51"/>
      <c r="M25" s="52"/>
      <c r="N25" s="53"/>
      <c r="O25" s="54"/>
      <c r="P25" s="54"/>
      <c r="Q25" s="46"/>
      <c r="S25" s="40"/>
      <c r="U25" s="36"/>
      <c r="V25" s="46"/>
      <c r="W25" s="36"/>
    </row>
    <row r="26" spans="1:23" ht="15.75">
      <c r="A26" s="1" t="s">
        <v>42</v>
      </c>
      <c r="D26" s="1" t="s">
        <v>962</v>
      </c>
      <c r="F26" s="23">
        <f t="shared" si="1"/>
        <v>0</v>
      </c>
      <c r="J26" s="49"/>
      <c r="K26" s="50"/>
      <c r="L26" s="51"/>
      <c r="M26" s="52"/>
      <c r="N26" s="53"/>
      <c r="O26" s="54"/>
      <c r="P26" s="54"/>
      <c r="Q26" s="46"/>
      <c r="S26" s="40"/>
      <c r="U26" s="36"/>
      <c r="V26" s="46"/>
      <c r="W26" s="36"/>
    </row>
    <row r="27" spans="1:23" ht="15.75">
      <c r="A27" s="1"/>
      <c r="B27" t="s">
        <v>618</v>
      </c>
      <c r="C27">
        <v>39118</v>
      </c>
      <c r="D27" s="38" t="s">
        <v>1329</v>
      </c>
      <c r="E27" s="15">
        <v>197405.24</v>
      </c>
      <c r="F27" s="15">
        <v>197405.24</v>
      </c>
      <c r="J27" s="49"/>
      <c r="K27" s="50"/>
      <c r="L27" s="51"/>
      <c r="M27" s="52"/>
      <c r="N27" s="53"/>
      <c r="O27" s="54"/>
      <c r="P27" s="54"/>
      <c r="Q27" s="46"/>
      <c r="S27" s="40"/>
      <c r="U27" s="36"/>
      <c r="V27" s="46"/>
      <c r="W27" s="36"/>
    </row>
    <row r="28" spans="1:23" ht="15.75">
      <c r="A28" s="1" t="s">
        <v>44</v>
      </c>
      <c r="B28" s="1"/>
      <c r="C28" s="1"/>
      <c r="D28" s="1" t="s">
        <v>451</v>
      </c>
      <c r="E28" s="12"/>
      <c r="F28" s="23">
        <f t="shared" si="1"/>
        <v>0</v>
      </c>
      <c r="J28" s="49"/>
      <c r="K28" s="50"/>
      <c r="L28" s="51"/>
      <c r="M28" s="52"/>
      <c r="N28" s="53"/>
      <c r="O28" s="54"/>
      <c r="P28" s="54"/>
      <c r="Q28" s="46"/>
      <c r="S28" s="40"/>
      <c r="U28" s="36"/>
      <c r="V28" s="46"/>
      <c r="W28" s="36"/>
    </row>
    <row r="29" spans="1:23" ht="15.75">
      <c r="A29" s="1" t="s">
        <v>46</v>
      </c>
      <c r="B29" s="1"/>
      <c r="C29" s="1"/>
      <c r="D29" s="1" t="s">
        <v>47</v>
      </c>
      <c r="E29" s="12"/>
      <c r="F29" s="23">
        <f t="shared" si="1"/>
        <v>0</v>
      </c>
      <c r="J29" s="49"/>
      <c r="K29" s="50"/>
      <c r="L29" s="51"/>
      <c r="M29" s="52"/>
      <c r="N29" s="53"/>
      <c r="O29" s="54"/>
      <c r="P29" s="54"/>
      <c r="Q29" s="46"/>
      <c r="S29" s="40"/>
      <c r="U29" s="36"/>
      <c r="V29" s="40"/>
      <c r="W29" s="36"/>
    </row>
    <row r="30" spans="1:23" ht="15.75">
      <c r="A30" s="2"/>
      <c r="B30" s="2"/>
      <c r="C30" s="2"/>
      <c r="D30" s="38" t="s">
        <v>452</v>
      </c>
      <c r="E30" s="12"/>
      <c r="F30" s="12"/>
      <c r="J30" s="49"/>
      <c r="K30" s="50"/>
      <c r="L30" s="51"/>
      <c r="M30" s="52"/>
      <c r="N30" s="53"/>
      <c r="O30" s="54"/>
      <c r="P30" s="54"/>
      <c r="S30" s="40"/>
      <c r="U30" s="36"/>
      <c r="V30" s="46"/>
      <c r="W30" s="36"/>
    </row>
    <row r="31" spans="1:23" ht="15.75">
      <c r="A31" s="4" t="s">
        <v>48</v>
      </c>
      <c r="B31" s="4"/>
      <c r="C31" s="4"/>
      <c r="D31" s="4" t="s">
        <v>49</v>
      </c>
      <c r="E31" s="10">
        <f>SUM(E32:E56)</f>
        <v>2047823.27</v>
      </c>
      <c r="F31" s="10">
        <f>SUM(F32:F56)</f>
        <v>2047823.27</v>
      </c>
      <c r="J31" s="49"/>
      <c r="K31" s="50"/>
      <c r="L31" s="51"/>
      <c r="M31" s="52"/>
      <c r="N31" s="53"/>
      <c r="O31" s="54"/>
      <c r="P31" s="54"/>
      <c r="Q31" s="46"/>
      <c r="S31" s="40"/>
      <c r="U31" s="36"/>
      <c r="V31" s="46"/>
      <c r="W31" s="36"/>
    </row>
    <row r="32" spans="1:23" ht="15.75">
      <c r="A32" s="1" t="s">
        <v>50</v>
      </c>
      <c r="B32" s="1"/>
      <c r="C32" s="1"/>
      <c r="D32" s="1" t="s">
        <v>51</v>
      </c>
      <c r="E32" s="12"/>
      <c r="F32" s="23">
        <f>SUM(E32:E32)</f>
        <v>0</v>
      </c>
      <c r="G32" s="42">
        <f>SUM(F35:F42)</f>
        <v>660795</v>
      </c>
      <c r="J32" s="49"/>
      <c r="K32" s="50"/>
      <c r="L32" s="51"/>
      <c r="M32" s="52"/>
      <c r="N32" s="53"/>
      <c r="O32" s="54"/>
      <c r="P32" s="54"/>
      <c r="S32" s="40"/>
      <c r="U32" s="36"/>
      <c r="V32" s="46"/>
      <c r="W32" s="36"/>
    </row>
    <row r="33" spans="1:24" ht="15.75">
      <c r="A33" s="1"/>
      <c r="B33" s="1" t="s">
        <v>621</v>
      </c>
      <c r="C33" s="1"/>
      <c r="D33" s="38" t="s">
        <v>1330</v>
      </c>
      <c r="E33" s="15" t="s">
        <v>1331</v>
      </c>
      <c r="F33" s="24">
        <f t="shared" ref="F33:F44" si="2">SUM(E33:E33)</f>
        <v>0</v>
      </c>
      <c r="J33" s="49"/>
      <c r="K33" s="50"/>
      <c r="L33" s="51"/>
      <c r="M33" s="52"/>
      <c r="N33" s="53"/>
      <c r="O33" s="54"/>
      <c r="P33" s="54"/>
      <c r="S33" s="40"/>
      <c r="U33" s="36"/>
      <c r="V33" s="46"/>
      <c r="W33" s="36"/>
    </row>
    <row r="34" spans="1:24" ht="15.75">
      <c r="A34" s="1"/>
      <c r="B34" s="1"/>
      <c r="C34" s="1"/>
      <c r="D34" s="38" t="s">
        <v>1332</v>
      </c>
      <c r="E34" s="443"/>
      <c r="F34" s="24"/>
      <c r="J34" s="49"/>
      <c r="K34" s="50"/>
      <c r="L34" s="51"/>
      <c r="M34" s="52"/>
      <c r="N34" s="53"/>
      <c r="O34" s="54"/>
      <c r="P34" s="54"/>
      <c r="S34" s="40"/>
      <c r="U34" s="36"/>
      <c r="V34" s="46"/>
      <c r="W34" s="36"/>
    </row>
    <row r="35" spans="1:24" ht="15.75">
      <c r="A35" s="1"/>
      <c r="B35" s="1"/>
      <c r="C35" s="1"/>
      <c r="D35" s="38" t="s">
        <v>1333</v>
      </c>
      <c r="E35" s="15">
        <v>390695</v>
      </c>
      <c r="F35" s="24">
        <v>390695</v>
      </c>
      <c r="J35" s="49"/>
      <c r="K35" s="50"/>
      <c r="L35" s="51"/>
      <c r="M35" s="52"/>
      <c r="N35" s="53"/>
      <c r="O35" s="54"/>
      <c r="P35" s="54"/>
      <c r="S35" s="40"/>
      <c r="U35" s="36"/>
      <c r="V35" s="46"/>
      <c r="W35" s="36"/>
    </row>
    <row r="36" spans="1:24" ht="15.75">
      <c r="A36" s="1"/>
      <c r="B36" s="1"/>
      <c r="C36" s="1"/>
      <c r="D36" s="38" t="s">
        <v>1334</v>
      </c>
      <c r="E36" s="15">
        <v>9120</v>
      </c>
      <c r="F36" s="24">
        <f t="shared" si="2"/>
        <v>9120</v>
      </c>
      <c r="J36" s="49"/>
      <c r="K36" s="50"/>
      <c r="L36" s="51"/>
      <c r="M36" s="52"/>
      <c r="N36" s="53"/>
      <c r="O36" s="54"/>
      <c r="P36" s="54"/>
      <c r="S36" s="40"/>
      <c r="U36" s="36"/>
      <c r="V36" s="46"/>
      <c r="W36" s="36"/>
    </row>
    <row r="37" spans="1:24" ht="15.75">
      <c r="B37" s="1"/>
      <c r="C37" s="1"/>
      <c r="D37" s="38" t="s">
        <v>1335</v>
      </c>
      <c r="E37" s="15">
        <v>49920</v>
      </c>
      <c r="F37" s="24">
        <f>SUM(E37:E37)</f>
        <v>49920</v>
      </c>
      <c r="J37" s="49"/>
      <c r="K37" s="50"/>
      <c r="L37" s="51"/>
      <c r="M37" s="52"/>
      <c r="N37" s="53"/>
      <c r="O37" s="54"/>
      <c r="P37" s="54"/>
      <c r="Q37" s="46"/>
      <c r="S37" s="40"/>
      <c r="U37" s="36"/>
      <c r="V37" s="46"/>
      <c r="W37" s="36"/>
    </row>
    <row r="38" spans="1:24" ht="15.75">
      <c r="B38" s="1"/>
      <c r="C38" s="1"/>
      <c r="D38" s="38" t="s">
        <v>1336</v>
      </c>
      <c r="E38" s="15">
        <v>15680</v>
      </c>
      <c r="F38" s="24">
        <f>SUM(E38:E38)</f>
        <v>15680</v>
      </c>
      <c r="J38" s="49"/>
      <c r="K38" s="50"/>
      <c r="L38" s="51"/>
      <c r="M38" s="52"/>
      <c r="N38" s="53"/>
      <c r="O38" s="54"/>
      <c r="P38" s="54"/>
      <c r="Q38" s="46"/>
      <c r="S38" s="40"/>
      <c r="U38" s="36"/>
      <c r="V38" s="46"/>
      <c r="W38" s="36"/>
    </row>
    <row r="39" spans="1:24" ht="15.75">
      <c r="B39" s="1"/>
      <c r="C39" s="1" t="s">
        <v>1337</v>
      </c>
      <c r="D39" s="38" t="s">
        <v>1338</v>
      </c>
      <c r="E39" s="15">
        <v>7600</v>
      </c>
      <c r="F39" s="24">
        <f>SUM(E39:E39)</f>
        <v>7600</v>
      </c>
      <c r="J39" s="49"/>
      <c r="K39" s="50"/>
      <c r="L39" s="51"/>
      <c r="M39" s="52"/>
      <c r="N39" s="53"/>
      <c r="O39" s="54"/>
      <c r="P39" s="54"/>
      <c r="Q39" s="46"/>
      <c r="S39" s="40"/>
      <c r="U39" s="36"/>
      <c r="V39" s="46"/>
      <c r="W39" s="36"/>
    </row>
    <row r="40" spans="1:24" ht="15.75">
      <c r="B40" s="1"/>
      <c r="C40" s="1" t="s">
        <v>1339</v>
      </c>
      <c r="D40" s="38" t="s">
        <v>1340</v>
      </c>
      <c r="E40" s="15"/>
      <c r="F40" s="24"/>
      <c r="J40" s="49"/>
      <c r="K40" s="50"/>
      <c r="L40" s="51"/>
      <c r="M40" s="52"/>
      <c r="N40" s="53"/>
      <c r="O40" s="54"/>
      <c r="P40" s="54"/>
      <c r="Q40" s="46"/>
      <c r="S40" s="40"/>
      <c r="U40" s="36"/>
      <c r="V40" s="46"/>
      <c r="W40" s="36"/>
    </row>
    <row r="41" spans="1:24" ht="15.75">
      <c r="B41" s="1"/>
      <c r="C41" s="1"/>
      <c r="D41" s="38"/>
      <c r="E41" s="15"/>
      <c r="F41" s="24"/>
      <c r="J41" s="49"/>
      <c r="K41" s="50"/>
      <c r="L41" s="51"/>
      <c r="M41" s="52"/>
      <c r="N41" s="53"/>
      <c r="O41" s="54"/>
      <c r="P41" s="54"/>
      <c r="Q41" s="46"/>
      <c r="S41" s="40"/>
      <c r="U41" s="36"/>
      <c r="V41" s="46"/>
      <c r="W41" s="36"/>
    </row>
    <row r="42" spans="1:24" ht="15.75">
      <c r="B42" s="1"/>
      <c r="C42" s="1" t="s">
        <v>1341</v>
      </c>
      <c r="D42" s="38"/>
      <c r="E42" s="15">
        <v>187780</v>
      </c>
      <c r="F42" s="24">
        <v>187780</v>
      </c>
      <c r="G42" s="42"/>
      <c r="J42" s="49"/>
      <c r="K42" s="50"/>
      <c r="L42" s="51"/>
      <c r="M42" s="52"/>
      <c r="N42" s="53"/>
      <c r="O42" s="54"/>
      <c r="P42" s="54"/>
      <c r="Q42" s="46"/>
      <c r="S42" s="40"/>
      <c r="U42" s="36"/>
      <c r="V42" s="46"/>
      <c r="W42" s="36"/>
    </row>
    <row r="43" spans="1:24" ht="15.75">
      <c r="A43" s="1" t="s">
        <v>52</v>
      </c>
      <c r="B43" s="1"/>
      <c r="C43" s="1"/>
      <c r="D43" s="1" t="s">
        <v>53</v>
      </c>
      <c r="E43" s="12"/>
      <c r="F43" s="23">
        <f>SUM(E43:E43)</f>
        <v>0</v>
      </c>
      <c r="J43" s="49"/>
      <c r="K43" s="50"/>
      <c r="L43" s="51"/>
      <c r="M43" s="52"/>
      <c r="N43" s="53"/>
      <c r="O43" s="54"/>
      <c r="P43" s="54"/>
      <c r="Q43" s="46"/>
      <c r="S43" s="40"/>
      <c r="U43" s="36"/>
      <c r="V43" s="46"/>
      <c r="W43" s="36"/>
    </row>
    <row r="44" spans="1:24" ht="15.75">
      <c r="A44" s="1" t="s">
        <v>54</v>
      </c>
      <c r="B44" s="1" t="s">
        <v>621</v>
      </c>
      <c r="C44" s="1"/>
      <c r="D44" s="1" t="s">
        <v>55</v>
      </c>
      <c r="E44" s="12"/>
      <c r="F44" s="23">
        <f t="shared" si="2"/>
        <v>0</v>
      </c>
      <c r="J44" s="49"/>
      <c r="K44" s="50"/>
      <c r="L44" s="51"/>
      <c r="M44" s="52"/>
      <c r="N44" s="53"/>
      <c r="O44" s="54"/>
      <c r="P44" s="54"/>
      <c r="Q44" s="46"/>
      <c r="S44" s="40"/>
      <c r="U44" s="36"/>
      <c r="V44" s="46"/>
      <c r="W44" s="36"/>
    </row>
    <row r="45" spans="1:24" ht="15.75">
      <c r="A45" s="1"/>
      <c r="B45" s="1"/>
      <c r="C45" s="1"/>
      <c r="D45" s="38" t="s">
        <v>1342</v>
      </c>
      <c r="E45" s="12">
        <v>15294.95</v>
      </c>
      <c r="F45" s="23">
        <v>15294.95</v>
      </c>
      <c r="J45" s="49"/>
      <c r="K45" s="50"/>
      <c r="L45" s="51"/>
      <c r="M45" s="52"/>
      <c r="N45" s="53"/>
      <c r="O45" s="54"/>
      <c r="P45" s="54"/>
      <c r="Q45" s="46"/>
      <c r="S45" s="40"/>
      <c r="U45" s="36"/>
      <c r="V45" s="46"/>
      <c r="W45" s="36"/>
    </row>
    <row r="46" spans="1:24" ht="15.75">
      <c r="A46" s="1"/>
      <c r="B46" s="1"/>
      <c r="C46" s="1"/>
      <c r="D46" s="1"/>
      <c r="E46" s="12">
        <v>23133.32</v>
      </c>
      <c r="F46" s="12">
        <v>23133.32</v>
      </c>
      <c r="G46" s="42"/>
      <c r="J46" s="49"/>
      <c r="K46" s="5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4" ht="15.75">
      <c r="A47" s="1" t="s">
        <v>56</v>
      </c>
      <c r="B47" s="1" t="s">
        <v>626</v>
      </c>
      <c r="C47" s="1"/>
      <c r="D47" s="1" t="s">
        <v>57</v>
      </c>
      <c r="E47" s="15">
        <v>700000</v>
      </c>
      <c r="F47" s="23">
        <f>SUM(E47:E47)</f>
        <v>700000</v>
      </c>
      <c r="J47" s="49"/>
      <c r="K47" s="50"/>
      <c r="L47" s="51"/>
      <c r="M47" s="52"/>
      <c r="N47" s="53"/>
      <c r="O47" s="54"/>
      <c r="P47" s="54"/>
      <c r="Q47" s="46"/>
      <c r="S47" s="40"/>
      <c r="U47" s="36"/>
      <c r="V47" s="46"/>
      <c r="X47" t="s">
        <v>455</v>
      </c>
    </row>
    <row r="48" spans="1:24" ht="15.75">
      <c r="A48" s="1" t="s">
        <v>58</v>
      </c>
      <c r="C48" s="1"/>
      <c r="D48" s="1" t="s">
        <v>59</v>
      </c>
      <c r="E48" s="15">
        <v>456600</v>
      </c>
      <c r="F48" s="23">
        <f>SUM(E48:E48)</f>
        <v>456600</v>
      </c>
      <c r="J48" s="49"/>
      <c r="K48" s="50"/>
      <c r="L48" s="51"/>
      <c r="M48" s="52"/>
      <c r="N48" s="53"/>
      <c r="O48" s="54"/>
      <c r="P48" s="54"/>
      <c r="Q48" s="46"/>
      <c r="S48" s="40"/>
      <c r="U48" s="36"/>
      <c r="V48" s="46"/>
      <c r="W48" s="36"/>
    </row>
    <row r="49" spans="1:23" ht="15.75">
      <c r="A49" s="1"/>
      <c r="B49" s="1" t="s">
        <v>626</v>
      </c>
      <c r="C49" s="1" t="s">
        <v>1343</v>
      </c>
      <c r="D49" s="38" t="s">
        <v>1344</v>
      </c>
      <c r="E49" s="15">
        <v>192000</v>
      </c>
      <c r="F49" s="23">
        <f>SUM(E49:E49)</f>
        <v>192000</v>
      </c>
      <c r="J49" s="49"/>
      <c r="K49" s="50"/>
      <c r="L49" s="51"/>
      <c r="M49" s="52"/>
      <c r="N49" s="53"/>
      <c r="O49" s="54"/>
      <c r="P49" s="54"/>
      <c r="Q49" s="46"/>
      <c r="S49" s="40"/>
      <c r="U49" s="36"/>
      <c r="V49" s="46"/>
      <c r="W49" s="36"/>
    </row>
    <row r="50" spans="1:23" ht="15.75">
      <c r="A50" s="1" t="s">
        <v>60</v>
      </c>
      <c r="B50" s="1"/>
      <c r="C50" s="1"/>
      <c r="D50" s="1" t="s">
        <v>61</v>
      </c>
      <c r="E50" s="12"/>
      <c r="F50" s="23">
        <f>SUM(E50:E50)</f>
        <v>0</v>
      </c>
      <c r="J50" s="49"/>
      <c r="K50" s="50"/>
      <c r="L50" s="51"/>
      <c r="M50" s="52"/>
      <c r="N50" s="53"/>
      <c r="O50" s="54"/>
      <c r="P50" s="54"/>
      <c r="Q50" s="46"/>
      <c r="S50" s="40"/>
      <c r="U50" s="36"/>
      <c r="V50" s="46"/>
      <c r="W50" s="36"/>
    </row>
    <row r="51" spans="1:23" ht="15.75">
      <c r="A51" s="1" t="s">
        <v>62</v>
      </c>
      <c r="D51" s="1" t="s">
        <v>63</v>
      </c>
      <c r="E51" s="12"/>
      <c r="F51" s="23">
        <f>SUM(E51:E51)</f>
        <v>0</v>
      </c>
      <c r="J51" s="49"/>
      <c r="K51" s="50"/>
      <c r="L51" s="51"/>
      <c r="M51" s="52"/>
      <c r="N51" s="53"/>
      <c r="O51" s="54"/>
      <c r="P51" s="54"/>
      <c r="Q51" s="46"/>
      <c r="S51" s="40"/>
      <c r="U51" s="36"/>
      <c r="V51" s="46"/>
      <c r="W51" s="36"/>
    </row>
    <row r="52" spans="1:23" ht="15.75">
      <c r="A52" s="1" t="s">
        <v>64</v>
      </c>
      <c r="B52" s="1"/>
      <c r="C52" s="1"/>
      <c r="D52" s="1" t="s">
        <v>65</v>
      </c>
      <c r="E52" s="13"/>
      <c r="F52" s="13"/>
      <c r="J52" s="49"/>
      <c r="K52" s="50"/>
      <c r="L52" s="51"/>
      <c r="M52" s="52"/>
      <c r="N52" s="53"/>
      <c r="O52" s="54"/>
      <c r="P52" s="54"/>
      <c r="Q52" s="46"/>
      <c r="S52" s="40"/>
      <c r="U52" s="36"/>
      <c r="V52" s="46"/>
      <c r="W52" s="36"/>
    </row>
    <row r="53" spans="1:23" ht="15.75">
      <c r="A53" s="1" t="s">
        <v>66</v>
      </c>
      <c r="B53" s="1"/>
      <c r="C53" s="1"/>
      <c r="D53" s="1" t="s">
        <v>67</v>
      </c>
      <c r="E53" s="12"/>
      <c r="F53" s="23">
        <f>SUM(E53:E53)</f>
        <v>0</v>
      </c>
      <c r="J53" s="49"/>
      <c r="K53" s="50"/>
      <c r="L53" s="51"/>
      <c r="M53" s="52"/>
      <c r="N53" s="53"/>
      <c r="O53" s="54"/>
      <c r="P53" s="54"/>
      <c r="Q53" s="46"/>
      <c r="S53" s="40"/>
      <c r="U53" s="36"/>
      <c r="V53" s="40"/>
      <c r="W53" s="36"/>
    </row>
    <row r="54" spans="1:23" ht="15.75">
      <c r="A54" s="1" t="s">
        <v>68</v>
      </c>
      <c r="B54" s="1"/>
      <c r="C54" s="1"/>
      <c r="D54" s="1" t="s">
        <v>69</v>
      </c>
      <c r="E54" s="12"/>
      <c r="F54" s="23">
        <f>SUM(E54:E54)</f>
        <v>0</v>
      </c>
      <c r="J54" s="49"/>
      <c r="K54" s="50"/>
      <c r="L54" s="51"/>
      <c r="M54" s="52"/>
      <c r="N54" s="53"/>
      <c r="O54" s="54"/>
      <c r="P54" s="54"/>
      <c r="Q54" s="46"/>
      <c r="S54" s="40"/>
      <c r="U54" s="36"/>
      <c r="V54" s="46"/>
      <c r="W54" s="36"/>
    </row>
    <row r="55" spans="1:23" ht="15.75">
      <c r="A55" s="1" t="s">
        <v>70</v>
      </c>
      <c r="B55" s="1"/>
      <c r="C55" s="1"/>
      <c r="D55" s="1" t="s">
        <v>71</v>
      </c>
      <c r="E55" s="12"/>
      <c r="F55" s="23">
        <f>SUM(E55:E55)</f>
        <v>0</v>
      </c>
      <c r="J55" s="49"/>
      <c r="K55" s="50"/>
      <c r="L55" s="51"/>
      <c r="M55" s="52"/>
      <c r="N55" s="53"/>
      <c r="O55" s="54"/>
      <c r="P55" s="54"/>
      <c r="Q55" s="46"/>
      <c r="S55" s="40"/>
      <c r="U55" s="36"/>
      <c r="V55" s="46"/>
      <c r="W55" s="36"/>
    </row>
    <row r="56" spans="1:23" ht="15.75">
      <c r="A56" s="1" t="s">
        <v>72</v>
      </c>
      <c r="B56" s="1"/>
      <c r="C56" s="1"/>
      <c r="D56" s="1" t="s">
        <v>73</v>
      </c>
      <c r="E56" s="12"/>
      <c r="F56" s="23">
        <f>SUM(E56:E56)</f>
        <v>0</v>
      </c>
      <c r="J56" s="49"/>
      <c r="K56" s="50"/>
      <c r="L56" s="51"/>
      <c r="M56" s="52"/>
      <c r="N56" s="53"/>
      <c r="O56" s="54"/>
      <c r="P56" s="54"/>
      <c r="Q56" s="46"/>
      <c r="S56" s="40"/>
      <c r="U56" s="36"/>
      <c r="V56" s="46"/>
      <c r="W56" s="36"/>
    </row>
    <row r="57" spans="1:23" ht="15.75">
      <c r="A57" s="4" t="s">
        <v>74</v>
      </c>
      <c r="B57" s="4"/>
      <c r="C57" s="4"/>
      <c r="D57" s="4" t="s">
        <v>75</v>
      </c>
      <c r="E57" s="10">
        <f>SUM(E58:E63)</f>
        <v>10515.2</v>
      </c>
      <c r="F57" s="10">
        <f>SUM(F58:F63)</f>
        <v>10515.2</v>
      </c>
      <c r="J57" s="49"/>
      <c r="K57" s="50"/>
      <c r="L57" s="51"/>
      <c r="M57" s="52"/>
      <c r="N57" s="53"/>
      <c r="O57" s="54"/>
      <c r="P57" s="54"/>
      <c r="S57" s="40"/>
      <c r="U57" s="36"/>
      <c r="V57" s="46"/>
      <c r="W57" s="36"/>
    </row>
    <row r="58" spans="1:23" ht="15.75">
      <c r="A58" s="1" t="s">
        <v>76</v>
      </c>
      <c r="B58" s="1"/>
      <c r="C58" s="1"/>
      <c r="D58" s="1" t="s">
        <v>767</v>
      </c>
      <c r="E58" s="23"/>
      <c r="F58" s="23">
        <f>SUM(E58:E58)</f>
        <v>0</v>
      </c>
      <c r="J58" s="49"/>
      <c r="K58" s="50"/>
      <c r="L58" s="51"/>
      <c r="M58" s="52"/>
      <c r="N58" s="53"/>
      <c r="O58" s="54"/>
      <c r="P58" s="54"/>
      <c r="S58" s="40"/>
      <c r="U58" s="36"/>
      <c r="V58" s="46"/>
      <c r="W58" s="36"/>
    </row>
    <row r="59" spans="1:23" ht="15.75">
      <c r="A59" s="1"/>
      <c r="B59" s="1"/>
      <c r="C59" s="1"/>
      <c r="D59" s="1"/>
      <c r="E59" s="23"/>
      <c r="F59" s="23"/>
      <c r="J59" s="49"/>
      <c r="K59" s="50"/>
      <c r="L59" s="51"/>
      <c r="M59" s="52"/>
      <c r="N59" s="53"/>
      <c r="O59" s="54"/>
      <c r="P59" s="54"/>
      <c r="S59" s="40"/>
      <c r="U59" s="36"/>
      <c r="V59" s="46"/>
      <c r="W59" s="36"/>
    </row>
    <row r="60" spans="1:23" ht="15.75">
      <c r="A60" s="1" t="s">
        <v>78</v>
      </c>
      <c r="B60" s="1"/>
      <c r="C60" s="1"/>
      <c r="D60" s="1" t="s">
        <v>79</v>
      </c>
      <c r="E60" s="23"/>
      <c r="F60" s="23">
        <f>SUM(E60:E60)</f>
        <v>0</v>
      </c>
      <c r="J60" s="49"/>
      <c r="K60" s="50"/>
      <c r="L60" s="51"/>
      <c r="M60" s="52"/>
      <c r="N60" s="53"/>
      <c r="O60" s="54"/>
      <c r="P60" s="54"/>
      <c r="Q60" s="46"/>
      <c r="S60" s="40"/>
      <c r="U60" s="36"/>
      <c r="V60" s="46"/>
      <c r="W60" s="36"/>
    </row>
    <row r="61" spans="1:23" ht="15.75">
      <c r="A61" s="1" t="s">
        <v>80</v>
      </c>
      <c r="B61" s="1"/>
      <c r="C61" s="1"/>
      <c r="D61" s="1" t="s">
        <v>81</v>
      </c>
      <c r="E61" s="23"/>
      <c r="F61" s="23">
        <f>SUM(E61:E61)</f>
        <v>0</v>
      </c>
      <c r="J61" s="49"/>
      <c r="K61" s="50"/>
      <c r="L61" s="51"/>
      <c r="M61" s="52"/>
      <c r="N61" s="53"/>
      <c r="O61" s="54"/>
      <c r="P61" s="54"/>
      <c r="Q61" s="46"/>
      <c r="S61" s="40"/>
      <c r="U61" s="36"/>
      <c r="V61" s="46"/>
      <c r="W61" s="36"/>
    </row>
    <row r="62" spans="1:23" ht="15.75">
      <c r="A62" s="1"/>
      <c r="B62" s="1"/>
      <c r="C62" s="1" t="s">
        <v>1345</v>
      </c>
      <c r="D62" s="38" t="s">
        <v>1346</v>
      </c>
      <c r="E62" s="23">
        <v>10515.2</v>
      </c>
      <c r="F62" s="23">
        <v>10515.2</v>
      </c>
      <c r="J62" s="49"/>
      <c r="K62" s="50"/>
      <c r="L62" s="51"/>
      <c r="M62" s="52"/>
      <c r="N62" s="53"/>
      <c r="O62" s="54"/>
      <c r="P62" s="54"/>
      <c r="Q62" s="46"/>
      <c r="S62" s="40"/>
      <c r="U62" s="36"/>
      <c r="V62" s="46"/>
      <c r="W62" s="36"/>
    </row>
    <row r="63" spans="1:23" ht="15.75">
      <c r="A63" s="1" t="s">
        <v>82</v>
      </c>
      <c r="B63" s="1"/>
      <c r="C63" s="1"/>
      <c r="D63" s="1" t="s">
        <v>83</v>
      </c>
      <c r="E63" s="18"/>
      <c r="F63" s="18">
        <f>SUM(E63:E63)</f>
        <v>0</v>
      </c>
      <c r="J63" s="49"/>
      <c r="K63" s="50"/>
      <c r="L63" s="51"/>
      <c r="M63" s="52"/>
      <c r="N63" s="53"/>
      <c r="O63" s="54"/>
      <c r="P63" s="54"/>
      <c r="Q63" s="46"/>
      <c r="S63" s="40"/>
      <c r="U63" s="36"/>
      <c r="V63" s="46"/>
      <c r="W63" s="36"/>
    </row>
    <row r="64" spans="1:23" ht="15.75">
      <c r="A64" s="4" t="s">
        <v>84</v>
      </c>
      <c r="B64" s="4"/>
      <c r="C64" s="4"/>
      <c r="D64" s="4" t="s">
        <v>85</v>
      </c>
      <c r="E64" s="10">
        <f>SUM(E65:E74)</f>
        <v>305267.65000000002</v>
      </c>
      <c r="F64" s="10">
        <f>SUM(F65:F74)</f>
        <v>305267.65000000002</v>
      </c>
      <c r="J64" s="49"/>
      <c r="K64" s="50"/>
      <c r="L64" s="51"/>
      <c r="M64" s="52"/>
      <c r="N64" s="53"/>
      <c r="O64" s="54"/>
      <c r="P64" s="54"/>
      <c r="Q64" s="46"/>
      <c r="S64" s="40"/>
      <c r="U64" s="36"/>
      <c r="V64" s="46"/>
      <c r="W64" s="36"/>
    </row>
    <row r="65" spans="1:23" ht="15.75">
      <c r="A65" s="1" t="s">
        <v>86</v>
      </c>
      <c r="B65" s="1"/>
      <c r="C65" s="1"/>
      <c r="D65" s="1" t="s">
        <v>87</v>
      </c>
      <c r="E65" s="18"/>
      <c r="F65" s="18">
        <f>SUM(E65:E65)</f>
        <v>0</v>
      </c>
      <c r="J65" s="49"/>
      <c r="K65" s="50"/>
      <c r="L65" s="51"/>
      <c r="M65" s="52"/>
      <c r="N65" s="53"/>
      <c r="O65" s="54"/>
      <c r="P65" s="54"/>
      <c r="S65" s="40"/>
      <c r="U65" s="36"/>
      <c r="V65" s="46"/>
      <c r="W65" s="36"/>
    </row>
    <row r="66" spans="1:23" ht="15.75">
      <c r="A66" s="1" t="s">
        <v>88</v>
      </c>
      <c r="B66" s="1"/>
      <c r="C66" s="1"/>
      <c r="D66" s="1" t="s">
        <v>89</v>
      </c>
      <c r="E66" s="18"/>
      <c r="F66" s="18">
        <f>SUM(E66:E66)</f>
        <v>0</v>
      </c>
      <c r="J66" s="49"/>
      <c r="K66" s="50"/>
      <c r="L66" s="51"/>
      <c r="M66" s="52"/>
      <c r="N66" s="53"/>
      <c r="O66" s="54"/>
      <c r="P66" s="54"/>
      <c r="S66" s="40"/>
      <c r="U66" s="36"/>
      <c r="V66" s="46"/>
      <c r="W66" s="36"/>
    </row>
    <row r="67" spans="1:23" ht="15.75">
      <c r="A67" s="1" t="s">
        <v>90</v>
      </c>
      <c r="B67" s="1"/>
      <c r="C67" s="1"/>
      <c r="D67" s="1" t="s">
        <v>865</v>
      </c>
      <c r="E67" s="18"/>
      <c r="F67" s="18"/>
      <c r="J67" s="49"/>
      <c r="K67" s="50"/>
      <c r="L67" s="51"/>
      <c r="M67" s="52"/>
      <c r="N67" s="53"/>
      <c r="O67" s="54"/>
      <c r="P67" s="54"/>
      <c r="S67" s="40"/>
      <c r="U67" s="36"/>
      <c r="V67" s="46"/>
      <c r="W67" s="36"/>
    </row>
    <row r="68" spans="1:23" ht="15.75">
      <c r="A68" s="1" t="s">
        <v>92</v>
      </c>
      <c r="B68" s="1"/>
      <c r="C68" s="1"/>
      <c r="D68" s="1" t="s">
        <v>93</v>
      </c>
      <c r="J68" s="49"/>
      <c r="K68" s="50"/>
      <c r="L68" s="51"/>
      <c r="M68" s="52"/>
      <c r="N68" s="53"/>
      <c r="O68" s="54"/>
      <c r="P68" s="54"/>
      <c r="S68" s="40"/>
      <c r="U68" s="36"/>
      <c r="V68" s="46"/>
      <c r="W68" s="36"/>
    </row>
    <row r="69" spans="1:23" ht="15.75">
      <c r="A69" s="1"/>
      <c r="B69" s="1" t="s">
        <v>618</v>
      </c>
      <c r="C69" s="1" t="s">
        <v>1347</v>
      </c>
      <c r="D69" s="38" t="s">
        <v>1348</v>
      </c>
      <c r="E69" s="15">
        <v>5000</v>
      </c>
      <c r="F69" s="15">
        <v>5000</v>
      </c>
      <c r="J69" s="49"/>
      <c r="K69" s="50"/>
      <c r="L69" s="51"/>
      <c r="M69" s="52"/>
      <c r="N69" s="53"/>
      <c r="O69" s="54"/>
      <c r="P69" s="54"/>
      <c r="S69" s="40"/>
      <c r="U69" s="36"/>
      <c r="V69" s="46"/>
      <c r="W69" s="36"/>
    </row>
    <row r="70" spans="1:23" ht="15.75">
      <c r="A70" s="1"/>
      <c r="B70" s="1"/>
      <c r="C70" s="1" t="s">
        <v>1349</v>
      </c>
      <c r="D70" s="38" t="s">
        <v>1350</v>
      </c>
      <c r="E70" s="15">
        <v>5000</v>
      </c>
      <c r="F70" s="15">
        <v>5000</v>
      </c>
      <c r="J70" s="49"/>
      <c r="K70" s="50"/>
      <c r="L70" s="51"/>
      <c r="M70" s="52"/>
      <c r="N70" s="53"/>
      <c r="O70" s="54"/>
      <c r="P70" s="54"/>
      <c r="S70" s="40"/>
      <c r="U70" s="36"/>
      <c r="V70" s="46"/>
      <c r="W70" s="36"/>
    </row>
    <row r="71" spans="1:23" ht="15.75">
      <c r="A71" s="1"/>
      <c r="B71" s="1" t="s">
        <v>618</v>
      </c>
      <c r="C71" s="1" t="s">
        <v>1351</v>
      </c>
      <c r="D71" s="38" t="s">
        <v>1352</v>
      </c>
      <c r="E71" s="15">
        <v>5000</v>
      </c>
      <c r="F71" s="15">
        <v>5000</v>
      </c>
      <c r="J71" s="49"/>
      <c r="K71" s="50"/>
      <c r="L71" s="51"/>
      <c r="M71" s="52"/>
      <c r="N71" s="53"/>
      <c r="O71" s="54"/>
      <c r="P71" s="54"/>
      <c r="S71" s="40"/>
      <c r="U71" s="36"/>
      <c r="V71" s="46"/>
      <c r="W71" s="36"/>
    </row>
    <row r="72" spans="1:23" ht="15.75">
      <c r="A72" s="1"/>
      <c r="B72" s="1"/>
      <c r="C72" s="1" t="s">
        <v>1353</v>
      </c>
      <c r="D72" s="38" t="s">
        <v>1354</v>
      </c>
      <c r="E72" s="15">
        <v>160000</v>
      </c>
      <c r="F72" s="15">
        <v>160000</v>
      </c>
      <c r="J72" s="49"/>
      <c r="K72" s="50"/>
      <c r="L72" s="51"/>
      <c r="M72" s="52"/>
      <c r="N72" s="53"/>
      <c r="O72" s="54"/>
      <c r="P72" s="54"/>
      <c r="S72" s="40"/>
      <c r="U72" s="36"/>
      <c r="V72" s="46"/>
      <c r="W72" s="36"/>
    </row>
    <row r="73" spans="1:23" ht="15.75">
      <c r="A73" s="1"/>
      <c r="B73" s="1"/>
      <c r="C73" s="1" t="s">
        <v>1355</v>
      </c>
      <c r="D73" s="38" t="s">
        <v>1356</v>
      </c>
      <c r="E73" s="15">
        <v>20000</v>
      </c>
      <c r="F73" s="15">
        <v>20000</v>
      </c>
      <c r="J73" s="49"/>
      <c r="K73" s="50"/>
      <c r="L73" s="51"/>
      <c r="M73" s="52"/>
      <c r="N73" s="53"/>
      <c r="O73" s="54"/>
      <c r="P73" s="54"/>
      <c r="S73" s="40"/>
      <c r="U73" s="36"/>
      <c r="V73" s="46"/>
      <c r="W73" s="36"/>
    </row>
    <row r="74" spans="1:23" ht="15.75">
      <c r="A74" s="1"/>
      <c r="B74" s="1"/>
      <c r="C74" s="1"/>
      <c r="D74" s="1" t="s">
        <v>1357</v>
      </c>
      <c r="E74" s="15">
        <v>110267.65</v>
      </c>
      <c r="F74" s="15">
        <v>110267.65</v>
      </c>
      <c r="J74" s="49"/>
      <c r="K74" s="50"/>
      <c r="L74" s="51"/>
      <c r="M74" s="52"/>
      <c r="N74" s="53"/>
      <c r="O74" s="54"/>
      <c r="P74" s="54"/>
      <c r="S74" s="40"/>
      <c r="U74" s="36"/>
      <c r="V74" s="46"/>
      <c r="W74" s="36"/>
    </row>
    <row r="75" spans="1:23" ht="15.75">
      <c r="A75" s="1"/>
      <c r="B75" s="1"/>
      <c r="J75" s="49"/>
      <c r="K75" s="50"/>
      <c r="L75" s="51"/>
      <c r="M75" s="52"/>
      <c r="N75" s="53"/>
      <c r="O75" s="54"/>
      <c r="P75" s="54"/>
      <c r="S75" s="40"/>
      <c r="U75" s="36"/>
      <c r="V75" s="46"/>
      <c r="W75" s="36"/>
    </row>
    <row r="76" spans="1:23" ht="15.75">
      <c r="A76" s="1"/>
      <c r="B76" s="1" t="s">
        <v>1358</v>
      </c>
      <c r="J76" s="49"/>
      <c r="K76" s="50"/>
      <c r="L76" s="51"/>
      <c r="M76" s="52"/>
      <c r="N76" s="53"/>
      <c r="O76" s="54"/>
      <c r="P76" s="54"/>
      <c r="S76" s="40"/>
      <c r="U76" s="36"/>
      <c r="V76" s="46"/>
      <c r="W76" s="36"/>
    </row>
    <row r="77" spans="1:23" ht="15.75">
      <c r="A77" s="4" t="s">
        <v>94</v>
      </c>
      <c r="B77" s="4"/>
      <c r="C77" s="4"/>
      <c r="D77" s="4" t="s">
        <v>95</v>
      </c>
      <c r="E77" s="10">
        <v>1095045.3600000001</v>
      </c>
      <c r="F77" s="10">
        <v>1095045.3600000001</v>
      </c>
      <c r="J77" s="49"/>
      <c r="K77" s="50"/>
      <c r="L77" s="51"/>
      <c r="M77" s="52"/>
      <c r="N77" s="53"/>
      <c r="O77" s="54"/>
      <c r="P77" s="54"/>
      <c r="S77" s="40"/>
      <c r="U77" s="36"/>
      <c r="V77" s="46"/>
      <c r="W77" s="36"/>
    </row>
    <row r="78" spans="1:23" ht="15.75">
      <c r="A78" s="1" t="s">
        <v>96</v>
      </c>
      <c r="B78" s="1"/>
      <c r="C78" s="1"/>
      <c r="D78" s="1" t="s">
        <v>97</v>
      </c>
      <c r="E78" s="13"/>
      <c r="F78" s="23">
        <f>SUM(E78:E78)</f>
        <v>0</v>
      </c>
      <c r="J78" s="49"/>
      <c r="K78" s="50"/>
      <c r="L78" s="51"/>
      <c r="M78" s="52"/>
      <c r="N78" s="53"/>
      <c r="O78" s="54"/>
      <c r="P78" s="54"/>
      <c r="S78" s="40"/>
      <c r="U78" s="36"/>
      <c r="V78" s="46"/>
      <c r="W78" s="36"/>
    </row>
    <row r="79" spans="1:23" ht="15.75">
      <c r="A79" s="1" t="s">
        <v>98</v>
      </c>
      <c r="B79" s="1"/>
      <c r="C79" s="1"/>
      <c r="D79" s="1" t="s">
        <v>99</v>
      </c>
      <c r="E79" s="13"/>
      <c r="F79" s="23">
        <f>SUM(E79:E79)</f>
        <v>0</v>
      </c>
      <c r="J79" s="49"/>
      <c r="K79" s="50"/>
      <c r="L79" s="51"/>
      <c r="M79" s="52"/>
      <c r="N79" s="53"/>
      <c r="O79" s="54"/>
      <c r="P79" s="54"/>
      <c r="S79" s="40"/>
      <c r="U79" s="36"/>
      <c r="V79" s="46"/>
      <c r="W79" s="36"/>
    </row>
    <row r="80" spans="1:23" ht="15.75">
      <c r="A80" s="1" t="s">
        <v>100</v>
      </c>
      <c r="B80" s="1"/>
      <c r="C80" s="1"/>
      <c r="D80" s="1" t="s">
        <v>101</v>
      </c>
      <c r="E80" s="13"/>
      <c r="F80" s="23">
        <f>SUM(E80:E80)</f>
        <v>0</v>
      </c>
      <c r="J80" s="49"/>
      <c r="K80" s="50"/>
      <c r="L80" s="51"/>
      <c r="M80" s="52"/>
      <c r="N80" s="53"/>
      <c r="O80" s="54"/>
      <c r="P80" s="54"/>
      <c r="S80" s="40"/>
      <c r="U80" s="36"/>
      <c r="V80" s="46"/>
      <c r="W80" s="36"/>
    </row>
    <row r="81" spans="1:23" ht="15.75">
      <c r="A81" s="16" t="s">
        <v>102</v>
      </c>
      <c r="B81" s="16"/>
      <c r="C81" s="16"/>
      <c r="D81" s="16" t="s">
        <v>458</v>
      </c>
      <c r="E81" s="75">
        <f>(E82+E97+E100+E109+E120+E126+E136+E154+E185)</f>
        <v>125922608.029</v>
      </c>
      <c r="F81" s="75">
        <f>(F82+F97+F100+F109+F120+F126+F136+F154+F185)</f>
        <v>125922608.029</v>
      </c>
      <c r="H81" s="77"/>
      <c r="J81" s="49"/>
      <c r="K81" s="50"/>
      <c r="L81" s="51"/>
      <c r="M81" s="52"/>
      <c r="N81" s="53"/>
      <c r="O81" s="54"/>
      <c r="P81" s="54"/>
      <c r="S81" s="40"/>
      <c r="U81" s="36"/>
      <c r="V81" s="46"/>
      <c r="W81" s="36"/>
    </row>
    <row r="82" spans="1:23" ht="15.75">
      <c r="A82" s="4" t="s">
        <v>104</v>
      </c>
      <c r="B82" s="4"/>
      <c r="C82" s="4"/>
      <c r="D82" s="4" t="s">
        <v>105</v>
      </c>
      <c r="E82" s="10">
        <f>SUM(E83:E96)</f>
        <v>865027.91</v>
      </c>
      <c r="F82" s="10">
        <f>SUM(F83:F96)</f>
        <v>865027.91</v>
      </c>
      <c r="H82" s="88"/>
      <c r="J82" s="49"/>
      <c r="K82" s="50"/>
      <c r="L82" s="51"/>
      <c r="M82" s="52"/>
      <c r="N82" s="53"/>
      <c r="O82" s="54"/>
      <c r="P82" s="54"/>
      <c r="S82" s="40"/>
      <c r="U82" s="36"/>
      <c r="V82" s="46"/>
      <c r="W82" s="36"/>
    </row>
    <row r="83" spans="1:23" ht="15.75">
      <c r="A83" s="1" t="s">
        <v>106</v>
      </c>
      <c r="B83" s="1"/>
      <c r="C83" s="1"/>
      <c r="D83" s="1" t="s">
        <v>107</v>
      </c>
      <c r="E83" s="13"/>
      <c r="F83" s="23">
        <f>SUM(E83:E83)</f>
        <v>0</v>
      </c>
      <c r="H83" s="88"/>
      <c r="J83" s="49"/>
      <c r="K83" s="50"/>
      <c r="L83" s="51"/>
      <c r="M83" s="52"/>
      <c r="N83" s="53"/>
      <c r="O83" s="54"/>
      <c r="P83" s="54"/>
      <c r="S83" s="40"/>
      <c r="U83" s="36"/>
      <c r="V83" s="46"/>
      <c r="W83" s="36"/>
    </row>
    <row r="84" spans="1:23" ht="15.75">
      <c r="A84" s="1" t="s">
        <v>108</v>
      </c>
      <c r="B84" s="1"/>
      <c r="C84" s="1"/>
      <c r="D84" s="1" t="s">
        <v>109</v>
      </c>
      <c r="E84" s="72"/>
      <c r="F84" s="23">
        <f>SUM(E84:E84)</f>
        <v>0</v>
      </c>
      <c r="H84" s="88"/>
      <c r="J84" s="49"/>
      <c r="K84" s="50"/>
      <c r="L84" s="51"/>
      <c r="M84" s="52"/>
      <c r="N84" s="53"/>
      <c r="O84" s="54"/>
      <c r="P84" s="54"/>
      <c r="Q84" s="42"/>
      <c r="S84" s="40"/>
      <c r="U84" s="36"/>
      <c r="V84" s="46"/>
      <c r="W84" s="36"/>
    </row>
    <row r="85" spans="1:23" ht="15.75">
      <c r="A85" s="1"/>
      <c r="B85" s="1"/>
      <c r="C85" s="1"/>
      <c r="D85" s="38" t="s">
        <v>1359</v>
      </c>
      <c r="E85" s="13">
        <v>87031.75</v>
      </c>
      <c r="F85" s="13">
        <v>87031.75</v>
      </c>
      <c r="H85" s="88"/>
      <c r="J85" s="49"/>
      <c r="K85" s="50"/>
      <c r="L85" s="51"/>
      <c r="M85" s="52"/>
      <c r="N85" s="53"/>
      <c r="O85" s="54"/>
      <c r="P85" s="54"/>
      <c r="Q85" s="42"/>
      <c r="S85" s="40"/>
      <c r="U85" s="36"/>
      <c r="V85" s="46"/>
      <c r="W85" s="36"/>
    </row>
    <row r="86" spans="1:23" ht="15.75">
      <c r="A86" s="1"/>
      <c r="B86" s="1" t="s">
        <v>630</v>
      </c>
      <c r="C86" s="1"/>
      <c r="D86" s="38" t="s">
        <v>460</v>
      </c>
      <c r="E86" s="13">
        <v>41314</v>
      </c>
      <c r="F86" s="13">
        <v>41314</v>
      </c>
      <c r="H86" s="88"/>
      <c r="J86" s="49"/>
      <c r="K86" s="50"/>
      <c r="L86" s="51"/>
      <c r="M86" s="52"/>
      <c r="N86" s="53"/>
      <c r="O86" s="54"/>
      <c r="P86" s="54"/>
      <c r="Q86" s="42"/>
      <c r="S86" s="40"/>
      <c r="U86" s="36"/>
      <c r="V86" s="46"/>
      <c r="W86" s="36"/>
    </row>
    <row r="87" spans="1:23" ht="15.75">
      <c r="A87" s="1"/>
      <c r="B87" s="1"/>
      <c r="C87" s="1"/>
      <c r="D87" s="38"/>
      <c r="E87" s="72">
        <v>175252.66</v>
      </c>
      <c r="F87" s="72">
        <v>175252.66</v>
      </c>
      <c r="H87" s="88"/>
      <c r="J87" s="49"/>
      <c r="K87" s="50"/>
      <c r="L87" s="51"/>
      <c r="M87" s="52"/>
      <c r="N87" s="53"/>
      <c r="O87" s="54"/>
      <c r="P87" s="54"/>
      <c r="Q87" s="42"/>
      <c r="S87" s="40"/>
      <c r="U87" s="36"/>
      <c r="V87" s="46"/>
      <c r="W87" s="36"/>
    </row>
    <row r="88" spans="1:23" ht="15.75">
      <c r="A88" s="1" t="s">
        <v>110</v>
      </c>
      <c r="B88" s="1"/>
      <c r="C88" s="1"/>
      <c r="D88" s="1" t="s">
        <v>111</v>
      </c>
      <c r="E88" s="13">
        <v>18293.330000000002</v>
      </c>
      <c r="F88" s="23">
        <f>SUM(E88:E88)</f>
        <v>18293.330000000002</v>
      </c>
      <c r="H88" s="88"/>
      <c r="J88" s="49"/>
      <c r="K88" s="50"/>
      <c r="L88" s="51"/>
      <c r="M88" s="52"/>
      <c r="N88" s="53"/>
      <c r="O88" s="54"/>
      <c r="P88" s="54"/>
      <c r="S88" s="40"/>
      <c r="U88" s="36"/>
      <c r="V88" s="46"/>
    </row>
    <row r="89" spans="1:23" ht="15.75">
      <c r="A89" s="1" t="s">
        <v>112</v>
      </c>
      <c r="B89" s="1"/>
      <c r="C89" s="1"/>
      <c r="D89" s="38" t="s">
        <v>113</v>
      </c>
      <c r="E89" s="13"/>
      <c r="F89" s="23">
        <f t="shared" ref="F89:F94" si="3">SUM(E89:E89)</f>
        <v>0</v>
      </c>
      <c r="H89" s="88"/>
      <c r="J89" s="49"/>
      <c r="K89" s="50"/>
      <c r="L89" s="51"/>
      <c r="M89" s="52"/>
      <c r="N89" s="53"/>
      <c r="O89" s="54"/>
      <c r="P89" s="54"/>
      <c r="S89" s="40"/>
      <c r="U89" s="36"/>
      <c r="V89" s="46"/>
    </row>
    <row r="90" spans="1:23" ht="15.75">
      <c r="A90" s="1"/>
      <c r="B90" s="1" t="s">
        <v>630</v>
      </c>
      <c r="C90" s="1"/>
      <c r="D90" s="1" t="s">
        <v>113</v>
      </c>
      <c r="E90" s="13"/>
      <c r="F90" s="23"/>
      <c r="H90" s="88"/>
      <c r="J90" s="49"/>
      <c r="K90" s="50"/>
      <c r="L90" s="51"/>
      <c r="M90" s="52"/>
      <c r="N90" s="53"/>
      <c r="O90" s="54"/>
      <c r="P90" s="54"/>
      <c r="S90" s="40"/>
      <c r="U90" s="36"/>
      <c r="V90" s="46"/>
    </row>
    <row r="91" spans="1:23" ht="15.75">
      <c r="A91" s="1" t="s">
        <v>114</v>
      </c>
      <c r="B91" s="1"/>
      <c r="C91" s="1"/>
      <c r="D91" s="1" t="s">
        <v>115</v>
      </c>
      <c r="E91" s="13"/>
      <c r="F91" s="23">
        <f t="shared" si="3"/>
        <v>0</v>
      </c>
      <c r="H91" s="88"/>
      <c r="J91" s="49"/>
      <c r="K91" s="50"/>
      <c r="L91" s="51"/>
      <c r="M91" s="52"/>
      <c r="N91" s="53"/>
      <c r="O91" s="54"/>
      <c r="P91" s="54"/>
      <c r="S91" s="40"/>
      <c r="U91" s="36"/>
      <c r="V91" s="46"/>
    </row>
    <row r="92" spans="1:23" ht="15.75">
      <c r="A92" s="1"/>
      <c r="B92" s="1" t="s">
        <v>631</v>
      </c>
      <c r="C92" s="1"/>
      <c r="D92" s="38" t="s">
        <v>461</v>
      </c>
      <c r="E92" s="13">
        <v>519358.17</v>
      </c>
      <c r="F92" s="23">
        <f t="shared" si="3"/>
        <v>519358.17</v>
      </c>
      <c r="H92" s="88"/>
      <c r="J92" s="49"/>
      <c r="K92" s="50"/>
      <c r="L92" s="51"/>
      <c r="M92" s="52"/>
      <c r="N92" s="53"/>
      <c r="O92" s="54"/>
      <c r="P92" s="54"/>
      <c r="S92" s="40"/>
      <c r="U92" s="36"/>
      <c r="V92" s="46"/>
    </row>
    <row r="93" spans="1:23" ht="15.75">
      <c r="A93" s="1" t="s">
        <v>116</v>
      </c>
      <c r="B93" s="1"/>
      <c r="C93" s="1"/>
      <c r="D93" s="1" t="s">
        <v>117</v>
      </c>
      <c r="E93" s="13"/>
      <c r="F93" s="23">
        <f t="shared" si="3"/>
        <v>0</v>
      </c>
      <c r="H93" s="77"/>
      <c r="J93" s="49"/>
      <c r="K93" s="50"/>
      <c r="L93" s="51"/>
      <c r="M93" s="52"/>
      <c r="N93" s="53"/>
      <c r="O93" s="54"/>
      <c r="P93" s="54"/>
      <c r="S93" s="40"/>
      <c r="U93" s="36"/>
      <c r="V93" s="46"/>
    </row>
    <row r="94" spans="1:23" ht="15.75">
      <c r="A94" s="1"/>
      <c r="B94" s="1" t="s">
        <v>618</v>
      </c>
      <c r="C94" s="39" t="s">
        <v>1360</v>
      </c>
      <c r="D94" s="38" t="s">
        <v>462</v>
      </c>
      <c r="E94" s="15">
        <v>15528</v>
      </c>
      <c r="F94" s="23">
        <f t="shared" si="3"/>
        <v>15528</v>
      </c>
      <c r="H94" s="88"/>
      <c r="J94" s="49"/>
      <c r="K94" s="50"/>
      <c r="L94" s="51"/>
      <c r="M94" s="52"/>
      <c r="N94" s="53"/>
      <c r="O94" s="54"/>
      <c r="P94" s="54"/>
      <c r="S94" s="40"/>
      <c r="U94" s="36"/>
      <c r="V94" s="46"/>
    </row>
    <row r="95" spans="1:23" ht="15.75">
      <c r="A95" s="1" t="s">
        <v>118</v>
      </c>
      <c r="D95" s="1" t="s">
        <v>119</v>
      </c>
      <c r="H95" s="88"/>
      <c r="J95" s="49"/>
      <c r="K95" s="50"/>
      <c r="L95" s="51"/>
      <c r="M95" s="51"/>
      <c r="N95" s="53"/>
      <c r="O95" s="54"/>
      <c r="P95" s="54"/>
      <c r="S95" s="40"/>
      <c r="U95" s="36"/>
      <c r="V95" s="46"/>
    </row>
    <row r="96" spans="1:23" ht="16.5" thickBot="1">
      <c r="A96" s="1"/>
      <c r="B96" t="s">
        <v>631</v>
      </c>
      <c r="C96" s="1"/>
      <c r="D96" s="38" t="s">
        <v>463</v>
      </c>
      <c r="E96" s="15">
        <v>8250</v>
      </c>
      <c r="F96" s="12">
        <f>SUM(E96:E96)</f>
        <v>8250</v>
      </c>
      <c r="H96" s="78"/>
      <c r="J96" s="49"/>
      <c r="K96" s="50"/>
      <c r="L96" s="51"/>
      <c r="M96" s="51"/>
      <c r="N96" s="53"/>
      <c r="O96" s="54"/>
      <c r="P96" s="54"/>
      <c r="S96" s="40"/>
      <c r="U96" s="36"/>
      <c r="V96" s="46"/>
    </row>
    <row r="97" spans="1:22" ht="16.5" thickBot="1">
      <c r="A97" s="4" t="s">
        <v>120</v>
      </c>
      <c r="B97" s="4"/>
      <c r="C97" s="4"/>
      <c r="D97" s="4" t="s">
        <v>464</v>
      </c>
      <c r="E97" s="10">
        <f>SUM(E98:E99)</f>
        <v>0</v>
      </c>
      <c r="F97" s="10">
        <f>SUM(F98:F99)</f>
        <v>0</v>
      </c>
      <c r="H97" s="77"/>
      <c r="J97" s="49"/>
      <c r="K97" s="50"/>
      <c r="L97" s="51"/>
      <c r="M97" s="51"/>
      <c r="N97" s="53"/>
      <c r="O97" s="56"/>
      <c r="P97" s="57"/>
      <c r="S97" s="40"/>
      <c r="U97" s="36"/>
      <c r="V97" s="46"/>
    </row>
    <row r="98" spans="1:22">
      <c r="A98" s="1" t="s">
        <v>122</v>
      </c>
      <c r="B98" s="1"/>
      <c r="C98" s="1"/>
      <c r="D98" s="1" t="s">
        <v>123</v>
      </c>
      <c r="E98" s="13"/>
      <c r="F98" s="23">
        <f>SUM(E98:E98)</f>
        <v>0</v>
      </c>
      <c r="H98" s="12"/>
    </row>
    <row r="99" spans="1:22">
      <c r="A99" s="1" t="s">
        <v>124</v>
      </c>
      <c r="B99" s="1"/>
      <c r="C99" s="1"/>
      <c r="D99" s="1" t="s">
        <v>125</v>
      </c>
      <c r="E99" s="13"/>
      <c r="F99" s="23">
        <f>SUM(E99:E99)</f>
        <v>0</v>
      </c>
      <c r="H99" s="12"/>
    </row>
    <row r="100" spans="1:22">
      <c r="A100" s="4" t="s">
        <v>126</v>
      </c>
      <c r="B100" s="4"/>
      <c r="C100" s="4"/>
      <c r="D100" s="4" t="s">
        <v>465</v>
      </c>
      <c r="E100" s="10">
        <f>SUM(E101:E108)</f>
        <v>1130461.74</v>
      </c>
      <c r="F100" s="10">
        <f>SUM(F101:F108)</f>
        <v>1130461.74</v>
      </c>
      <c r="H100" s="12"/>
    </row>
    <row r="101" spans="1:22">
      <c r="A101" s="1" t="s">
        <v>128</v>
      </c>
      <c r="B101" s="1"/>
      <c r="C101" s="1"/>
      <c r="D101" s="1" t="s">
        <v>129</v>
      </c>
      <c r="E101" s="12"/>
      <c r="F101" s="23">
        <f t="shared" ref="F101:F106" si="4">SUM(E101:E101)</f>
        <v>0</v>
      </c>
      <c r="H101" s="12"/>
    </row>
    <row r="102" spans="1:22">
      <c r="A102" s="1"/>
      <c r="B102" s="1" t="s">
        <v>690</v>
      </c>
      <c r="C102" s="39" t="s">
        <v>1341</v>
      </c>
      <c r="D102" s="38" t="s">
        <v>1361</v>
      </c>
      <c r="E102" s="15">
        <v>33450</v>
      </c>
      <c r="F102" s="23">
        <f t="shared" si="4"/>
        <v>33450</v>
      </c>
      <c r="G102" s="12"/>
      <c r="H102" s="12"/>
    </row>
    <row r="103" spans="1:22">
      <c r="A103" s="1"/>
      <c r="B103" s="1"/>
      <c r="C103" s="39"/>
      <c r="D103" s="38"/>
      <c r="E103" s="15">
        <v>9120</v>
      </c>
      <c r="F103" s="15">
        <v>9120</v>
      </c>
      <c r="G103" s="12"/>
      <c r="H103" s="12"/>
    </row>
    <row r="104" spans="1:22">
      <c r="A104" s="1"/>
      <c r="B104" s="1"/>
      <c r="C104" s="39" t="s">
        <v>1362</v>
      </c>
      <c r="D104" s="38" t="s">
        <v>1361</v>
      </c>
      <c r="E104" s="15">
        <v>13300</v>
      </c>
      <c r="F104" s="23">
        <f t="shared" si="4"/>
        <v>13300</v>
      </c>
      <c r="G104" s="12"/>
      <c r="H104" s="12"/>
    </row>
    <row r="105" spans="1:22">
      <c r="A105" s="1"/>
      <c r="B105" s="1"/>
      <c r="C105" s="39"/>
      <c r="D105" s="38" t="s">
        <v>1363</v>
      </c>
      <c r="E105" s="15">
        <v>180000</v>
      </c>
      <c r="F105" s="23">
        <f t="shared" si="4"/>
        <v>180000</v>
      </c>
      <c r="G105" s="12"/>
      <c r="H105" s="12"/>
    </row>
    <row r="106" spans="1:22">
      <c r="A106" s="1"/>
      <c r="B106" s="1"/>
      <c r="C106" s="39" t="s">
        <v>1343</v>
      </c>
      <c r="D106" s="38" t="s">
        <v>465</v>
      </c>
      <c r="E106" s="15">
        <v>24591.74</v>
      </c>
      <c r="F106" s="23">
        <f t="shared" si="4"/>
        <v>24591.74</v>
      </c>
      <c r="G106" s="12"/>
      <c r="H106" s="12"/>
    </row>
    <row r="107" spans="1:22">
      <c r="A107" s="1"/>
      <c r="B107" s="1" t="s">
        <v>1364</v>
      </c>
      <c r="C107" s="39"/>
      <c r="D107" s="64" t="s">
        <v>873</v>
      </c>
      <c r="E107" s="15">
        <v>870000</v>
      </c>
      <c r="F107" s="23">
        <v>870000</v>
      </c>
      <c r="G107" s="15"/>
      <c r="H107" s="12"/>
    </row>
    <row r="108" spans="1:22">
      <c r="A108" s="1" t="s">
        <v>130</v>
      </c>
      <c r="B108" s="1"/>
      <c r="C108" s="1"/>
      <c r="D108" s="1" t="s">
        <v>127</v>
      </c>
      <c r="E108" s="12"/>
      <c r="F108" s="23">
        <f>SUM(E108:E108)</f>
        <v>0</v>
      </c>
      <c r="G108" s="12"/>
    </row>
    <row r="109" spans="1:22">
      <c r="A109" s="4" t="s">
        <v>131</v>
      </c>
      <c r="B109" s="4"/>
      <c r="C109" s="4"/>
      <c r="D109" s="4" t="s">
        <v>132</v>
      </c>
      <c r="E109" s="10">
        <f>SUM(E110:E119)</f>
        <v>314</v>
      </c>
      <c r="F109" s="10">
        <f>SUM(F110:F119)</f>
        <v>314</v>
      </c>
      <c r="G109" s="12"/>
      <c r="H109" s="77"/>
    </row>
    <row r="110" spans="1:22">
      <c r="A110" s="1" t="s">
        <v>133</v>
      </c>
      <c r="B110" s="1"/>
      <c r="C110" s="1"/>
      <c r="D110" s="1" t="s">
        <v>134</v>
      </c>
      <c r="E110" s="12"/>
      <c r="F110" s="23">
        <f>SUM(E110:E110)</f>
        <v>0</v>
      </c>
      <c r="G110" s="12"/>
      <c r="H110" s="12">
        <f>SUM(G109:G110)</f>
        <v>0</v>
      </c>
    </row>
    <row r="111" spans="1:22">
      <c r="A111" s="1" t="s">
        <v>135</v>
      </c>
      <c r="B111" s="1"/>
      <c r="C111" s="1"/>
      <c r="D111" s="1" t="s">
        <v>136</v>
      </c>
      <c r="E111" s="12"/>
      <c r="F111" s="18">
        <f>SUM(E111:E111)</f>
        <v>0</v>
      </c>
      <c r="H111" s="12"/>
    </row>
    <row r="112" spans="1:22">
      <c r="A112" s="1" t="s">
        <v>137</v>
      </c>
      <c r="B112" s="1"/>
      <c r="C112" s="1"/>
      <c r="D112" s="1" t="s">
        <v>138</v>
      </c>
      <c r="E112" s="12"/>
      <c r="F112" s="18">
        <f>SUM(E112:E112)</f>
        <v>0</v>
      </c>
      <c r="H112" s="12"/>
    </row>
    <row r="113" spans="1:8">
      <c r="A113" s="1" t="s">
        <v>139</v>
      </c>
      <c r="D113" s="1" t="s">
        <v>140</v>
      </c>
      <c r="E113" s="12"/>
      <c r="F113" s="18"/>
      <c r="H113" s="12"/>
    </row>
    <row r="114" spans="1:8">
      <c r="A114" s="1"/>
      <c r="B114" s="1" t="s">
        <v>618</v>
      </c>
      <c r="C114" s="39"/>
      <c r="D114" s="38" t="s">
        <v>484</v>
      </c>
      <c r="E114" s="12"/>
      <c r="F114" s="18"/>
      <c r="H114" s="12"/>
    </row>
    <row r="115" spans="1:8">
      <c r="A115" s="1"/>
      <c r="B115" s="1"/>
      <c r="C115" s="39" t="s">
        <v>1365</v>
      </c>
      <c r="D115" s="38" t="s">
        <v>1366</v>
      </c>
      <c r="E115" s="23">
        <v>114</v>
      </c>
      <c r="F115" s="23">
        <v>114</v>
      </c>
      <c r="H115" s="12"/>
    </row>
    <row r="116" spans="1:8">
      <c r="A116" s="1"/>
      <c r="B116" s="1"/>
      <c r="C116" s="39" t="s">
        <v>1365</v>
      </c>
      <c r="D116" s="38" t="s">
        <v>1367</v>
      </c>
      <c r="E116" s="23">
        <v>200</v>
      </c>
      <c r="F116" s="23">
        <v>200</v>
      </c>
      <c r="H116" s="12"/>
    </row>
    <row r="117" spans="1:8">
      <c r="A117" s="1"/>
      <c r="B117" s="1" t="s">
        <v>618</v>
      </c>
      <c r="D117" s="38" t="s">
        <v>484</v>
      </c>
      <c r="E117" s="28"/>
      <c r="F117" s="28"/>
      <c r="H117" s="12"/>
    </row>
    <row r="118" spans="1:8">
      <c r="A118" s="1"/>
      <c r="D118" s="38" t="s">
        <v>484</v>
      </c>
      <c r="E118" s="28"/>
      <c r="F118" s="28"/>
      <c r="H118" s="12"/>
    </row>
    <row r="119" spans="1:8">
      <c r="A119" s="1"/>
      <c r="C119" s="39"/>
      <c r="E119" s="12"/>
      <c r="F119" s="12"/>
      <c r="H119" s="12"/>
    </row>
    <row r="120" spans="1:8">
      <c r="A120" s="4" t="s">
        <v>141</v>
      </c>
      <c r="B120" s="4"/>
      <c r="C120" s="4"/>
      <c r="D120" s="4" t="s">
        <v>142</v>
      </c>
      <c r="E120" s="10">
        <f>SUM(E121:E125)</f>
        <v>414239.77</v>
      </c>
      <c r="F120" s="10">
        <f>SUM(F121:F125)</f>
        <v>414239.77</v>
      </c>
      <c r="H120" s="15"/>
    </row>
    <row r="121" spans="1:8">
      <c r="A121" s="1" t="s">
        <v>143</v>
      </c>
      <c r="B121" s="1"/>
      <c r="C121" s="1"/>
      <c r="D121" s="1" t="s">
        <v>144</v>
      </c>
      <c r="E121" s="13"/>
      <c r="F121" s="23">
        <f>SUM(E121:E121)</f>
        <v>0</v>
      </c>
      <c r="H121" s="88"/>
    </row>
    <row r="122" spans="1:8">
      <c r="A122" s="1" t="s">
        <v>153</v>
      </c>
      <c r="B122" s="1"/>
      <c r="C122" s="1"/>
      <c r="D122" s="1" t="s">
        <v>485</v>
      </c>
      <c r="E122" s="13"/>
      <c r="F122" s="23">
        <f>SUM(E122:E122)</f>
        <v>0</v>
      </c>
      <c r="H122" s="88"/>
    </row>
    <row r="123" spans="1:8">
      <c r="A123" s="1"/>
      <c r="B123" s="1" t="s">
        <v>618</v>
      </c>
      <c r="C123" s="1" t="s">
        <v>1368</v>
      </c>
      <c r="D123" s="38" t="s">
        <v>1369</v>
      </c>
      <c r="E123" s="13">
        <v>83839.77</v>
      </c>
      <c r="F123" s="13">
        <v>83839.77</v>
      </c>
      <c r="H123" s="88"/>
    </row>
    <row r="124" spans="1:8">
      <c r="A124" s="1" t="s">
        <v>155</v>
      </c>
      <c r="B124" s="1"/>
      <c r="C124" s="1"/>
      <c r="D124" s="1" t="s">
        <v>156</v>
      </c>
      <c r="E124" s="13"/>
      <c r="F124" s="13"/>
      <c r="H124" s="88"/>
    </row>
    <row r="125" spans="1:8">
      <c r="A125" s="1"/>
      <c r="B125" s="1" t="s">
        <v>618</v>
      </c>
      <c r="C125" s="1" t="s">
        <v>1370</v>
      </c>
      <c r="D125" s="38" t="s">
        <v>1371</v>
      </c>
      <c r="E125" s="13">
        <v>330400</v>
      </c>
      <c r="F125" s="13">
        <v>330400</v>
      </c>
      <c r="H125" s="88"/>
    </row>
    <row r="126" spans="1:8">
      <c r="A126" s="4" t="s">
        <v>157</v>
      </c>
      <c r="B126" s="4"/>
      <c r="C126" s="4"/>
      <c r="D126" s="4" t="s">
        <v>158</v>
      </c>
      <c r="E126" s="10">
        <f>SUM(E127:E134)</f>
        <v>654058.69999999995</v>
      </c>
      <c r="F126" s="10">
        <f>(E126)</f>
        <v>654058.69999999995</v>
      </c>
      <c r="H126" s="78"/>
    </row>
    <row r="127" spans="1:8">
      <c r="A127" s="1" t="s">
        <v>161</v>
      </c>
      <c r="B127" s="1"/>
      <c r="C127" s="1"/>
      <c r="D127" s="1" t="s">
        <v>162</v>
      </c>
      <c r="E127" s="23"/>
      <c r="F127" s="23">
        <f t="shared" ref="F127:F134" si="5">SUM(E127:E127)</f>
        <v>0</v>
      </c>
      <c r="H127" s="78"/>
    </row>
    <row r="128" spans="1:8">
      <c r="A128" s="1" t="s">
        <v>163</v>
      </c>
      <c r="B128" s="1"/>
      <c r="C128" s="1"/>
      <c r="D128" s="1" t="s">
        <v>164</v>
      </c>
      <c r="E128" s="23"/>
      <c r="F128" s="23">
        <f t="shared" si="5"/>
        <v>0</v>
      </c>
      <c r="H128" s="78"/>
    </row>
    <row r="129" spans="1:8">
      <c r="A129" s="37"/>
      <c r="B129" s="1" t="s">
        <v>618</v>
      </c>
      <c r="C129" s="39" t="s">
        <v>1372</v>
      </c>
      <c r="D129" s="38" t="s">
        <v>886</v>
      </c>
      <c r="E129" s="23">
        <v>221614.66</v>
      </c>
      <c r="F129" s="23">
        <f t="shared" si="5"/>
        <v>221614.66</v>
      </c>
      <c r="H129" s="78"/>
    </row>
    <row r="130" spans="1:8">
      <c r="A130" s="37"/>
      <c r="B130" s="1" t="s">
        <v>618</v>
      </c>
      <c r="C130" s="39" t="s">
        <v>1373</v>
      </c>
      <c r="D130" s="38" t="s">
        <v>1374</v>
      </c>
      <c r="E130" s="23">
        <v>219669.31</v>
      </c>
      <c r="F130" s="23">
        <f t="shared" si="5"/>
        <v>219669.31</v>
      </c>
      <c r="H130" s="78"/>
    </row>
    <row r="131" spans="1:8">
      <c r="A131" s="37"/>
      <c r="B131" s="1" t="s">
        <v>618</v>
      </c>
      <c r="C131" s="39" t="s">
        <v>1375</v>
      </c>
      <c r="D131" s="38" t="s">
        <v>880</v>
      </c>
      <c r="E131" s="23">
        <v>173248.03</v>
      </c>
      <c r="F131" s="23">
        <f t="shared" si="5"/>
        <v>173248.03</v>
      </c>
      <c r="H131" s="78"/>
    </row>
    <row r="132" spans="1:8">
      <c r="A132" s="37"/>
      <c r="B132" s="1"/>
      <c r="C132" s="39" t="s">
        <v>1376</v>
      </c>
      <c r="D132" s="38" t="s">
        <v>883</v>
      </c>
      <c r="E132" s="23">
        <v>39526.699999999997</v>
      </c>
      <c r="F132" s="23">
        <v>39526.699999999997</v>
      </c>
      <c r="H132" s="78"/>
    </row>
    <row r="133" spans="1:8">
      <c r="A133" s="1" t="s">
        <v>165</v>
      </c>
      <c r="B133" s="1"/>
      <c r="C133" s="1"/>
      <c r="D133" s="1" t="s">
        <v>166</v>
      </c>
      <c r="E133" s="23"/>
      <c r="F133" s="23">
        <f t="shared" si="5"/>
        <v>0</v>
      </c>
      <c r="H133" s="78"/>
    </row>
    <row r="134" spans="1:8">
      <c r="A134" s="1" t="s">
        <v>167</v>
      </c>
      <c r="B134" s="1"/>
      <c r="C134" s="1"/>
      <c r="D134" s="1" t="s">
        <v>168</v>
      </c>
      <c r="E134" s="23" t="s">
        <v>489</v>
      </c>
      <c r="F134" s="23">
        <f t="shared" si="5"/>
        <v>0</v>
      </c>
      <c r="H134" s="78"/>
    </row>
    <row r="135" spans="1:8">
      <c r="A135" s="1"/>
      <c r="B135" s="1"/>
      <c r="C135" s="1"/>
      <c r="D135" s="1"/>
      <c r="E135" s="18"/>
      <c r="F135" s="18"/>
      <c r="H135" s="77"/>
    </row>
    <row r="136" spans="1:8">
      <c r="A136" s="4" t="s">
        <v>169</v>
      </c>
      <c r="B136" s="4"/>
      <c r="C136" s="4"/>
      <c r="D136" s="4" t="s">
        <v>170</v>
      </c>
      <c r="E136" s="10">
        <f>SUM(E137:E153)</f>
        <v>438989.5</v>
      </c>
      <c r="F136" s="10">
        <f>(E136)</f>
        <v>438989.5</v>
      </c>
      <c r="H136" s="85"/>
    </row>
    <row r="137" spans="1:8">
      <c r="A137" s="1" t="s">
        <v>171</v>
      </c>
      <c r="B137" s="1"/>
      <c r="C137" s="1"/>
      <c r="D137" s="1" t="s">
        <v>172</v>
      </c>
      <c r="E137" s="12"/>
      <c r="F137" s="23">
        <f t="shared" ref="F137:F147" si="6">SUM(E137:E137)</f>
        <v>0</v>
      </c>
      <c r="H137" s="85"/>
    </row>
    <row r="138" spans="1:8">
      <c r="A138" s="1" t="s">
        <v>173</v>
      </c>
      <c r="B138" s="1"/>
      <c r="C138" s="1"/>
      <c r="D138" s="1" t="s">
        <v>174</v>
      </c>
      <c r="E138" s="12"/>
      <c r="F138" s="23">
        <f t="shared" si="6"/>
        <v>0</v>
      </c>
      <c r="H138" s="85"/>
    </row>
    <row r="139" spans="1:8">
      <c r="A139" s="1"/>
      <c r="B139" s="1" t="s">
        <v>618</v>
      </c>
      <c r="C139" s="1" t="s">
        <v>1377</v>
      </c>
      <c r="D139" s="38" t="s">
        <v>1378</v>
      </c>
      <c r="E139" s="12">
        <v>76700</v>
      </c>
      <c r="F139" s="23">
        <v>76700</v>
      </c>
      <c r="H139" s="85"/>
    </row>
    <row r="140" spans="1:8">
      <c r="A140" s="1" t="s">
        <v>175</v>
      </c>
      <c r="B140" s="1"/>
      <c r="C140" s="1"/>
      <c r="D140" s="1" t="s">
        <v>176</v>
      </c>
      <c r="E140" s="12"/>
      <c r="F140" s="23">
        <f t="shared" si="6"/>
        <v>0</v>
      </c>
      <c r="H140" s="85"/>
    </row>
    <row r="141" spans="1:8">
      <c r="A141" s="1" t="s">
        <v>177</v>
      </c>
      <c r="B141" s="1"/>
      <c r="C141" s="1"/>
      <c r="D141" s="1" t="s">
        <v>178</v>
      </c>
      <c r="E141" s="12"/>
      <c r="F141" s="23">
        <f t="shared" si="6"/>
        <v>0</v>
      </c>
      <c r="H141" s="85"/>
    </row>
    <row r="142" spans="1:8">
      <c r="A142" s="1" t="s">
        <v>179</v>
      </c>
      <c r="B142" s="1"/>
      <c r="C142" s="1"/>
      <c r="D142" s="1" t="s">
        <v>1379</v>
      </c>
      <c r="E142" s="23"/>
      <c r="F142" s="23">
        <f t="shared" si="6"/>
        <v>0</v>
      </c>
      <c r="H142" s="85"/>
    </row>
    <row r="143" spans="1:8">
      <c r="A143" s="1" t="s">
        <v>181</v>
      </c>
      <c r="B143" s="1"/>
      <c r="C143" s="1"/>
      <c r="D143" s="1" t="s">
        <v>180</v>
      </c>
      <c r="E143" s="12"/>
      <c r="F143" s="23">
        <f t="shared" si="6"/>
        <v>0</v>
      </c>
      <c r="H143" s="85"/>
    </row>
    <row r="144" spans="1:8">
      <c r="A144" s="1" t="s">
        <v>183</v>
      </c>
      <c r="B144" s="1"/>
      <c r="C144" s="1"/>
      <c r="D144" s="1" t="s">
        <v>182</v>
      </c>
      <c r="E144" s="12"/>
      <c r="F144" s="23">
        <f t="shared" si="6"/>
        <v>0</v>
      </c>
      <c r="H144" s="85"/>
    </row>
    <row r="145" spans="1:8">
      <c r="A145" s="1" t="s">
        <v>185</v>
      </c>
      <c r="B145" s="1"/>
      <c r="C145" s="1"/>
      <c r="D145" s="1" t="s">
        <v>493</v>
      </c>
      <c r="E145" s="12"/>
      <c r="F145" s="23">
        <f t="shared" si="6"/>
        <v>0</v>
      </c>
      <c r="H145" s="85"/>
    </row>
    <row r="146" spans="1:8">
      <c r="A146" s="1" t="s">
        <v>187</v>
      </c>
      <c r="B146" s="1"/>
      <c r="C146" s="1"/>
      <c r="D146" s="1" t="s">
        <v>186</v>
      </c>
      <c r="E146" s="12"/>
      <c r="F146" s="23">
        <f t="shared" si="6"/>
        <v>0</v>
      </c>
      <c r="H146" s="85"/>
    </row>
    <row r="147" spans="1:8">
      <c r="A147" s="1" t="s">
        <v>189</v>
      </c>
      <c r="B147" s="1"/>
      <c r="C147" s="1"/>
      <c r="D147" s="1" t="s">
        <v>188</v>
      </c>
      <c r="E147" s="12"/>
      <c r="F147" s="23">
        <f t="shared" si="6"/>
        <v>0</v>
      </c>
      <c r="H147" s="29"/>
    </row>
    <row r="148" spans="1:8">
      <c r="A148" s="1" t="s">
        <v>191</v>
      </c>
      <c r="B148" s="1"/>
      <c r="C148" s="1"/>
      <c r="D148" s="1" t="s">
        <v>190</v>
      </c>
    </row>
    <row r="149" spans="1:8">
      <c r="A149" s="1" t="s">
        <v>494</v>
      </c>
      <c r="B149" s="1"/>
      <c r="C149" s="39"/>
      <c r="D149" s="1" t="s">
        <v>1380</v>
      </c>
      <c r="E149" s="12"/>
      <c r="F149" s="12"/>
    </row>
    <row r="150" spans="1:8">
      <c r="A150" s="1" t="s">
        <v>193</v>
      </c>
      <c r="B150" s="1"/>
      <c r="C150" s="39"/>
      <c r="D150" s="1" t="s">
        <v>192</v>
      </c>
      <c r="E150" s="23"/>
      <c r="F150" s="23">
        <f>SUM(E150:E150)</f>
        <v>0</v>
      </c>
    </row>
    <row r="151" spans="1:8">
      <c r="A151" s="1"/>
      <c r="B151" s="1" t="s">
        <v>618</v>
      </c>
      <c r="C151" s="39" t="s">
        <v>1381</v>
      </c>
      <c r="D151" s="38" t="s">
        <v>1382</v>
      </c>
      <c r="E151" s="23">
        <v>79160.3</v>
      </c>
      <c r="F151" s="23">
        <v>79160.3</v>
      </c>
    </row>
    <row r="152" spans="1:8">
      <c r="A152" s="1"/>
      <c r="B152" s="1" t="s">
        <v>618</v>
      </c>
      <c r="C152" s="39" t="s">
        <v>1383</v>
      </c>
      <c r="D152" s="38" t="s">
        <v>1382</v>
      </c>
      <c r="E152" s="23">
        <v>283129.2</v>
      </c>
      <c r="F152" s="23">
        <v>283129.21999999997</v>
      </c>
    </row>
    <row r="153" spans="1:8">
      <c r="A153" s="1" t="s">
        <v>195</v>
      </c>
      <c r="B153" s="1"/>
      <c r="C153" s="1"/>
      <c r="D153" s="1" t="s">
        <v>194</v>
      </c>
    </row>
    <row r="154" spans="1:8">
      <c r="A154" s="4" t="s">
        <v>197</v>
      </c>
      <c r="B154" s="4"/>
      <c r="C154" s="4"/>
      <c r="D154" s="4" t="s">
        <v>198</v>
      </c>
      <c r="E154" s="10">
        <f>SUM(E155:E183)</f>
        <v>122419516.40899999</v>
      </c>
      <c r="F154" s="10">
        <f>(E154)</f>
        <v>122419516.40899999</v>
      </c>
    </row>
    <row r="155" spans="1:8">
      <c r="A155" s="1" t="s">
        <v>199</v>
      </c>
      <c r="B155" s="1"/>
      <c r="C155" s="1"/>
      <c r="D155" s="1" t="s">
        <v>200</v>
      </c>
      <c r="E155" s="13"/>
      <c r="F155" s="23">
        <f>SUM(E155:E155)</f>
        <v>0</v>
      </c>
    </row>
    <row r="156" spans="1:8">
      <c r="A156" s="1" t="s">
        <v>201</v>
      </c>
      <c r="B156" s="1"/>
      <c r="C156" s="39"/>
      <c r="D156" s="1" t="s">
        <v>202</v>
      </c>
      <c r="E156" s="72">
        <v>175</v>
      </c>
      <c r="F156" s="23">
        <f>SUM(E156:E156)</f>
        <v>175</v>
      </c>
    </row>
    <row r="157" spans="1:8">
      <c r="A157" s="1" t="s">
        <v>203</v>
      </c>
      <c r="B157" s="1"/>
      <c r="C157" s="39"/>
      <c r="D157" s="1" t="s">
        <v>204</v>
      </c>
      <c r="E157" s="13"/>
      <c r="F157" s="23">
        <f>SUM(E157:E157)</f>
        <v>0</v>
      </c>
    </row>
    <row r="158" spans="1:8">
      <c r="A158" s="1" t="s">
        <v>205</v>
      </c>
      <c r="B158" s="1"/>
      <c r="C158" s="1"/>
      <c r="D158" s="1" t="s">
        <v>206</v>
      </c>
    </row>
    <row r="159" spans="1:8">
      <c r="A159" s="1" t="s">
        <v>207</v>
      </c>
      <c r="B159" s="1"/>
      <c r="C159" s="1"/>
      <c r="D159" s="1" t="s">
        <v>208</v>
      </c>
      <c r="E159" s="13"/>
      <c r="F159" s="23">
        <f>SUM(E159:E159)</f>
        <v>0</v>
      </c>
    </row>
    <row r="160" spans="1:8">
      <c r="A160" s="1" t="s">
        <v>209</v>
      </c>
      <c r="B160" s="1"/>
      <c r="C160" s="1"/>
      <c r="D160" s="1" t="s">
        <v>210</v>
      </c>
      <c r="E160" s="13"/>
      <c r="F160" s="23">
        <f>SUM(E160:E160)</f>
        <v>0</v>
      </c>
    </row>
    <row r="161" spans="1:10">
      <c r="A161" s="1"/>
      <c r="B161" s="1" t="s">
        <v>618</v>
      </c>
      <c r="C161" s="39" t="s">
        <v>1384</v>
      </c>
      <c r="D161" s="38" t="s">
        <v>484</v>
      </c>
      <c r="E161" s="72"/>
      <c r="F161" s="23">
        <f>SUM(E161:E161)</f>
        <v>0</v>
      </c>
    </row>
    <row r="162" spans="1:10">
      <c r="A162" s="1"/>
      <c r="C162" s="39">
        <v>11702</v>
      </c>
      <c r="D162" s="38" t="s">
        <v>1385</v>
      </c>
      <c r="E162" s="72">
        <v>525</v>
      </c>
      <c r="F162" s="72">
        <v>525</v>
      </c>
    </row>
    <row r="163" spans="1:10">
      <c r="A163" s="1"/>
      <c r="C163" s="39" t="s">
        <v>1365</v>
      </c>
      <c r="D163" s="38"/>
      <c r="E163" s="72">
        <v>875</v>
      </c>
      <c r="F163" s="72">
        <v>875</v>
      </c>
    </row>
    <row r="164" spans="1:10">
      <c r="A164" s="1" t="s">
        <v>211</v>
      </c>
      <c r="B164" s="1"/>
      <c r="C164" s="39"/>
      <c r="D164" s="1" t="s">
        <v>212</v>
      </c>
      <c r="E164" s="13"/>
      <c r="F164" s="13"/>
    </row>
    <row r="165" spans="1:10">
      <c r="A165" s="1" t="s">
        <v>213</v>
      </c>
      <c r="B165" s="1"/>
      <c r="C165" s="39"/>
      <c r="D165" s="1" t="s">
        <v>214</v>
      </c>
      <c r="E165" s="13"/>
      <c r="F165" s="23">
        <f>SUM(E165:E165)</f>
        <v>0</v>
      </c>
    </row>
    <row r="166" spans="1:10">
      <c r="A166" s="1" t="s">
        <v>215</v>
      </c>
      <c r="B166" s="1"/>
      <c r="C166" s="39"/>
      <c r="D166" s="1" t="s">
        <v>1386</v>
      </c>
      <c r="E166" s="13"/>
      <c r="F166" s="23">
        <f>SUM(E166:E166)</f>
        <v>0</v>
      </c>
      <c r="J166" s="70"/>
    </row>
    <row r="167" spans="1:10">
      <c r="A167" s="1" t="s">
        <v>217</v>
      </c>
      <c r="B167" s="1"/>
      <c r="C167" s="39"/>
      <c r="D167" s="1" t="s">
        <v>218</v>
      </c>
      <c r="E167" s="13"/>
      <c r="F167" s="23">
        <f>SUM(E167:E167)</f>
        <v>0</v>
      </c>
    </row>
    <row r="168" spans="1:10">
      <c r="A168" s="1" t="s">
        <v>219</v>
      </c>
      <c r="D168" s="1" t="s">
        <v>220</v>
      </c>
      <c r="F168" s="23"/>
      <c r="J168" s="70"/>
    </row>
    <row r="169" spans="1:10">
      <c r="A169" s="1" t="s">
        <v>221</v>
      </c>
      <c r="B169" s="1"/>
      <c r="C169" s="39"/>
      <c r="D169" s="1" t="s">
        <v>222</v>
      </c>
      <c r="E169" s="13"/>
      <c r="F169" s="23">
        <f>SUM(E169:E169)</f>
        <v>0</v>
      </c>
    </row>
    <row r="170" spans="1:10">
      <c r="A170" s="1"/>
      <c r="B170" s="1" t="s">
        <v>618</v>
      </c>
      <c r="C170" s="39"/>
      <c r="D170" s="38" t="s">
        <v>504</v>
      </c>
      <c r="E170" s="13"/>
      <c r="F170" s="23"/>
    </row>
    <row r="171" spans="1:10">
      <c r="A171" s="1"/>
      <c r="B171" s="1"/>
      <c r="C171" s="39"/>
      <c r="D171" s="38" t="s">
        <v>1387</v>
      </c>
      <c r="E171" s="13"/>
      <c r="F171" s="23"/>
    </row>
    <row r="172" spans="1:10">
      <c r="A172" s="1" t="s">
        <v>225</v>
      </c>
      <c r="C172" s="39"/>
      <c r="D172" s="1" t="s">
        <v>224</v>
      </c>
      <c r="E172" s="72"/>
      <c r="F172" s="23">
        <f>SUM(E172:E172)</f>
        <v>0</v>
      </c>
    </row>
    <row r="173" spans="1:10">
      <c r="B173" s="1" t="s">
        <v>618</v>
      </c>
      <c r="C173" s="39" t="s">
        <v>1388</v>
      </c>
      <c r="D173" s="38" t="s">
        <v>1389</v>
      </c>
      <c r="E173" s="72">
        <v>22420</v>
      </c>
      <c r="F173" s="23">
        <f>SUM(E173:E173)</f>
        <v>22420</v>
      </c>
    </row>
    <row r="174" spans="1:10">
      <c r="A174" s="1"/>
      <c r="B174" s="1" t="s">
        <v>618</v>
      </c>
      <c r="C174" s="39"/>
      <c r="D174" s="1" t="s">
        <v>226</v>
      </c>
      <c r="E174" s="72"/>
      <c r="F174" s="23">
        <f>SUM(E174:E174)</f>
        <v>0</v>
      </c>
    </row>
    <row r="175" spans="1:10">
      <c r="A175" s="1"/>
      <c r="B175" s="1" t="s">
        <v>618</v>
      </c>
      <c r="C175" s="39" t="s">
        <v>1390</v>
      </c>
      <c r="D175" s="38" t="s">
        <v>1391</v>
      </c>
      <c r="E175" s="23">
        <v>67104.2</v>
      </c>
      <c r="F175" s="23">
        <v>67104.2</v>
      </c>
    </row>
    <row r="176" spans="1:10">
      <c r="A176" s="1"/>
      <c r="B176" s="1"/>
      <c r="C176" s="39"/>
      <c r="D176" s="38"/>
      <c r="E176" s="72" t="s">
        <v>1392</v>
      </c>
      <c r="F176" s="23">
        <f t="shared" ref="F176:F183" si="7">SUM(E176:E176)</f>
        <v>0</v>
      </c>
      <c r="J176" s="28"/>
    </row>
    <row r="177" spans="1:10">
      <c r="A177" s="1"/>
      <c r="B177" s="1" t="s">
        <v>618</v>
      </c>
      <c r="C177" s="39" t="s">
        <v>1393</v>
      </c>
      <c r="D177" s="38" t="s">
        <v>1031</v>
      </c>
      <c r="E177" s="72">
        <v>60668.45</v>
      </c>
      <c r="F177" s="23">
        <v>60668.45</v>
      </c>
      <c r="J177" s="28"/>
    </row>
    <row r="178" spans="1:10">
      <c r="A178" s="1"/>
      <c r="B178" s="1" t="s">
        <v>618</v>
      </c>
      <c r="C178" s="39" t="s">
        <v>1394</v>
      </c>
      <c r="D178" s="38" t="s">
        <v>1395</v>
      </c>
      <c r="E178" s="72">
        <v>156955.34</v>
      </c>
      <c r="F178" s="23">
        <f t="shared" si="7"/>
        <v>156955.34</v>
      </c>
    </row>
    <row r="179" spans="1:10">
      <c r="A179" s="1" t="s">
        <v>227</v>
      </c>
      <c r="B179" s="1"/>
      <c r="C179" s="1"/>
      <c r="D179" s="1" t="s">
        <v>228</v>
      </c>
    </row>
    <row r="180" spans="1:10">
      <c r="A180" s="1"/>
      <c r="B180" s="1"/>
      <c r="C180" s="1"/>
      <c r="D180" s="1" t="s">
        <v>1396</v>
      </c>
      <c r="E180" s="72">
        <v>41735.008999999998</v>
      </c>
      <c r="F180" s="23">
        <f>SUM(E180:E180)</f>
        <v>41735.008999999998</v>
      </c>
    </row>
    <row r="181" spans="1:10">
      <c r="A181" s="1"/>
      <c r="B181" s="1"/>
      <c r="C181" s="1"/>
      <c r="D181" s="1" t="s">
        <v>1397</v>
      </c>
      <c r="E181" s="72">
        <v>122069058.41</v>
      </c>
      <c r="F181" s="72">
        <v>122069058.41</v>
      </c>
    </row>
    <row r="182" spans="1:10">
      <c r="A182" s="1" t="s">
        <v>229</v>
      </c>
      <c r="B182" s="1"/>
      <c r="C182" s="1"/>
      <c r="D182" s="1" t="s">
        <v>230</v>
      </c>
      <c r="E182" s="104"/>
      <c r="F182" s="23">
        <f t="shared" si="7"/>
        <v>0</v>
      </c>
    </row>
    <row r="183" spans="1:10">
      <c r="A183" s="1" t="s">
        <v>231</v>
      </c>
      <c r="B183" s="1"/>
      <c r="C183" s="1"/>
      <c r="D183" s="1" t="s">
        <v>232</v>
      </c>
      <c r="E183" s="13"/>
      <c r="F183" s="18">
        <f t="shared" si="7"/>
        <v>0</v>
      </c>
    </row>
    <row r="184" spans="1:10">
      <c r="A184" s="1"/>
      <c r="B184" s="1"/>
      <c r="C184" s="1"/>
      <c r="E184" s="13"/>
      <c r="F184" s="78"/>
    </row>
    <row r="185" spans="1:10">
      <c r="A185" s="4" t="s">
        <v>233</v>
      </c>
      <c r="B185" s="4"/>
      <c r="C185" s="4"/>
      <c r="D185" s="4" t="s">
        <v>234</v>
      </c>
      <c r="E185" s="10">
        <f t="shared" ref="E185:F185" si="8">SUM(E186:E187)</f>
        <v>0</v>
      </c>
      <c r="F185" s="10">
        <f t="shared" si="8"/>
        <v>0</v>
      </c>
    </row>
    <row r="186" spans="1:10">
      <c r="A186" s="1" t="s">
        <v>235</v>
      </c>
      <c r="B186" s="1"/>
      <c r="C186" s="1"/>
      <c r="D186" s="1" t="s">
        <v>511</v>
      </c>
      <c r="E186" s="104"/>
      <c r="F186" s="23">
        <f>SUM(E186:E186)</f>
        <v>0</v>
      </c>
    </row>
    <row r="187" spans="1:10">
      <c r="A187" s="1" t="s">
        <v>237</v>
      </c>
      <c r="B187" s="1"/>
      <c r="C187" s="1"/>
      <c r="D187" s="1" t="s">
        <v>236</v>
      </c>
      <c r="E187" s="13"/>
      <c r="F187" s="23">
        <f>SUM(E187:E187)</f>
        <v>0</v>
      </c>
    </row>
    <row r="188" spans="1:10">
      <c r="A188" s="1"/>
      <c r="B188" s="1"/>
      <c r="C188" s="1"/>
      <c r="E188" s="13"/>
      <c r="F188" s="78"/>
    </row>
    <row r="189" spans="1:10" ht="15">
      <c r="A189" s="16" t="s">
        <v>238</v>
      </c>
      <c r="B189" s="16"/>
      <c r="C189" s="16"/>
      <c r="D189" s="16" t="s">
        <v>239</v>
      </c>
      <c r="E189" s="17">
        <f>E190+E222+E226+E232+E234+E239+E249+E259</f>
        <v>1738236.94</v>
      </c>
      <c r="F189" s="17">
        <f>F190+F222+F226+F232+F234+F239+F249+F259</f>
        <v>1738236.94</v>
      </c>
    </row>
    <row r="190" spans="1:10">
      <c r="A190" s="4" t="s">
        <v>240</v>
      </c>
      <c r="B190" s="4"/>
      <c r="C190" s="4"/>
      <c r="D190" s="4" t="s">
        <v>241</v>
      </c>
      <c r="E190" s="10">
        <f>SUM(E192:E220)</f>
        <v>151481.79</v>
      </c>
      <c r="F190" s="10">
        <f>SUM(F192:F220)</f>
        <v>151481.79</v>
      </c>
    </row>
    <row r="191" spans="1:10">
      <c r="A191" s="1" t="s">
        <v>242</v>
      </c>
      <c r="B191" s="1"/>
      <c r="C191" s="1"/>
      <c r="D191" s="1" t="s">
        <v>241</v>
      </c>
      <c r="E191" s="1"/>
      <c r="F191" s="1"/>
    </row>
    <row r="192" spans="1:10">
      <c r="A192" s="1"/>
      <c r="B192" s="1" t="s">
        <v>618</v>
      </c>
      <c r="C192" s="39" t="s">
        <v>1398</v>
      </c>
      <c r="D192" s="38" t="s">
        <v>1399</v>
      </c>
      <c r="E192" s="12">
        <v>33051.800000000003</v>
      </c>
      <c r="F192" s="12">
        <v>33051.800000000003</v>
      </c>
    </row>
    <row r="193" spans="1:6">
      <c r="A193" s="1"/>
      <c r="B193" s="1" t="s">
        <v>618</v>
      </c>
      <c r="C193" s="39" t="s">
        <v>1384</v>
      </c>
      <c r="D193" s="38" t="s">
        <v>484</v>
      </c>
      <c r="E193" s="12"/>
      <c r="F193" s="12"/>
    </row>
    <row r="194" spans="1:6">
      <c r="B194" s="1" t="s">
        <v>618</v>
      </c>
      <c r="C194" s="39">
        <v>11681</v>
      </c>
      <c r="D194" s="38" t="s">
        <v>516</v>
      </c>
      <c r="E194" s="12">
        <v>698.01</v>
      </c>
      <c r="F194" s="12">
        <v>698.01</v>
      </c>
    </row>
    <row r="195" spans="1:6">
      <c r="B195" s="1" t="s">
        <v>618</v>
      </c>
      <c r="C195" s="39">
        <v>11682</v>
      </c>
      <c r="D195" s="38" t="s">
        <v>1400</v>
      </c>
      <c r="E195" s="12">
        <v>4559.96</v>
      </c>
      <c r="F195" s="12">
        <v>4559.96</v>
      </c>
    </row>
    <row r="196" spans="1:6">
      <c r="B196" s="1" t="s">
        <v>618</v>
      </c>
      <c r="C196" s="39">
        <v>11683</v>
      </c>
      <c r="D196" s="38" t="s">
        <v>516</v>
      </c>
      <c r="E196" s="12">
        <v>698.01</v>
      </c>
      <c r="F196" s="12">
        <v>698.01</v>
      </c>
    </row>
    <row r="197" spans="1:6">
      <c r="B197" s="1" t="s">
        <v>618</v>
      </c>
      <c r="C197" s="39">
        <v>11684</v>
      </c>
      <c r="D197" s="38" t="s">
        <v>1401</v>
      </c>
      <c r="E197" s="12">
        <v>9664</v>
      </c>
      <c r="F197" s="12">
        <v>9664</v>
      </c>
    </row>
    <row r="198" spans="1:6">
      <c r="B198" s="1" t="s">
        <v>618</v>
      </c>
      <c r="C198" s="39">
        <v>11686</v>
      </c>
      <c r="D198" s="38" t="s">
        <v>1402</v>
      </c>
      <c r="E198" s="12">
        <v>5849.63</v>
      </c>
      <c r="F198" s="12">
        <v>5849.63</v>
      </c>
    </row>
    <row r="199" spans="1:6">
      <c r="B199" s="1" t="s">
        <v>618</v>
      </c>
      <c r="C199" s="39">
        <v>11687</v>
      </c>
      <c r="D199" s="38" t="s">
        <v>517</v>
      </c>
      <c r="E199" s="12">
        <v>130</v>
      </c>
      <c r="F199" s="12">
        <v>130</v>
      </c>
    </row>
    <row r="200" spans="1:6">
      <c r="B200" s="1" t="s">
        <v>618</v>
      </c>
      <c r="C200" s="39">
        <v>11688</v>
      </c>
      <c r="D200" s="38" t="s">
        <v>1043</v>
      </c>
      <c r="E200" s="12">
        <v>1170</v>
      </c>
      <c r="F200" s="12">
        <v>1170</v>
      </c>
    </row>
    <row r="201" spans="1:6">
      <c r="B201" s="1" t="s">
        <v>618</v>
      </c>
      <c r="C201" s="39">
        <v>11689</v>
      </c>
      <c r="D201" s="38" t="s">
        <v>1403</v>
      </c>
      <c r="E201" s="12">
        <v>4997.3</v>
      </c>
      <c r="F201" s="12">
        <v>4997.3</v>
      </c>
    </row>
    <row r="202" spans="1:6">
      <c r="B202" s="1" t="s">
        <v>618</v>
      </c>
      <c r="C202" s="39">
        <v>11690</v>
      </c>
      <c r="D202" s="38" t="s">
        <v>516</v>
      </c>
      <c r="E202" s="12">
        <v>598</v>
      </c>
      <c r="F202" s="12">
        <v>598</v>
      </c>
    </row>
    <row r="203" spans="1:6">
      <c r="B203" s="1" t="s">
        <v>618</v>
      </c>
      <c r="C203" s="39">
        <v>11691</v>
      </c>
      <c r="D203" s="38" t="s">
        <v>1401</v>
      </c>
      <c r="E203" s="12">
        <v>6035.2</v>
      </c>
      <c r="F203" s="12">
        <v>6035.2</v>
      </c>
    </row>
    <row r="204" spans="1:6">
      <c r="B204" s="1" t="s">
        <v>618</v>
      </c>
      <c r="C204" s="39">
        <v>11692</v>
      </c>
      <c r="D204" s="38" t="s">
        <v>516</v>
      </c>
      <c r="E204" s="12">
        <v>598</v>
      </c>
      <c r="F204" s="12">
        <v>598</v>
      </c>
    </row>
    <row r="205" spans="1:6">
      <c r="B205" s="1" t="s">
        <v>618</v>
      </c>
      <c r="C205" s="39">
        <v>11697</v>
      </c>
      <c r="D205" s="38" t="s">
        <v>516</v>
      </c>
      <c r="E205" s="12">
        <v>598</v>
      </c>
      <c r="F205" s="12">
        <v>598</v>
      </c>
    </row>
    <row r="206" spans="1:6">
      <c r="B206" s="1" t="s">
        <v>618</v>
      </c>
      <c r="C206" s="39">
        <v>11698</v>
      </c>
      <c r="D206" s="38" t="s">
        <v>516</v>
      </c>
      <c r="E206" s="12">
        <v>598</v>
      </c>
      <c r="F206" s="12">
        <v>598</v>
      </c>
    </row>
    <row r="207" spans="1:6">
      <c r="B207" s="1" t="s">
        <v>618</v>
      </c>
      <c r="C207" s="39">
        <v>11699</v>
      </c>
      <c r="D207" s="38" t="s">
        <v>1401</v>
      </c>
      <c r="E207" s="12">
        <v>3897.6</v>
      </c>
      <c r="F207" s="12">
        <v>3897.6</v>
      </c>
    </row>
    <row r="208" spans="1:6">
      <c r="B208" s="1" t="s">
        <v>618</v>
      </c>
      <c r="C208" s="39">
        <v>11700</v>
      </c>
      <c r="D208" s="38" t="s">
        <v>1404</v>
      </c>
      <c r="E208" s="12">
        <v>1079.98</v>
      </c>
      <c r="F208" s="12">
        <v>1079.98</v>
      </c>
    </row>
    <row r="209" spans="1:7">
      <c r="B209" s="1" t="s">
        <v>618</v>
      </c>
      <c r="C209" s="39">
        <v>11701</v>
      </c>
      <c r="D209" s="38" t="s">
        <v>1404</v>
      </c>
      <c r="E209" s="12">
        <v>879.1</v>
      </c>
      <c r="F209" s="12">
        <v>879.1</v>
      </c>
    </row>
    <row r="210" spans="1:7">
      <c r="B210" s="1" t="s">
        <v>618</v>
      </c>
      <c r="C210" s="39">
        <v>11703</v>
      </c>
      <c r="D210" s="38" t="s">
        <v>517</v>
      </c>
      <c r="E210" s="12">
        <v>70</v>
      </c>
      <c r="F210" s="12">
        <v>70</v>
      </c>
    </row>
    <row r="211" spans="1:7">
      <c r="B211" s="1" t="s">
        <v>618</v>
      </c>
      <c r="C211" s="39">
        <v>11704</v>
      </c>
      <c r="D211" s="38" t="s">
        <v>1404</v>
      </c>
      <c r="E211" s="12">
        <v>499.2</v>
      </c>
      <c r="F211" s="12">
        <v>499.2</v>
      </c>
    </row>
    <row r="212" spans="1:7">
      <c r="B212" s="1" t="s">
        <v>618</v>
      </c>
      <c r="C212" s="39">
        <v>11705</v>
      </c>
      <c r="D212" s="38" t="s">
        <v>1404</v>
      </c>
      <c r="E212" s="12">
        <v>3758.87</v>
      </c>
      <c r="F212" s="12">
        <v>3758.87</v>
      </c>
    </row>
    <row r="213" spans="1:7">
      <c r="B213" s="1" t="s">
        <v>618</v>
      </c>
      <c r="C213" s="39">
        <v>11706</v>
      </c>
      <c r="D213" s="38" t="s">
        <v>516</v>
      </c>
      <c r="E213" s="12">
        <v>598</v>
      </c>
      <c r="F213" s="12">
        <v>598</v>
      </c>
    </row>
    <row r="214" spans="1:7">
      <c r="B214" s="1" t="s">
        <v>618</v>
      </c>
      <c r="C214" s="39">
        <v>11707</v>
      </c>
      <c r="D214" s="38" t="s">
        <v>1405</v>
      </c>
      <c r="E214" s="12">
        <v>20030.5</v>
      </c>
      <c r="F214" s="12">
        <v>20030.5</v>
      </c>
    </row>
    <row r="215" spans="1:7">
      <c r="B215" s="1" t="s">
        <v>618</v>
      </c>
      <c r="C215" s="39">
        <v>11708</v>
      </c>
      <c r="D215" s="38" t="s">
        <v>517</v>
      </c>
      <c r="E215" s="12">
        <v>140</v>
      </c>
      <c r="F215" s="12">
        <v>140</v>
      </c>
    </row>
    <row r="216" spans="1:7">
      <c r="B216" s="1" t="s">
        <v>618</v>
      </c>
      <c r="C216" s="39">
        <v>11709</v>
      </c>
      <c r="D216" s="38" t="s">
        <v>1043</v>
      </c>
      <c r="E216" s="12">
        <v>945</v>
      </c>
      <c r="F216" s="12">
        <v>945</v>
      </c>
    </row>
    <row r="217" spans="1:7">
      <c r="B217" s="1" t="s">
        <v>618</v>
      </c>
      <c r="C217" s="39">
        <v>11710</v>
      </c>
      <c r="D217" s="38" t="s">
        <v>516</v>
      </c>
      <c r="E217" s="12">
        <v>698.01</v>
      </c>
      <c r="F217" s="12">
        <v>698.01</v>
      </c>
    </row>
    <row r="218" spans="1:7">
      <c r="B218" s="1" t="s">
        <v>618</v>
      </c>
      <c r="C218" s="39">
        <v>11711</v>
      </c>
      <c r="D218" s="38" t="s">
        <v>516</v>
      </c>
      <c r="E218" s="12">
        <v>598</v>
      </c>
      <c r="F218" s="12">
        <v>598</v>
      </c>
      <c r="G218" s="42"/>
    </row>
    <row r="219" spans="1:7">
      <c r="B219" s="1" t="s">
        <v>618</v>
      </c>
      <c r="C219" s="39" t="s">
        <v>1365</v>
      </c>
      <c r="D219" s="38" t="s">
        <v>484</v>
      </c>
      <c r="E219" s="23">
        <v>49041.62</v>
      </c>
      <c r="F219" s="23">
        <v>49041.62</v>
      </c>
    </row>
    <row r="220" spans="1:7">
      <c r="A220" s="1" t="s">
        <v>243</v>
      </c>
      <c r="B220" s="1"/>
      <c r="D220" s="1" t="s">
        <v>244</v>
      </c>
      <c r="E220" s="13"/>
      <c r="F220" s="23">
        <f>SUM(E220:E220)</f>
        <v>0</v>
      </c>
    </row>
    <row r="221" spans="1:7">
      <c r="A221" s="1"/>
      <c r="B221" s="1" t="s">
        <v>618</v>
      </c>
      <c r="C221">
        <v>38542</v>
      </c>
      <c r="D221" s="38" t="s">
        <v>556</v>
      </c>
      <c r="E221" s="13"/>
      <c r="F221" s="23"/>
    </row>
    <row r="222" spans="1:7">
      <c r="A222" s="4" t="s">
        <v>245</v>
      </c>
      <c r="B222" s="4"/>
      <c r="C222" s="4"/>
      <c r="D222" s="4" t="s">
        <v>246</v>
      </c>
      <c r="E222" s="10">
        <f t="shared" ref="E222" si="9">SUM(E223:E225)</f>
        <v>0</v>
      </c>
      <c r="F222" s="10">
        <f>SUM(F223:F225)</f>
        <v>0</v>
      </c>
    </row>
    <row r="223" spans="1:7">
      <c r="A223" s="1" t="s">
        <v>247</v>
      </c>
      <c r="B223" s="1"/>
      <c r="C223" s="1"/>
      <c r="D223" s="1" t="s">
        <v>248</v>
      </c>
      <c r="E223" s="18"/>
      <c r="F223" s="18">
        <f>SUM(E223:E223)</f>
        <v>0</v>
      </c>
    </row>
    <row r="224" spans="1:7">
      <c r="A224" s="1" t="s">
        <v>249</v>
      </c>
      <c r="B224" s="1"/>
      <c r="C224" s="1"/>
      <c r="D224" s="1" t="s">
        <v>250</v>
      </c>
      <c r="E224" s="23"/>
      <c r="F224" s="23">
        <f>SUM(E224:E224)</f>
        <v>0</v>
      </c>
    </row>
    <row r="225" spans="1:6">
      <c r="A225" s="1" t="s">
        <v>251</v>
      </c>
      <c r="B225" s="1"/>
      <c r="C225" s="1"/>
      <c r="D225" s="1" t="s">
        <v>252</v>
      </c>
      <c r="E225" s="18"/>
      <c r="F225" s="23">
        <f>SUM(E225:E225)</f>
        <v>0</v>
      </c>
    </row>
    <row r="226" spans="1:6">
      <c r="A226" s="4" t="s">
        <v>253</v>
      </c>
      <c r="B226" s="4"/>
      <c r="C226" s="4"/>
      <c r="D226" s="4" t="s">
        <v>557</v>
      </c>
      <c r="E226" s="10">
        <f>SUM(E227:E231)</f>
        <v>0</v>
      </c>
      <c r="F226" s="10">
        <f>SUM(F228:F231)</f>
        <v>0</v>
      </c>
    </row>
    <row r="227" spans="1:6">
      <c r="A227" s="1" t="s">
        <v>257</v>
      </c>
      <c r="B227" s="1"/>
      <c r="C227" s="1"/>
      <c r="D227" s="1" t="s">
        <v>258</v>
      </c>
      <c r="E227" s="18"/>
    </row>
    <row r="228" spans="1:6">
      <c r="A228" s="1" t="s">
        <v>259</v>
      </c>
      <c r="B228" s="1"/>
      <c r="C228" s="1"/>
      <c r="D228" s="1" t="s">
        <v>260</v>
      </c>
      <c r="E228" s="23">
        <f>SUM(D228:D228)</f>
        <v>0</v>
      </c>
      <c r="F228" s="23">
        <f>SUM(E228:E228)</f>
        <v>0</v>
      </c>
    </row>
    <row r="229" spans="1:6">
      <c r="A229" s="1" t="s">
        <v>261</v>
      </c>
      <c r="B229" s="1"/>
      <c r="C229" s="39"/>
      <c r="D229" s="1" t="s">
        <v>262</v>
      </c>
      <c r="E229" s="23">
        <f>SUM(D229:D229)</f>
        <v>0</v>
      </c>
      <c r="F229" s="23">
        <f>SUM(E229:E229)</f>
        <v>0</v>
      </c>
    </row>
    <row r="230" spans="1:6">
      <c r="A230" s="1" t="s">
        <v>263</v>
      </c>
      <c r="B230" s="1"/>
      <c r="C230" s="1"/>
      <c r="D230" s="1" t="s">
        <v>264</v>
      </c>
      <c r="E230" s="18"/>
      <c r="F230" s="23">
        <f>SUM(E230:E230)</f>
        <v>0</v>
      </c>
    </row>
    <row r="231" spans="1:6">
      <c r="A231" s="1" t="s">
        <v>265</v>
      </c>
      <c r="B231" s="1"/>
      <c r="C231" s="1"/>
      <c r="D231" s="1" t="s">
        <v>266</v>
      </c>
      <c r="E231" s="18"/>
      <c r="F231" s="18">
        <f>SUM(E231:E231)</f>
        <v>0</v>
      </c>
    </row>
    <row r="232" spans="1:6">
      <c r="A232" s="4" t="s">
        <v>267</v>
      </c>
      <c r="B232" s="4"/>
      <c r="C232" s="4"/>
      <c r="D232" s="4" t="s">
        <v>558</v>
      </c>
      <c r="E232" s="10">
        <f t="shared" ref="E232" si="10">SUM(E233)</f>
        <v>0</v>
      </c>
      <c r="F232" s="10">
        <f>SUM(F233)</f>
        <v>0</v>
      </c>
    </row>
    <row r="233" spans="1:6">
      <c r="A233" s="1" t="s">
        <v>269</v>
      </c>
      <c r="B233" s="1" t="s">
        <v>618</v>
      </c>
      <c r="C233" s="1"/>
      <c r="D233" s="38" t="s">
        <v>559</v>
      </c>
      <c r="E233" s="18"/>
      <c r="F233" s="23"/>
    </row>
    <row r="234" spans="1:6">
      <c r="A234" s="4" t="s">
        <v>271</v>
      </c>
      <c r="B234" s="4"/>
      <c r="C234" s="4"/>
      <c r="D234" s="4" t="s">
        <v>272</v>
      </c>
      <c r="E234" s="10">
        <f>SUM(E236:E238)</f>
        <v>0</v>
      </c>
      <c r="F234" s="10">
        <f>SUM(F236:F238)</f>
        <v>0</v>
      </c>
    </row>
    <row r="235" spans="1:6">
      <c r="A235" s="1" t="s">
        <v>273</v>
      </c>
      <c r="D235" s="1" t="s">
        <v>270</v>
      </c>
    </row>
    <row r="236" spans="1:6">
      <c r="A236" s="1" t="s">
        <v>275</v>
      </c>
      <c r="B236" s="1"/>
      <c r="C236" s="1"/>
      <c r="D236" s="1" t="s">
        <v>274</v>
      </c>
      <c r="E236" s="18"/>
      <c r="F236" s="18">
        <f>SUM(E236:E236)</f>
        <v>0</v>
      </c>
    </row>
    <row r="237" spans="1:6">
      <c r="A237" s="1" t="s">
        <v>277</v>
      </c>
      <c r="B237" s="1"/>
      <c r="C237" s="1"/>
      <c r="D237" s="1" t="s">
        <v>276</v>
      </c>
      <c r="E237" s="18"/>
      <c r="F237" s="23">
        <f>SUM(E237:E237)</f>
        <v>0</v>
      </c>
    </row>
    <row r="238" spans="1:6">
      <c r="B238" s="1"/>
      <c r="C238" s="1"/>
      <c r="D238" s="1" t="s">
        <v>561</v>
      </c>
      <c r="E238" s="18"/>
      <c r="F238" s="23">
        <f>SUM(E238:E238)</f>
        <v>0</v>
      </c>
    </row>
    <row r="239" spans="1:6">
      <c r="A239" s="4" t="s">
        <v>279</v>
      </c>
      <c r="B239" s="4"/>
      <c r="C239" s="4"/>
      <c r="D239" s="4" t="s">
        <v>280</v>
      </c>
      <c r="E239" s="10">
        <f t="shared" ref="E239" si="11">SUM(E240:E247)</f>
        <v>4445.0600000000004</v>
      </c>
      <c r="F239" s="10">
        <f>SUM(F240:F247)</f>
        <v>4445.0600000000004</v>
      </c>
    </row>
    <row r="240" spans="1:6">
      <c r="A240" s="1" t="s">
        <v>281</v>
      </c>
      <c r="B240" s="1"/>
      <c r="C240" s="1"/>
      <c r="D240" s="1" t="s">
        <v>282</v>
      </c>
      <c r="E240" s="23"/>
      <c r="F240" s="23">
        <f t="shared" ref="F240:F247" si="12">SUM(E240:E240)</f>
        <v>0</v>
      </c>
    </row>
    <row r="241" spans="1:6">
      <c r="A241" s="1" t="s">
        <v>283</v>
      </c>
      <c r="B241" s="1"/>
      <c r="C241" s="1"/>
      <c r="D241" s="1" t="s">
        <v>284</v>
      </c>
      <c r="E241" s="23"/>
      <c r="F241" s="23">
        <f t="shared" si="12"/>
        <v>0</v>
      </c>
    </row>
    <row r="242" spans="1:6">
      <c r="A242" s="1" t="s">
        <v>285</v>
      </c>
      <c r="B242" s="1"/>
      <c r="C242" s="1"/>
      <c r="D242" s="1" t="s">
        <v>286</v>
      </c>
      <c r="E242" s="23"/>
      <c r="F242" s="23">
        <f t="shared" si="12"/>
        <v>0</v>
      </c>
    </row>
    <row r="243" spans="1:6">
      <c r="A243" s="1" t="s">
        <v>287</v>
      </c>
      <c r="B243" s="1"/>
      <c r="C243" s="1"/>
      <c r="D243" s="1" t="s">
        <v>288</v>
      </c>
      <c r="E243" s="23"/>
      <c r="F243" s="23">
        <f t="shared" si="12"/>
        <v>0</v>
      </c>
    </row>
    <row r="244" spans="1:6">
      <c r="A244" s="1" t="s">
        <v>289</v>
      </c>
      <c r="B244" s="1"/>
      <c r="C244" s="1"/>
      <c r="D244" s="1" t="s">
        <v>715</v>
      </c>
      <c r="E244" s="23"/>
      <c r="F244" s="23">
        <f t="shared" si="12"/>
        <v>0</v>
      </c>
    </row>
    <row r="245" spans="1:6">
      <c r="A245" s="1" t="s">
        <v>291</v>
      </c>
      <c r="B245" s="1"/>
      <c r="C245" s="1"/>
      <c r="D245" s="1" t="s">
        <v>292</v>
      </c>
      <c r="E245" s="23"/>
      <c r="F245" s="23">
        <f t="shared" si="12"/>
        <v>0</v>
      </c>
    </row>
    <row r="246" spans="1:6">
      <c r="A246" s="1"/>
      <c r="B246" s="1" t="s">
        <v>711</v>
      </c>
      <c r="C246" s="1" t="s">
        <v>1406</v>
      </c>
      <c r="D246" s="38" t="s">
        <v>1407</v>
      </c>
      <c r="E246" s="23">
        <v>4445.0600000000004</v>
      </c>
      <c r="F246" s="23">
        <v>4445.0600000000004</v>
      </c>
    </row>
    <row r="247" spans="1:6">
      <c r="A247" s="1" t="s">
        <v>293</v>
      </c>
      <c r="B247" s="1"/>
      <c r="C247" s="1"/>
      <c r="D247" s="1" t="s">
        <v>294</v>
      </c>
      <c r="E247" s="23"/>
      <c r="F247" s="23">
        <f t="shared" si="12"/>
        <v>0</v>
      </c>
    </row>
    <row r="248" spans="1:6">
      <c r="A248" s="1"/>
      <c r="B248" s="1"/>
      <c r="C248" s="1"/>
      <c r="E248" s="18"/>
      <c r="F248" s="18"/>
    </row>
    <row r="249" spans="1:6">
      <c r="A249" s="4" t="s">
        <v>295</v>
      </c>
      <c r="B249" s="4"/>
      <c r="C249" s="4"/>
      <c r="D249" s="4" t="s">
        <v>296</v>
      </c>
      <c r="E249" s="10">
        <f>SUM(E250:E257)</f>
        <v>642060</v>
      </c>
      <c r="F249" s="10">
        <f>SUM(F250:F257)</f>
        <v>642060</v>
      </c>
    </row>
    <row r="250" spans="1:6">
      <c r="A250" s="1" t="s">
        <v>297</v>
      </c>
      <c r="B250" s="1"/>
      <c r="C250" s="1"/>
      <c r="D250" s="1" t="s">
        <v>298</v>
      </c>
      <c r="E250" s="13">
        <v>642060</v>
      </c>
      <c r="F250" s="23">
        <v>642060</v>
      </c>
    </row>
    <row r="251" spans="1:6">
      <c r="A251" s="1" t="s">
        <v>299</v>
      </c>
      <c r="B251" s="1"/>
      <c r="C251" s="1"/>
      <c r="D251" s="1" t="s">
        <v>300</v>
      </c>
      <c r="E251" s="23"/>
      <c r="F251" s="23">
        <f>SUM(E251:E251)</f>
        <v>0</v>
      </c>
    </row>
    <row r="252" spans="1:6">
      <c r="A252" s="1" t="s">
        <v>563</v>
      </c>
      <c r="B252" s="1"/>
      <c r="C252" s="1"/>
      <c r="D252" s="1" t="s">
        <v>302</v>
      </c>
      <c r="E252" s="23"/>
      <c r="F252" s="23"/>
    </row>
    <row r="253" spans="1:6">
      <c r="A253" s="1" t="s">
        <v>303</v>
      </c>
      <c r="B253" s="1"/>
      <c r="C253" s="1"/>
      <c r="D253" s="1" t="s">
        <v>304</v>
      </c>
      <c r="E253" s="23"/>
      <c r="F253" s="23">
        <f>SUM(E253:E253)</f>
        <v>0</v>
      </c>
    </row>
    <row r="254" spans="1:6">
      <c r="A254" s="1" t="s">
        <v>305</v>
      </c>
      <c r="B254" s="1"/>
      <c r="C254" s="1"/>
      <c r="D254" s="1" t="s">
        <v>306</v>
      </c>
      <c r="E254" s="23"/>
      <c r="F254" s="23">
        <f>SUM(E254:E254)</f>
        <v>0</v>
      </c>
    </row>
    <row r="255" spans="1:6">
      <c r="A255" s="1" t="s">
        <v>307</v>
      </c>
      <c r="B255" s="1"/>
      <c r="C255" s="1"/>
      <c r="D255" s="1" t="s">
        <v>308</v>
      </c>
      <c r="E255" s="23"/>
      <c r="F255" s="23">
        <f>SUM(E255:E255)</f>
        <v>0</v>
      </c>
    </row>
    <row r="256" spans="1:6">
      <c r="A256" s="1" t="s">
        <v>309</v>
      </c>
      <c r="B256" s="1"/>
      <c r="C256" s="1"/>
      <c r="D256" s="1" t="s">
        <v>310</v>
      </c>
      <c r="E256" s="23"/>
      <c r="F256" s="23">
        <f>SUM(E256:E256)</f>
        <v>0</v>
      </c>
    </row>
    <row r="257" spans="1:6">
      <c r="A257" s="1" t="s">
        <v>311</v>
      </c>
      <c r="B257" s="1"/>
      <c r="C257" s="1"/>
      <c r="D257" s="1" t="s">
        <v>312</v>
      </c>
      <c r="E257" s="23"/>
      <c r="F257" s="23">
        <f>SUM(E257:E257)</f>
        <v>0</v>
      </c>
    </row>
    <row r="258" spans="1:6">
      <c r="A258" s="1"/>
      <c r="B258" s="1"/>
      <c r="C258" s="1"/>
      <c r="E258" s="18"/>
      <c r="F258" s="18"/>
    </row>
    <row r="259" spans="1:6">
      <c r="A259" s="4" t="s">
        <v>313</v>
      </c>
      <c r="B259" s="4"/>
      <c r="C259" s="4"/>
      <c r="D259" s="4" t="s">
        <v>770</v>
      </c>
      <c r="E259" s="10">
        <f>SUM(E260:E285)</f>
        <v>940250.09000000008</v>
      </c>
      <c r="F259" s="10">
        <f>SUM(F260:F285)</f>
        <v>940250.09000000008</v>
      </c>
    </row>
    <row r="260" spans="1:6">
      <c r="A260" s="1" t="s">
        <v>315</v>
      </c>
      <c r="B260" s="1"/>
      <c r="C260" s="1"/>
      <c r="D260" s="1" t="s">
        <v>565</v>
      </c>
      <c r="E260" s="13"/>
      <c r="F260" s="23">
        <f>SUM(E260:E260)</f>
        <v>0</v>
      </c>
    </row>
    <row r="261" spans="1:6">
      <c r="A261" s="1"/>
      <c r="B261" s="1" t="s">
        <v>618</v>
      </c>
      <c r="C261" s="39" t="s">
        <v>1365</v>
      </c>
      <c r="D261" s="38" t="s">
        <v>484</v>
      </c>
      <c r="E261" s="23">
        <v>141.6</v>
      </c>
      <c r="F261" s="23">
        <v>141.6</v>
      </c>
    </row>
    <row r="262" spans="1:6">
      <c r="A262" s="1"/>
      <c r="B262" s="1"/>
      <c r="C262" s="39"/>
      <c r="D262" s="38"/>
      <c r="E262" s="23"/>
      <c r="F262" s="23"/>
    </row>
    <row r="263" spans="1:6">
      <c r="A263" s="1" t="s">
        <v>317</v>
      </c>
      <c r="B263" s="1"/>
      <c r="C263" s="39"/>
      <c r="D263" s="1" t="s">
        <v>772</v>
      </c>
      <c r="E263" s="23"/>
      <c r="F263" s="13"/>
    </row>
    <row r="264" spans="1:6">
      <c r="A264" s="1" t="s">
        <v>319</v>
      </c>
      <c r="B264" s="1"/>
      <c r="C264" s="39"/>
      <c r="D264" s="1" t="s">
        <v>1408</v>
      </c>
      <c r="E264" s="13"/>
      <c r="F264" s="23">
        <f>SUM(E264:E264)</f>
        <v>0</v>
      </c>
    </row>
    <row r="265" spans="1:6">
      <c r="A265" s="1" t="s">
        <v>321</v>
      </c>
      <c r="B265" s="1"/>
      <c r="C265" s="39"/>
      <c r="D265" s="1" t="s">
        <v>932</v>
      </c>
      <c r="E265" s="13"/>
      <c r="F265" s="23"/>
    </row>
    <row r="266" spans="1:6">
      <c r="A266" s="1" t="s">
        <v>323</v>
      </c>
      <c r="B266" s="1"/>
      <c r="C266" s="39"/>
      <c r="D266" s="1" t="s">
        <v>773</v>
      </c>
      <c r="E266" s="23"/>
      <c r="F266" s="23">
        <f>SUM(E266:E266)</f>
        <v>0</v>
      </c>
    </row>
    <row r="267" spans="1:6">
      <c r="A267" s="1"/>
      <c r="B267" s="1"/>
      <c r="C267" s="39" t="s">
        <v>1409</v>
      </c>
      <c r="D267" s="38" t="s">
        <v>1410</v>
      </c>
      <c r="E267" s="23">
        <v>301348.40000000002</v>
      </c>
      <c r="F267" s="23">
        <v>301348.40000000002</v>
      </c>
    </row>
    <row r="268" spans="1:6">
      <c r="A268" s="1" t="s">
        <v>325</v>
      </c>
      <c r="B268" s="1"/>
      <c r="C268" s="39"/>
      <c r="D268" s="1" t="s">
        <v>326</v>
      </c>
      <c r="E268" s="23">
        <f t="shared" ref="E268" si="13">SUM(D268:D268)</f>
        <v>0</v>
      </c>
      <c r="F268" s="23">
        <f>SUM(E268:E268)</f>
        <v>0</v>
      </c>
    </row>
    <row r="269" spans="1:6">
      <c r="A269" s="1"/>
      <c r="B269" s="1" t="s">
        <v>618</v>
      </c>
      <c r="C269" s="39" t="s">
        <v>1411</v>
      </c>
      <c r="D269" s="38" t="s">
        <v>1412</v>
      </c>
      <c r="E269" s="13">
        <v>4474.8</v>
      </c>
      <c r="F269" s="13">
        <v>4474.8</v>
      </c>
    </row>
    <row r="270" spans="1:6">
      <c r="A270" s="1" t="s">
        <v>327</v>
      </c>
      <c r="B270" s="1"/>
      <c r="C270" s="39"/>
      <c r="D270" s="1" t="s">
        <v>328</v>
      </c>
      <c r="E270" s="23"/>
      <c r="F270" s="23"/>
    </row>
    <row r="271" spans="1:6">
      <c r="A271" s="1" t="s">
        <v>329</v>
      </c>
      <c r="C271" s="39"/>
      <c r="D271" s="1" t="s">
        <v>774</v>
      </c>
      <c r="E271" s="13"/>
      <c r="F271" s="23">
        <f>SUM(E271:E271)</f>
        <v>0</v>
      </c>
    </row>
    <row r="272" spans="1:6">
      <c r="A272" s="1"/>
      <c r="B272" t="s">
        <v>618</v>
      </c>
      <c r="C272" s="39" t="s">
        <v>1384</v>
      </c>
      <c r="D272" s="38" t="s">
        <v>484</v>
      </c>
      <c r="E272" s="13"/>
      <c r="F272" s="23"/>
    </row>
    <row r="273" spans="1:6">
      <c r="A273" s="1"/>
      <c r="B273" s="1"/>
      <c r="C273" s="39">
        <v>11694</v>
      </c>
      <c r="D273" s="38" t="s">
        <v>1413</v>
      </c>
      <c r="E273" s="13">
        <v>5450</v>
      </c>
      <c r="F273" s="13">
        <v>5450</v>
      </c>
    </row>
    <row r="274" spans="1:6">
      <c r="B274" s="1"/>
      <c r="C274" s="39">
        <v>11695</v>
      </c>
      <c r="D274" s="38" t="s">
        <v>1414</v>
      </c>
      <c r="E274" s="13">
        <v>9710</v>
      </c>
      <c r="F274" s="13">
        <v>9710</v>
      </c>
    </row>
    <row r="275" spans="1:6">
      <c r="B275" s="1" t="s">
        <v>618</v>
      </c>
      <c r="C275" s="39" t="s">
        <v>1415</v>
      </c>
      <c r="D275" s="38" t="s">
        <v>1416</v>
      </c>
      <c r="E275" s="13">
        <v>97244.98</v>
      </c>
      <c r="F275" s="13">
        <v>97244.98</v>
      </c>
    </row>
    <row r="276" spans="1:6">
      <c r="B276" s="1"/>
      <c r="C276" s="39" t="s">
        <v>1365</v>
      </c>
      <c r="D276" s="38" t="s">
        <v>540</v>
      </c>
      <c r="E276" s="13">
        <v>100</v>
      </c>
      <c r="F276" s="13">
        <v>100</v>
      </c>
    </row>
    <row r="277" spans="1:6">
      <c r="B277" s="1"/>
      <c r="C277" s="39" t="s">
        <v>1417</v>
      </c>
      <c r="D277" s="38" t="s">
        <v>1418</v>
      </c>
      <c r="E277" s="13">
        <v>489700</v>
      </c>
      <c r="F277" s="13">
        <v>489700</v>
      </c>
    </row>
    <row r="278" spans="1:6">
      <c r="B278" s="1"/>
      <c r="C278" s="39" t="s">
        <v>1419</v>
      </c>
      <c r="D278" s="38" t="s">
        <v>1420</v>
      </c>
      <c r="E278" s="13">
        <v>32080.31</v>
      </c>
      <c r="F278" s="13">
        <v>32080.31</v>
      </c>
    </row>
    <row r="279" spans="1:6">
      <c r="B279" s="1" t="s">
        <v>618</v>
      </c>
      <c r="C279" s="39"/>
      <c r="D279" s="38" t="s">
        <v>575</v>
      </c>
      <c r="E279" s="13"/>
      <c r="F279" s="13"/>
    </row>
    <row r="280" spans="1:6">
      <c r="A280" s="1"/>
      <c r="B280" s="1" t="s">
        <v>618</v>
      </c>
      <c r="C280" s="39">
        <v>38542</v>
      </c>
      <c r="D280" s="38" t="s">
        <v>576</v>
      </c>
      <c r="E280" s="13"/>
      <c r="F280" s="13"/>
    </row>
    <row r="281" spans="1:6">
      <c r="A281" s="1"/>
      <c r="B281" s="1" t="s">
        <v>618</v>
      </c>
      <c r="C281" s="39">
        <v>38542</v>
      </c>
      <c r="D281" s="38" t="s">
        <v>577</v>
      </c>
      <c r="E281" s="13"/>
      <c r="F281" s="13"/>
    </row>
    <row r="282" spans="1:6">
      <c r="A282" s="1"/>
      <c r="B282" s="1" t="s">
        <v>618</v>
      </c>
      <c r="C282" s="39" t="s">
        <v>1421</v>
      </c>
      <c r="D282" s="38" t="s">
        <v>1412</v>
      </c>
      <c r="E282" s="13"/>
      <c r="F282" s="13"/>
    </row>
    <row r="283" spans="1:6">
      <c r="A283" s="1" t="s">
        <v>333</v>
      </c>
      <c r="B283" s="1"/>
      <c r="C283" s="1"/>
      <c r="D283" s="1" t="s">
        <v>334</v>
      </c>
    </row>
    <row r="284" spans="1:6">
      <c r="A284" s="1" t="s">
        <v>579</v>
      </c>
      <c r="D284" s="1" t="s">
        <v>1422</v>
      </c>
      <c r="E284" s="38"/>
      <c r="F284" s="23"/>
    </row>
    <row r="285" spans="1:6">
      <c r="D285" s="38"/>
      <c r="E285" s="13"/>
      <c r="F285" s="13"/>
    </row>
    <row r="286" spans="1:6" ht="15">
      <c r="A286" s="16" t="s">
        <v>335</v>
      </c>
      <c r="B286" s="16"/>
      <c r="C286" s="16"/>
      <c r="D286" s="16" t="s">
        <v>336</v>
      </c>
      <c r="E286" s="17">
        <f>(E287+E297+E294)</f>
        <v>0</v>
      </c>
      <c r="F286" s="17"/>
    </row>
    <row r="287" spans="1:6">
      <c r="A287" s="4" t="s">
        <v>337</v>
      </c>
      <c r="B287" s="4"/>
      <c r="C287" s="4"/>
      <c r="D287" s="4" t="s">
        <v>338</v>
      </c>
      <c r="E287" s="10">
        <f>SUM(E288:E293)</f>
        <v>0</v>
      </c>
      <c r="F287" s="10">
        <f>SUM(F288:F293)</f>
        <v>0</v>
      </c>
    </row>
    <row r="288" spans="1:6">
      <c r="A288" s="1" t="s">
        <v>339</v>
      </c>
      <c r="B288" s="1"/>
      <c r="C288" s="1"/>
      <c r="D288" s="1" t="s">
        <v>340</v>
      </c>
      <c r="E288" s="13"/>
      <c r="F288" s="18">
        <f t="shared" ref="F288:F293" si="14">SUM(E288:E288)</f>
        <v>0</v>
      </c>
    </row>
    <row r="289" spans="1:6">
      <c r="A289" s="1" t="s">
        <v>341</v>
      </c>
      <c r="B289" s="1"/>
      <c r="C289" s="1"/>
      <c r="D289" s="1" t="s">
        <v>342</v>
      </c>
      <c r="E289" s="13"/>
      <c r="F289" s="18">
        <f t="shared" si="14"/>
        <v>0</v>
      </c>
    </row>
    <row r="290" spans="1:6">
      <c r="A290" s="1" t="s">
        <v>343</v>
      </c>
      <c r="B290" s="1"/>
      <c r="C290" s="1"/>
      <c r="D290" s="1" t="s">
        <v>344</v>
      </c>
      <c r="E290" s="13"/>
      <c r="F290" s="23">
        <f t="shared" si="14"/>
        <v>0</v>
      </c>
    </row>
    <row r="291" spans="1:6">
      <c r="A291" s="1" t="s">
        <v>345</v>
      </c>
      <c r="B291" s="1"/>
      <c r="C291" s="1"/>
      <c r="D291" s="1" t="s">
        <v>346</v>
      </c>
      <c r="E291" s="13"/>
      <c r="F291" s="18">
        <f t="shared" si="14"/>
        <v>0</v>
      </c>
    </row>
    <row r="292" spans="1:6">
      <c r="A292" s="1" t="s">
        <v>347</v>
      </c>
      <c r="B292" s="1"/>
      <c r="C292" s="1"/>
      <c r="D292" s="1" t="s">
        <v>348</v>
      </c>
      <c r="E292" s="13"/>
      <c r="F292" s="18">
        <f t="shared" si="14"/>
        <v>0</v>
      </c>
    </row>
    <row r="293" spans="1:6">
      <c r="A293" s="1" t="s">
        <v>349</v>
      </c>
      <c r="B293" s="1"/>
      <c r="C293" s="1"/>
      <c r="D293" s="1" t="s">
        <v>350</v>
      </c>
      <c r="E293" s="13"/>
      <c r="F293" s="18">
        <f t="shared" si="14"/>
        <v>0</v>
      </c>
    </row>
    <row r="294" spans="1:6">
      <c r="A294" s="4" t="s">
        <v>582</v>
      </c>
      <c r="B294" s="4"/>
      <c r="C294" s="4"/>
      <c r="D294" s="4" t="s">
        <v>583</v>
      </c>
      <c r="E294" s="10">
        <f>SUM(E296:E296)</f>
        <v>0</v>
      </c>
      <c r="F294" s="10">
        <f>SUM(F296:F296)</f>
        <v>0</v>
      </c>
    </row>
    <row r="295" spans="1:6">
      <c r="A295" s="83" t="s">
        <v>1181</v>
      </c>
      <c r="B295" s="83"/>
      <c r="C295" s="83"/>
      <c r="D295" s="1" t="s">
        <v>1423</v>
      </c>
      <c r="E295" s="23"/>
      <c r="F295" s="84"/>
    </row>
    <row r="296" spans="1:6">
      <c r="A296" s="83"/>
      <c r="B296" s="1"/>
      <c r="C296" s="39"/>
      <c r="D296" s="38"/>
      <c r="E296" s="23"/>
      <c r="F296" s="23"/>
    </row>
    <row r="297" spans="1:6">
      <c r="A297" s="4" t="s">
        <v>584</v>
      </c>
      <c r="B297" s="4"/>
      <c r="C297" s="4"/>
      <c r="D297" s="4" t="s">
        <v>585</v>
      </c>
      <c r="E297" s="10">
        <f t="shared" ref="E297" si="15">SUM(E298:E299)</f>
        <v>0</v>
      </c>
      <c r="F297" s="10">
        <f>SUM(F298:F299)</f>
        <v>0</v>
      </c>
    </row>
    <row r="298" spans="1:6">
      <c r="A298" s="1" t="s">
        <v>586</v>
      </c>
      <c r="B298" s="1"/>
      <c r="C298" s="1"/>
      <c r="D298" s="1" t="s">
        <v>587</v>
      </c>
      <c r="E298" s="13"/>
      <c r="F298" s="23">
        <f>SUM(E298:E298)</f>
        <v>0</v>
      </c>
    </row>
    <row r="299" spans="1:6">
      <c r="A299" s="1" t="s">
        <v>588</v>
      </c>
      <c r="B299" s="1"/>
      <c r="C299" s="1"/>
      <c r="D299" s="1" t="s">
        <v>589</v>
      </c>
      <c r="E299" s="18"/>
      <c r="F299" s="23">
        <f>SUM(E299:E299)</f>
        <v>0</v>
      </c>
    </row>
    <row r="300" spans="1:6">
      <c r="A300" s="1"/>
      <c r="B300" s="1"/>
      <c r="C300" s="1"/>
      <c r="D300" s="1"/>
      <c r="E300" s="18"/>
      <c r="F300" s="23"/>
    </row>
    <row r="301" spans="1:6" ht="15">
      <c r="A301" s="16" t="s">
        <v>351</v>
      </c>
      <c r="B301" s="16"/>
      <c r="C301" s="16"/>
      <c r="D301" s="16" t="s">
        <v>352</v>
      </c>
      <c r="E301" s="17">
        <f>(E302)</f>
        <v>13051069.27</v>
      </c>
      <c r="F301" s="17">
        <f>(F302)</f>
        <v>13051069.18</v>
      </c>
    </row>
    <row r="302" spans="1:6">
      <c r="A302" s="4" t="s">
        <v>939</v>
      </c>
      <c r="B302" s="4"/>
      <c r="C302" s="4"/>
      <c r="D302" s="4" t="s">
        <v>352</v>
      </c>
      <c r="E302" s="10">
        <f>SUM(E303+E318)</f>
        <v>13051069.27</v>
      </c>
      <c r="F302" s="10">
        <f>SUM(F303+F318)</f>
        <v>13051069.18</v>
      </c>
    </row>
    <row r="303" spans="1:6">
      <c r="A303" s="1" t="s">
        <v>940</v>
      </c>
      <c r="C303" s="1"/>
      <c r="D303" s="1" t="s">
        <v>941</v>
      </c>
      <c r="E303" s="42">
        <f>SUM(E304:E317)</f>
        <v>13051069.27</v>
      </c>
      <c r="F303" s="42">
        <f>SUM(F304:F317)</f>
        <v>13051069.18</v>
      </c>
    </row>
    <row r="304" spans="1:6">
      <c r="A304" s="1"/>
      <c r="B304" s="439" t="s">
        <v>618</v>
      </c>
      <c r="C304" s="39" t="s">
        <v>1424</v>
      </c>
      <c r="D304" s="81" t="s">
        <v>1425</v>
      </c>
      <c r="E304" s="13">
        <v>7234457</v>
      </c>
      <c r="F304" s="13">
        <v>7234457</v>
      </c>
    </row>
    <row r="305" spans="1:6">
      <c r="A305" s="1"/>
      <c r="B305" s="439" t="s">
        <v>618</v>
      </c>
      <c r="C305" s="39" t="s">
        <v>1384</v>
      </c>
      <c r="D305" s="38" t="s">
        <v>484</v>
      </c>
      <c r="E305" s="13"/>
      <c r="F305" s="13"/>
    </row>
    <row r="306" spans="1:6">
      <c r="A306" s="1"/>
      <c r="B306" s="1"/>
      <c r="C306" s="39" t="s">
        <v>1426</v>
      </c>
      <c r="D306" s="81" t="s">
        <v>1427</v>
      </c>
      <c r="E306" s="13">
        <v>15847.4</v>
      </c>
      <c r="F306" s="13">
        <v>15847.4</v>
      </c>
    </row>
    <row r="307" spans="1:6">
      <c r="A307" s="1"/>
      <c r="B307" s="1"/>
      <c r="C307" s="39" t="s">
        <v>1428</v>
      </c>
      <c r="D307" s="81" t="s">
        <v>1429</v>
      </c>
      <c r="E307" s="13">
        <v>395300</v>
      </c>
      <c r="F307" s="13">
        <v>395300</v>
      </c>
    </row>
    <row r="308" spans="1:6">
      <c r="A308" s="1"/>
      <c r="B308" s="1"/>
      <c r="C308" s="39" t="s">
        <v>1430</v>
      </c>
      <c r="D308" s="81" t="s">
        <v>1431</v>
      </c>
      <c r="E308" s="13">
        <v>230100</v>
      </c>
      <c r="F308" s="13">
        <v>230100</v>
      </c>
    </row>
    <row r="309" spans="1:6">
      <c r="A309" s="1"/>
      <c r="B309" s="1"/>
      <c r="C309" s="39" t="s">
        <v>1432</v>
      </c>
      <c r="D309" s="81" t="s">
        <v>1429</v>
      </c>
      <c r="E309" s="13">
        <v>511766</v>
      </c>
      <c r="F309" s="13">
        <v>511766</v>
      </c>
    </row>
    <row r="310" spans="1:6">
      <c r="A310" s="1"/>
      <c r="B310" s="1"/>
      <c r="C310" s="39" t="s">
        <v>1433</v>
      </c>
      <c r="D310" s="81" t="s">
        <v>1434</v>
      </c>
      <c r="E310" s="13">
        <v>2214880.0499999998</v>
      </c>
      <c r="F310" s="13">
        <v>2214880.0499999998</v>
      </c>
    </row>
    <row r="311" spans="1:6">
      <c r="A311" s="1"/>
      <c r="B311" s="1"/>
      <c r="C311" s="39" t="s">
        <v>1435</v>
      </c>
      <c r="D311" s="81" t="s">
        <v>1436</v>
      </c>
      <c r="E311" s="13">
        <v>261524.82</v>
      </c>
      <c r="F311" s="13">
        <v>261524.82</v>
      </c>
    </row>
    <row r="312" spans="1:6">
      <c r="A312" s="1"/>
      <c r="B312" s="1"/>
      <c r="C312" s="39" t="s">
        <v>1437</v>
      </c>
      <c r="D312" s="81" t="s">
        <v>1438</v>
      </c>
      <c r="E312" s="13">
        <v>359900</v>
      </c>
      <c r="F312" s="13">
        <v>359900</v>
      </c>
    </row>
    <row r="313" spans="1:6">
      <c r="A313" s="1"/>
      <c r="B313" s="1"/>
      <c r="C313" s="39" t="s">
        <v>1439</v>
      </c>
      <c r="D313" s="81" t="s">
        <v>1440</v>
      </c>
      <c r="E313" s="13">
        <v>113462.99</v>
      </c>
      <c r="F313" s="13">
        <v>113462.9</v>
      </c>
    </row>
    <row r="314" spans="1:6">
      <c r="A314" s="1"/>
      <c r="B314" s="1"/>
      <c r="C314" s="39" t="s">
        <v>1441</v>
      </c>
      <c r="D314" s="81" t="s">
        <v>1442</v>
      </c>
      <c r="E314" s="13">
        <v>444270</v>
      </c>
      <c r="F314" s="13">
        <v>444270</v>
      </c>
    </row>
    <row r="315" spans="1:6">
      <c r="A315" s="1"/>
      <c r="B315" s="1"/>
      <c r="C315" s="39"/>
      <c r="D315" s="81"/>
      <c r="E315" s="13"/>
      <c r="F315" s="13"/>
    </row>
    <row r="316" spans="1:6">
      <c r="A316" s="1"/>
      <c r="B316" s="1"/>
      <c r="C316" s="39" t="s">
        <v>1443</v>
      </c>
      <c r="D316" s="81" t="s">
        <v>1444</v>
      </c>
      <c r="E316" s="13">
        <v>218240.01</v>
      </c>
      <c r="F316" s="13">
        <v>218240.01</v>
      </c>
    </row>
    <row r="317" spans="1:6">
      <c r="A317" s="1"/>
      <c r="B317" s="1"/>
      <c r="C317" s="39" t="s">
        <v>1445</v>
      </c>
      <c r="D317" s="81" t="s">
        <v>1446</v>
      </c>
      <c r="E317" s="13">
        <v>1051321</v>
      </c>
      <c r="F317" s="13">
        <v>1051321</v>
      </c>
    </row>
    <row r="318" spans="1:6">
      <c r="A318" s="1" t="s">
        <v>353</v>
      </c>
      <c r="B318" s="1"/>
      <c r="C318" s="1"/>
      <c r="D318" s="1" t="s">
        <v>944</v>
      </c>
      <c r="E318" s="13"/>
      <c r="F318" s="13"/>
    </row>
    <row r="319" spans="1:6">
      <c r="A319" s="1"/>
      <c r="B319" s="1"/>
      <c r="D319" s="1" t="s">
        <v>1201</v>
      </c>
      <c r="E319" s="78"/>
      <c r="F319" s="78"/>
    </row>
    <row r="320" spans="1:6">
      <c r="A320" s="1"/>
      <c r="B320" s="1"/>
      <c r="C320" s="1"/>
      <c r="D320" s="1"/>
      <c r="E320" s="18"/>
      <c r="F320" s="23"/>
    </row>
    <row r="321" spans="1:6">
      <c r="A321" s="1"/>
      <c r="B321" s="1"/>
      <c r="C321" s="1"/>
      <c r="D321" s="1"/>
      <c r="E321" s="18"/>
      <c r="F321" s="23"/>
    </row>
    <row r="322" spans="1:6">
      <c r="A322" s="1"/>
      <c r="B322" s="1"/>
      <c r="C322" s="1"/>
      <c r="D322" s="1"/>
      <c r="E322" s="18"/>
      <c r="F322" s="23"/>
    </row>
    <row r="323" spans="1:6">
      <c r="A323" s="1"/>
      <c r="B323" s="1"/>
      <c r="C323" s="1"/>
      <c r="E323" s="78"/>
      <c r="F323" s="78"/>
    </row>
    <row r="324" spans="1:6" ht="15">
      <c r="A324" s="16" t="s">
        <v>355</v>
      </c>
      <c r="B324" s="16"/>
      <c r="C324" s="16"/>
      <c r="D324" s="16" t="s">
        <v>356</v>
      </c>
      <c r="E324" s="17">
        <f>E325+E333+E337+E340+E342+E350+E353+E357</f>
        <v>4289243.28</v>
      </c>
      <c r="F324" s="17">
        <f>F325+F333+F337+F340+F342+F350+F353+F357</f>
        <v>4289243.28</v>
      </c>
    </row>
    <row r="325" spans="1:6">
      <c r="A325" s="4" t="s">
        <v>357</v>
      </c>
      <c r="B325" s="4"/>
      <c r="C325" s="4"/>
      <c r="D325" s="4" t="s">
        <v>358</v>
      </c>
      <c r="E325" s="10">
        <f>SUM(E326:E332)</f>
        <v>3912225.81</v>
      </c>
      <c r="F325" s="10">
        <f>SUM(F326:F332)</f>
        <v>3912225.81</v>
      </c>
    </row>
    <row r="326" spans="1:6">
      <c r="A326" s="1" t="s">
        <v>359</v>
      </c>
      <c r="B326" s="1"/>
      <c r="C326" s="1"/>
      <c r="D326" s="1" t="s">
        <v>360</v>
      </c>
      <c r="E326" s="23"/>
      <c r="F326" s="23">
        <f>SUM(E326:E326)</f>
        <v>0</v>
      </c>
    </row>
    <row r="327" spans="1:6">
      <c r="A327" s="1" t="s">
        <v>361</v>
      </c>
      <c r="B327" s="1"/>
      <c r="C327" s="1"/>
      <c r="D327" s="1" t="s">
        <v>362</v>
      </c>
      <c r="E327" s="23"/>
      <c r="F327" s="23">
        <f>SUM(E327:E327)</f>
        <v>0</v>
      </c>
    </row>
    <row r="328" spans="1:6">
      <c r="A328" s="1" t="s">
        <v>363</v>
      </c>
      <c r="B328" s="1"/>
      <c r="C328" s="1"/>
      <c r="D328" s="1" t="s">
        <v>590</v>
      </c>
      <c r="E328" s="23"/>
      <c r="F328" s="23">
        <f>SUM(E328:E328)</f>
        <v>0</v>
      </c>
    </row>
    <row r="329" spans="1:6">
      <c r="A329" s="1"/>
      <c r="B329" s="1"/>
      <c r="C329" s="1" t="s">
        <v>1447</v>
      </c>
      <c r="D329" s="81" t="s">
        <v>1448</v>
      </c>
      <c r="E329" s="23">
        <v>3912225.81</v>
      </c>
      <c r="F329" s="23">
        <v>3912225.81</v>
      </c>
    </row>
    <row r="330" spans="1:6">
      <c r="A330" s="1"/>
      <c r="B330" s="1"/>
      <c r="C330" s="1"/>
      <c r="D330" s="1" t="s">
        <v>366</v>
      </c>
      <c r="E330" s="23"/>
      <c r="F330" s="23"/>
    </row>
    <row r="331" spans="1:6">
      <c r="A331" s="1" t="s">
        <v>365</v>
      </c>
      <c r="B331" s="1"/>
      <c r="C331" s="1"/>
      <c r="D331" s="1" t="s">
        <v>368</v>
      </c>
      <c r="E331" s="23"/>
      <c r="F331" s="23">
        <f>SUM(E331:E331)</f>
        <v>0</v>
      </c>
    </row>
    <row r="332" spans="1:6">
      <c r="A332" s="1" t="s">
        <v>367</v>
      </c>
      <c r="B332" s="1"/>
      <c r="C332" s="39"/>
      <c r="D332" s="38"/>
      <c r="E332" s="23"/>
      <c r="F332" s="23"/>
    </row>
    <row r="333" spans="1:6">
      <c r="A333" s="4" t="s">
        <v>369</v>
      </c>
      <c r="B333" s="4"/>
      <c r="C333" s="4"/>
      <c r="D333" s="4" t="s">
        <v>370</v>
      </c>
      <c r="E333" s="10">
        <f t="shared" ref="E333" si="16">SUM(E334:E336)</f>
        <v>0</v>
      </c>
      <c r="F333" s="10">
        <f>SUM(F334:F336)</f>
        <v>0</v>
      </c>
    </row>
    <row r="334" spans="1:6">
      <c r="A334" s="1" t="s">
        <v>371</v>
      </c>
      <c r="B334" s="1"/>
      <c r="C334" s="1"/>
      <c r="D334" s="1" t="s">
        <v>372</v>
      </c>
      <c r="E334" s="23"/>
      <c r="F334" s="23">
        <f>SUM(E334:E334)</f>
        <v>0</v>
      </c>
    </row>
    <row r="335" spans="1:6">
      <c r="A335" s="1" t="s">
        <v>373</v>
      </c>
      <c r="B335" s="1"/>
      <c r="C335" s="1"/>
      <c r="D335" s="1" t="s">
        <v>591</v>
      </c>
      <c r="E335" s="23"/>
      <c r="F335" s="23">
        <f>SUM(E335:E335)</f>
        <v>0</v>
      </c>
    </row>
    <row r="336" spans="1:6">
      <c r="A336" s="1" t="s">
        <v>375</v>
      </c>
      <c r="B336" s="1"/>
      <c r="C336" s="1"/>
      <c r="D336" s="1" t="s">
        <v>376</v>
      </c>
      <c r="E336" s="23"/>
      <c r="F336" s="23">
        <f>SUM(E336:E336)</f>
        <v>0</v>
      </c>
    </row>
    <row r="337" spans="1:6">
      <c r="A337" s="4" t="s">
        <v>377</v>
      </c>
      <c r="B337" s="4"/>
      <c r="C337" s="4"/>
      <c r="D337" s="4" t="s">
        <v>592</v>
      </c>
      <c r="E337" s="10">
        <f t="shared" ref="E337:F337" si="17">SUM(E338)</f>
        <v>0</v>
      </c>
      <c r="F337" s="10">
        <f t="shared" si="17"/>
        <v>0</v>
      </c>
    </row>
    <row r="338" spans="1:6">
      <c r="A338" s="1" t="s">
        <v>379</v>
      </c>
      <c r="B338" s="1"/>
      <c r="C338" s="1"/>
      <c r="D338" s="1" t="s">
        <v>380</v>
      </c>
      <c r="E338" s="18"/>
      <c r="F338" s="18">
        <f>SUM(E338:E338)</f>
        <v>0</v>
      </c>
    </row>
    <row r="339" spans="1:6">
      <c r="A339" s="1"/>
      <c r="B339" s="1"/>
      <c r="C339" s="1"/>
      <c r="E339" s="18"/>
      <c r="F339" s="18"/>
    </row>
    <row r="340" spans="1:6">
      <c r="A340" s="4" t="s">
        <v>381</v>
      </c>
      <c r="B340" s="4"/>
      <c r="C340" s="4"/>
      <c r="D340" s="4" t="s">
        <v>382</v>
      </c>
      <c r="E340" s="10">
        <f t="shared" ref="E340:F340" si="18">SUM(E341)</f>
        <v>0</v>
      </c>
      <c r="F340" s="10">
        <f t="shared" si="18"/>
        <v>0</v>
      </c>
    </row>
    <row r="341" spans="1:6">
      <c r="A341" s="1" t="s">
        <v>383</v>
      </c>
      <c r="B341" s="1"/>
      <c r="C341" s="1"/>
      <c r="D341" s="1" t="s">
        <v>594</v>
      </c>
      <c r="E341" s="23"/>
      <c r="F341" s="23">
        <f>SUM(E341:E341)</f>
        <v>0</v>
      </c>
    </row>
    <row r="342" spans="1:6">
      <c r="A342" s="4" t="s">
        <v>387</v>
      </c>
      <c r="B342" s="4"/>
      <c r="C342" s="4"/>
      <c r="D342" s="4" t="s">
        <v>388</v>
      </c>
      <c r="E342" s="10">
        <f>SUM(E343:E349)</f>
        <v>3429.47</v>
      </c>
      <c r="F342" s="10">
        <f>SUM(F343:F349)</f>
        <v>3429.47</v>
      </c>
    </row>
    <row r="343" spans="1:6">
      <c r="A343" s="1" t="s">
        <v>389</v>
      </c>
      <c r="B343" s="1"/>
      <c r="C343" s="1"/>
      <c r="D343" s="1" t="s">
        <v>595</v>
      </c>
      <c r="E343" s="18"/>
      <c r="F343" s="18">
        <f>SUM(E343:E343)</f>
        <v>0</v>
      </c>
    </row>
    <row r="344" spans="1:6">
      <c r="A344" s="1" t="s">
        <v>391</v>
      </c>
      <c r="B344" s="1"/>
      <c r="C344" s="1"/>
      <c r="D344" s="1" t="s">
        <v>596</v>
      </c>
      <c r="E344" s="23"/>
      <c r="F344" s="23">
        <f>SUM(E344:E344)</f>
        <v>0</v>
      </c>
    </row>
    <row r="345" spans="1:6">
      <c r="A345" s="1" t="s">
        <v>395</v>
      </c>
      <c r="D345" s="1" t="s">
        <v>396</v>
      </c>
      <c r="E345" s="23"/>
      <c r="F345" s="23">
        <f>SUM(E345:E345)</f>
        <v>0</v>
      </c>
    </row>
    <row r="346" spans="1:6">
      <c r="A346" s="1" t="s">
        <v>393</v>
      </c>
      <c r="C346" s="39"/>
      <c r="D346" s="1" t="s">
        <v>598</v>
      </c>
    </row>
    <row r="347" spans="1:6">
      <c r="A347" s="1" t="s">
        <v>397</v>
      </c>
      <c r="B347" s="1"/>
      <c r="C347" s="39"/>
      <c r="D347" s="1" t="s">
        <v>398</v>
      </c>
      <c r="E347" s="23"/>
      <c r="F347" s="23">
        <f>SUM(E347:E347)</f>
        <v>0</v>
      </c>
    </row>
    <row r="348" spans="1:6">
      <c r="A348" s="1" t="s">
        <v>399</v>
      </c>
      <c r="B348" s="1"/>
      <c r="C348" s="1"/>
      <c r="D348" s="1" t="s">
        <v>599</v>
      </c>
      <c r="E348" s="23"/>
      <c r="F348" s="23">
        <f>SUM(E348:E348)</f>
        <v>0</v>
      </c>
    </row>
    <row r="349" spans="1:6">
      <c r="A349" s="1"/>
      <c r="B349" s="1"/>
      <c r="C349" s="1" t="s">
        <v>1449</v>
      </c>
      <c r="D349" s="38" t="s">
        <v>1450</v>
      </c>
      <c r="E349" s="23">
        <v>3429.47</v>
      </c>
      <c r="F349" s="23">
        <v>3429.47</v>
      </c>
    </row>
    <row r="350" spans="1:6">
      <c r="A350" s="4" t="s">
        <v>403</v>
      </c>
      <c r="B350" s="4"/>
      <c r="C350" s="4"/>
      <c r="D350" s="4" t="s">
        <v>404</v>
      </c>
      <c r="E350" s="10">
        <f>SUM(E351:E352)</f>
        <v>43188</v>
      </c>
      <c r="F350" s="10">
        <f>SUM(F351:F352)</f>
        <v>43188</v>
      </c>
    </row>
    <row r="351" spans="1:6">
      <c r="A351" s="1" t="s">
        <v>600</v>
      </c>
      <c r="B351" s="1"/>
      <c r="C351" s="1"/>
      <c r="D351" s="1" t="s">
        <v>601</v>
      </c>
      <c r="E351" s="18"/>
      <c r="F351" s="23">
        <f>SUM(E351:E351)</f>
        <v>0</v>
      </c>
    </row>
    <row r="352" spans="1:6">
      <c r="A352" s="1"/>
      <c r="B352" s="1"/>
      <c r="C352" s="1" t="s">
        <v>1377</v>
      </c>
      <c r="D352" s="38" t="s">
        <v>1451</v>
      </c>
      <c r="E352" s="23">
        <v>43188</v>
      </c>
      <c r="F352" s="23">
        <v>43188</v>
      </c>
    </row>
    <row r="353" spans="1:6">
      <c r="A353" s="4" t="s">
        <v>407</v>
      </c>
      <c r="B353" s="4"/>
      <c r="C353" s="4"/>
      <c r="D353" s="4" t="s">
        <v>408</v>
      </c>
      <c r="E353" s="10">
        <f>SUM(E354:E356)</f>
        <v>330400</v>
      </c>
      <c r="F353" s="10">
        <f>SUM(F354:F356)</f>
        <v>330400</v>
      </c>
    </row>
    <row r="354" spans="1:6">
      <c r="A354" s="1" t="s">
        <v>409</v>
      </c>
      <c r="B354" s="1"/>
      <c r="C354" s="1"/>
      <c r="D354" s="1" t="s">
        <v>410</v>
      </c>
      <c r="E354" s="18"/>
      <c r="F354" s="23">
        <f>SUM(E354:E354)</f>
        <v>0</v>
      </c>
    </row>
    <row r="355" spans="1:6">
      <c r="A355" s="1"/>
      <c r="B355" s="1" t="s">
        <v>618</v>
      </c>
      <c r="C355" s="1" t="s">
        <v>1370</v>
      </c>
      <c r="D355" s="38" t="s">
        <v>1452</v>
      </c>
      <c r="E355" s="23">
        <v>330400</v>
      </c>
      <c r="F355" s="23">
        <v>330400</v>
      </c>
    </row>
    <row r="356" spans="1:6">
      <c r="A356" s="1" t="s">
        <v>411</v>
      </c>
      <c r="B356" s="1"/>
      <c r="C356" s="1"/>
      <c r="D356" s="1" t="s">
        <v>412</v>
      </c>
      <c r="E356" s="18"/>
      <c r="F356" s="23">
        <f>SUM(E356:E356)</f>
        <v>0</v>
      </c>
    </row>
    <row r="357" spans="1:6">
      <c r="A357" s="4" t="s">
        <v>413</v>
      </c>
      <c r="B357" s="4"/>
      <c r="C357" s="4"/>
      <c r="D357" s="4" t="s">
        <v>414</v>
      </c>
      <c r="E357" s="10">
        <f t="shared" ref="E357:F357" si="19">SUM(E358:E359)</f>
        <v>0</v>
      </c>
      <c r="F357" s="10">
        <f t="shared" si="19"/>
        <v>0</v>
      </c>
    </row>
    <row r="358" spans="1:6">
      <c r="A358" s="1" t="s">
        <v>415</v>
      </c>
      <c r="B358" s="1"/>
      <c r="C358" s="1"/>
      <c r="D358" s="1" t="s">
        <v>416</v>
      </c>
      <c r="E358" s="18"/>
      <c r="F358" s="23">
        <f>SUM(E358:E358)</f>
        <v>0</v>
      </c>
    </row>
    <row r="360" spans="1:6" ht="15">
      <c r="A360" s="16" t="s">
        <v>417</v>
      </c>
      <c r="B360" s="16"/>
      <c r="C360" s="16"/>
      <c r="D360" s="16" t="s">
        <v>418</v>
      </c>
      <c r="E360" s="75">
        <f>SUM(E362+E364)</f>
        <v>5523348.5</v>
      </c>
      <c r="F360" s="75">
        <f>SUM(F362+F364)</f>
        <v>5523348.5</v>
      </c>
    </row>
    <row r="361" spans="1:6">
      <c r="A361" s="4" t="s">
        <v>419</v>
      </c>
      <c r="B361" s="4"/>
      <c r="C361" s="4"/>
      <c r="D361" s="4" t="s">
        <v>420</v>
      </c>
      <c r="E361" s="10">
        <f>SUM(E362)</f>
        <v>1113863.9099999999</v>
      </c>
      <c r="F361" s="10">
        <f>SUM(F362)</f>
        <v>1113863.9099999999</v>
      </c>
    </row>
    <row r="362" spans="1:6">
      <c r="A362" s="1" t="s">
        <v>421</v>
      </c>
      <c r="B362" s="1"/>
      <c r="C362" s="1"/>
      <c r="D362" s="1" t="s">
        <v>422</v>
      </c>
      <c r="E362" s="84">
        <f>SUM(E363)</f>
        <v>1113863.9099999999</v>
      </c>
      <c r="F362" s="84">
        <f>SUM(F363)</f>
        <v>1113863.9099999999</v>
      </c>
    </row>
    <row r="363" spans="1:6">
      <c r="A363" s="1"/>
      <c r="B363" s="1"/>
      <c r="C363" s="39" t="s">
        <v>1453</v>
      </c>
      <c r="D363" s="38" t="s">
        <v>1454</v>
      </c>
      <c r="E363" s="23">
        <v>1113863.9099999999</v>
      </c>
      <c r="F363" s="23">
        <v>1113863.9099999999</v>
      </c>
    </row>
    <row r="364" spans="1:6">
      <c r="A364" s="1" t="s">
        <v>423</v>
      </c>
      <c r="B364" s="1"/>
      <c r="C364" s="39"/>
      <c r="D364" s="1" t="s">
        <v>424</v>
      </c>
      <c r="E364" s="10">
        <f>SUM(E365:E366)</f>
        <v>4409484.59</v>
      </c>
      <c r="F364" s="10">
        <f>SUM(F365:F366)</f>
        <v>4409484.59</v>
      </c>
    </row>
    <row r="365" spans="1:6">
      <c r="B365" s="1" t="s">
        <v>618</v>
      </c>
      <c r="C365" s="39" t="s">
        <v>1455</v>
      </c>
      <c r="D365" s="38" t="s">
        <v>1456</v>
      </c>
      <c r="E365" s="23">
        <v>3265009.08</v>
      </c>
      <c r="F365" s="23">
        <v>3265009.08</v>
      </c>
    </row>
    <row r="366" spans="1:6">
      <c r="B366" s="1" t="s">
        <v>618</v>
      </c>
      <c r="C366" s="39" t="s">
        <v>1457</v>
      </c>
      <c r="D366" s="38" t="s">
        <v>1458</v>
      </c>
      <c r="E366" s="23">
        <v>1144475.51</v>
      </c>
      <c r="F366" s="23">
        <v>1144475.51</v>
      </c>
    </row>
    <row r="367" spans="1:6">
      <c r="B367" s="1" t="s">
        <v>618</v>
      </c>
      <c r="C367" s="39"/>
      <c r="D367" s="38"/>
      <c r="E367" s="23"/>
      <c r="F367" s="23"/>
    </row>
    <row r="368" spans="1:6">
      <c r="B368" s="1" t="s">
        <v>618</v>
      </c>
      <c r="D368" s="38"/>
      <c r="E368" s="23"/>
      <c r="F368" s="23"/>
    </row>
    <row r="369" spans="4:6">
      <c r="D369" s="38"/>
      <c r="E369" s="23"/>
      <c r="F369" s="23"/>
    </row>
    <row r="370" spans="4:6">
      <c r="D370" s="21"/>
    </row>
    <row r="371" spans="4:6" ht="15.75">
      <c r="D371" s="26" t="s">
        <v>735</v>
      </c>
    </row>
    <row r="372" spans="4:6" ht="15.75">
      <c r="D372" s="26"/>
    </row>
  </sheetData>
  <sortState ref="A270:F295">
    <sortCondition sortBy="fontColor" ref="B280:B295" dxfId="0"/>
  </sortState>
  <mergeCells count="5">
    <mergeCell ref="A4:F4"/>
    <mergeCell ref="A5:F5"/>
    <mergeCell ref="A6:F6"/>
    <mergeCell ref="A7:F7"/>
    <mergeCell ref="A8:F8"/>
  </mergeCells>
  <phoneticPr fontId="56" type="noConversion"/>
  <printOptions horizontalCentered="1"/>
  <pageMargins left="0.39370078740157483" right="0" top="0.35433070866141736" bottom="0.35433070866141736" header="0.31496062992125984" footer="0.31496062992125984"/>
  <pageSetup scale="90" orientation="portrait" horizontalDpi="4294967293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topLeftCell="A84" workbookViewId="0">
      <selection sqref="A1:E64"/>
    </sheetView>
  </sheetViews>
  <sheetFormatPr baseColWidth="10" defaultColWidth="11.42578125" defaultRowHeight="12.75"/>
  <cols>
    <col min="1" max="1" width="6.42578125" customWidth="1"/>
    <col min="2" max="2" width="45.28515625" customWidth="1"/>
    <col min="3" max="3" width="18" customWidth="1"/>
    <col min="4" max="4" width="17.85546875" customWidth="1"/>
    <col min="5" max="5" width="17.140625" customWidth="1"/>
    <col min="6" max="6" width="16" customWidth="1"/>
    <col min="7" max="7" width="16.7109375" customWidth="1"/>
  </cols>
  <sheetData>
    <row r="1" spans="1:7">
      <c r="A1" s="704"/>
      <c r="B1" s="704"/>
      <c r="C1" s="704"/>
      <c r="D1" s="704"/>
      <c r="E1" s="704"/>
    </row>
    <row r="2" spans="1:7">
      <c r="A2" s="704"/>
      <c r="B2" s="704"/>
      <c r="C2" s="704"/>
      <c r="D2" s="704"/>
      <c r="E2" s="704"/>
    </row>
    <row r="3" spans="1:7" ht="11.25" customHeight="1">
      <c r="A3" s="704"/>
      <c r="B3" s="704"/>
      <c r="C3" s="704"/>
      <c r="D3" s="704"/>
      <c r="E3" s="704"/>
    </row>
    <row r="4" spans="1:7" ht="19.5" customHeight="1">
      <c r="A4" s="704"/>
      <c r="B4" s="704"/>
      <c r="C4" s="704"/>
      <c r="D4" s="704"/>
      <c r="E4" s="704"/>
    </row>
    <row r="5" spans="1:7">
      <c r="A5" s="704"/>
      <c r="B5" s="704"/>
      <c r="C5" s="704"/>
      <c r="D5" s="704"/>
      <c r="E5" s="704"/>
    </row>
    <row r="6" spans="1:7">
      <c r="A6" s="704"/>
      <c r="B6" s="704"/>
      <c r="C6" s="704"/>
      <c r="D6" s="704"/>
      <c r="E6" s="704"/>
    </row>
    <row r="7" spans="1:7" ht="15">
      <c r="A7" s="713" t="s">
        <v>0</v>
      </c>
      <c r="B7" s="713"/>
      <c r="C7" s="713"/>
      <c r="D7" s="713"/>
      <c r="E7" s="713"/>
    </row>
    <row r="8" spans="1:7" ht="15">
      <c r="A8" s="702" t="s">
        <v>1459</v>
      </c>
      <c r="B8" s="702"/>
      <c r="C8" s="702"/>
      <c r="D8" s="702"/>
      <c r="E8" s="702"/>
    </row>
    <row r="9" spans="1:7" ht="14.25">
      <c r="A9" s="706" t="s">
        <v>1</v>
      </c>
      <c r="B9" s="706"/>
      <c r="C9" s="706"/>
      <c r="D9" s="706"/>
      <c r="E9" s="706"/>
      <c r="F9" s="145"/>
    </row>
    <row r="10" spans="1:7" ht="14.25">
      <c r="A10" s="706" t="s">
        <v>3</v>
      </c>
      <c r="B10" s="706"/>
      <c r="C10" s="706"/>
      <c r="D10" s="706"/>
      <c r="E10" s="706"/>
      <c r="F10" s="145"/>
    </row>
    <row r="11" spans="1:7" ht="14.2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1460</v>
      </c>
      <c r="F11" s="145"/>
    </row>
    <row r="12" spans="1:7" ht="14.25">
      <c r="A12" s="83" t="s">
        <v>802</v>
      </c>
      <c r="B12" s="83" t="s">
        <v>444</v>
      </c>
      <c r="C12" s="84">
        <v>2977000000</v>
      </c>
      <c r="D12" s="83"/>
      <c r="E12" s="84">
        <f>E13+E66+E199+E255+E271+E274+E314</f>
        <v>37077138.859999999</v>
      </c>
      <c r="F12" s="145"/>
      <c r="G12" s="42"/>
    </row>
    <row r="13" spans="1:7" ht="14.25">
      <c r="A13" s="95" t="s">
        <v>16</v>
      </c>
      <c r="B13" s="95" t="s">
        <v>17</v>
      </c>
      <c r="C13" s="96">
        <f>SUM(C14+C32+C49+C55+C61)</f>
        <v>419740600</v>
      </c>
      <c r="D13" s="96">
        <v>419740600</v>
      </c>
      <c r="E13" s="96">
        <f>SUM(E14+E32+E49+E55+E61)</f>
        <v>20754828.809999999</v>
      </c>
      <c r="F13" s="145"/>
      <c r="G13" s="42"/>
    </row>
    <row r="14" spans="1:7" ht="14.2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f>'Detalle de Ejecucion Junio 23'!E14</f>
        <v>7725233.3300000001</v>
      </c>
      <c r="F14" s="145"/>
    </row>
    <row r="15" spans="1:7" ht="14.25" hidden="1">
      <c r="A15" s="76" t="s">
        <v>20</v>
      </c>
      <c r="B15" s="76" t="s">
        <v>21</v>
      </c>
      <c r="C15" s="77"/>
      <c r="D15" s="77"/>
      <c r="E15" s="85">
        <v>7141530</v>
      </c>
      <c r="F15" s="145"/>
    </row>
    <row r="16" spans="1:7" ht="14.25" hidden="1">
      <c r="A16" s="76" t="s">
        <v>445</v>
      </c>
      <c r="B16" s="76" t="s">
        <v>446</v>
      </c>
      <c r="C16" s="77"/>
      <c r="D16" s="77"/>
      <c r="E16" s="85"/>
      <c r="F16" s="145"/>
    </row>
    <row r="17" spans="1:6" ht="14.25" hidden="1">
      <c r="A17" s="76" t="s">
        <v>22</v>
      </c>
      <c r="B17" s="76" t="s">
        <v>23</v>
      </c>
      <c r="C17" s="77"/>
      <c r="D17" s="77"/>
      <c r="E17" s="85"/>
      <c r="F17" s="145"/>
    </row>
    <row r="18" spans="1:6" ht="14.25" hidden="1">
      <c r="A18" s="76" t="s">
        <v>24</v>
      </c>
      <c r="B18" s="76" t="s">
        <v>25</v>
      </c>
      <c r="C18" s="77"/>
      <c r="D18" s="77"/>
      <c r="E18" s="85"/>
      <c r="F18" s="145"/>
    </row>
    <row r="19" spans="1:6" ht="14.25" hidden="1">
      <c r="A19" s="76" t="s">
        <v>26</v>
      </c>
      <c r="B19" s="76" t="s">
        <v>27</v>
      </c>
      <c r="C19" s="77"/>
      <c r="D19" s="77"/>
      <c r="E19" s="85"/>
      <c r="F19" s="145"/>
    </row>
    <row r="20" spans="1:6" ht="14.25" hidden="1">
      <c r="A20" s="76" t="s">
        <v>28</v>
      </c>
      <c r="B20" s="76" t="s">
        <v>29</v>
      </c>
      <c r="C20" s="77"/>
      <c r="D20" s="77"/>
      <c r="E20" s="85"/>
      <c r="F20" s="145"/>
    </row>
    <row r="21" spans="1:6" ht="14.25" hidden="1">
      <c r="A21" s="76" t="s">
        <v>32</v>
      </c>
      <c r="B21" s="76" t="s">
        <v>33</v>
      </c>
      <c r="C21" s="77"/>
      <c r="D21" s="77"/>
      <c r="E21" s="85"/>
      <c r="F21" s="145"/>
    </row>
    <row r="22" spans="1:6" ht="14.25" hidden="1">
      <c r="A22" s="76" t="s">
        <v>34</v>
      </c>
      <c r="B22" s="76" t="s">
        <v>447</v>
      </c>
      <c r="C22" s="77"/>
      <c r="D22" s="77"/>
      <c r="E22" s="29"/>
      <c r="F22" s="145"/>
    </row>
    <row r="23" spans="1:6" ht="15" hidden="1">
      <c r="A23" s="76"/>
      <c r="B23" s="86" t="s">
        <v>804</v>
      </c>
      <c r="C23" s="77"/>
      <c r="D23" s="77"/>
      <c r="E23" s="85">
        <v>55000</v>
      </c>
      <c r="F23" s="145"/>
    </row>
    <row r="24" spans="1:6" ht="14.25" hidden="1">
      <c r="A24" s="76" t="s">
        <v>36</v>
      </c>
      <c r="B24" s="76" t="s">
        <v>37</v>
      </c>
      <c r="C24" s="77"/>
      <c r="D24" s="77"/>
      <c r="E24" s="29"/>
      <c r="F24" s="145"/>
    </row>
    <row r="25" spans="1:6" ht="14.25" hidden="1">
      <c r="A25" s="76" t="s">
        <v>38</v>
      </c>
      <c r="B25" s="76" t="s">
        <v>448</v>
      </c>
      <c r="C25" s="77"/>
      <c r="D25" s="77"/>
      <c r="E25" s="85"/>
      <c r="F25" s="145"/>
    </row>
    <row r="26" spans="1:6" ht="14.25" hidden="1">
      <c r="A26" s="76" t="s">
        <v>40</v>
      </c>
      <c r="B26" s="76" t="s">
        <v>449</v>
      </c>
      <c r="C26" s="77"/>
      <c r="D26" s="77"/>
      <c r="E26" s="85"/>
      <c r="F26" s="145"/>
    </row>
    <row r="27" spans="1:6" ht="14.25" hidden="1">
      <c r="A27" s="76" t="s">
        <v>42</v>
      </c>
      <c r="B27" s="76" t="s">
        <v>450</v>
      </c>
      <c r="C27" s="77"/>
      <c r="D27" s="77"/>
      <c r="E27" s="29"/>
      <c r="F27" s="145"/>
    </row>
    <row r="28" spans="1:6" ht="15" hidden="1">
      <c r="A28" s="76"/>
      <c r="B28" s="86" t="s">
        <v>805</v>
      </c>
      <c r="C28" s="77"/>
      <c r="D28" s="77"/>
      <c r="E28" s="85">
        <v>20000</v>
      </c>
      <c r="F28" s="145"/>
    </row>
    <row r="29" spans="1:6" ht="14.25" hidden="1">
      <c r="A29" s="76" t="s">
        <v>44</v>
      </c>
      <c r="B29" s="76" t="s">
        <v>451</v>
      </c>
      <c r="C29" s="77"/>
      <c r="D29" s="77"/>
      <c r="E29" s="85"/>
      <c r="F29" s="145"/>
    </row>
    <row r="30" spans="1:6" ht="14.25" hidden="1">
      <c r="A30" s="76" t="s">
        <v>46</v>
      </c>
      <c r="B30" s="76" t="s">
        <v>47</v>
      </c>
      <c r="C30" s="77"/>
      <c r="D30" s="77"/>
      <c r="E30" s="85"/>
      <c r="F30" s="145"/>
    </row>
    <row r="31" spans="1:6" ht="14.25" hidden="1">
      <c r="A31" s="76"/>
      <c r="B31" s="76"/>
      <c r="C31" s="77"/>
      <c r="D31" s="77"/>
      <c r="E31" s="85"/>
      <c r="F31" s="145"/>
    </row>
    <row r="32" spans="1:6" ht="14.25">
      <c r="A32" s="76" t="s">
        <v>48</v>
      </c>
      <c r="B32" s="76" t="s">
        <v>49</v>
      </c>
      <c r="C32" s="77">
        <v>35565600</v>
      </c>
      <c r="D32" s="77">
        <v>35565600</v>
      </c>
      <c r="E32" s="77">
        <f>('Detalle de Ejecucion Junio 23'!E30)</f>
        <v>3064274.7</v>
      </c>
      <c r="F32" s="145"/>
    </row>
    <row r="33" spans="1:7" ht="14.25" hidden="1">
      <c r="A33" s="76" t="s">
        <v>806</v>
      </c>
      <c r="B33" s="76" t="s">
        <v>51</v>
      </c>
      <c r="C33" s="77"/>
      <c r="D33" s="77"/>
      <c r="E33" s="85"/>
      <c r="F33" s="145"/>
      <c r="G33" s="12"/>
    </row>
    <row r="34" spans="1:7" ht="15" hidden="1">
      <c r="A34" s="76"/>
      <c r="B34" s="86" t="s">
        <v>453</v>
      </c>
      <c r="C34" s="87"/>
      <c r="D34" s="87"/>
      <c r="E34" s="85">
        <v>461069.1</v>
      </c>
      <c r="F34" s="145"/>
      <c r="G34" s="12"/>
    </row>
    <row r="35" spans="1:7" ht="15" hidden="1">
      <c r="A35" s="76"/>
      <c r="B35" s="86" t="s">
        <v>807</v>
      </c>
      <c r="C35" s="87"/>
      <c r="D35" s="87"/>
      <c r="E35" s="85">
        <v>26410</v>
      </c>
      <c r="F35" s="145"/>
      <c r="G35" s="12"/>
    </row>
    <row r="36" spans="1:7" ht="14.25" hidden="1">
      <c r="A36" s="76" t="s">
        <v>52</v>
      </c>
      <c r="B36" s="76" t="s">
        <v>53</v>
      </c>
      <c r="C36" s="77"/>
      <c r="D36" s="77"/>
      <c r="E36" s="85"/>
      <c r="F36" s="145"/>
      <c r="G36" s="12"/>
    </row>
    <row r="37" spans="1:7" ht="14.25" hidden="1">
      <c r="A37" s="76" t="s">
        <v>54</v>
      </c>
      <c r="B37" s="76" t="s">
        <v>55</v>
      </c>
      <c r="C37" s="77"/>
      <c r="D37" s="77"/>
      <c r="E37" s="85">
        <v>16861.23</v>
      </c>
      <c r="F37" s="145"/>
      <c r="G37" s="12"/>
    </row>
    <row r="38" spans="1:7" ht="14.25" hidden="1">
      <c r="A38" s="76"/>
      <c r="B38" s="76"/>
      <c r="C38" s="77"/>
      <c r="D38" s="77"/>
      <c r="E38" s="85">
        <v>32439.43</v>
      </c>
      <c r="F38" s="145"/>
      <c r="G38" s="12"/>
    </row>
    <row r="39" spans="1:7" ht="14.25" hidden="1">
      <c r="A39" s="76" t="s">
        <v>56</v>
      </c>
      <c r="B39" s="76" t="s">
        <v>57</v>
      </c>
      <c r="C39" s="77"/>
      <c r="D39" s="77"/>
      <c r="E39" s="85">
        <v>854568.49</v>
      </c>
      <c r="F39" s="145"/>
      <c r="G39" s="12"/>
    </row>
    <row r="40" spans="1:7" ht="14.25" hidden="1">
      <c r="A40" s="76" t="s">
        <v>58</v>
      </c>
      <c r="B40" s="76" t="s">
        <v>59</v>
      </c>
      <c r="C40" s="77"/>
      <c r="D40" s="77"/>
      <c r="E40" s="85">
        <v>346404.13</v>
      </c>
      <c r="F40" s="145"/>
    </row>
    <row r="41" spans="1:7" ht="14.25" hidden="1">
      <c r="A41" s="76" t="s">
        <v>60</v>
      </c>
      <c r="B41" s="76" t="s">
        <v>61</v>
      </c>
      <c r="C41" s="77"/>
      <c r="D41" s="77"/>
      <c r="E41" s="85"/>
      <c r="F41" s="145"/>
    </row>
    <row r="42" spans="1:7" ht="14.25" hidden="1">
      <c r="A42" s="76" t="s">
        <v>62</v>
      </c>
      <c r="B42" s="76" t="s">
        <v>63</v>
      </c>
      <c r="C42" s="77"/>
      <c r="D42" s="77"/>
      <c r="E42" s="85"/>
      <c r="F42" s="145"/>
    </row>
    <row r="43" spans="1:7" ht="14.25" hidden="1">
      <c r="A43" s="76" t="s">
        <v>64</v>
      </c>
      <c r="B43" s="76" t="s">
        <v>65</v>
      </c>
      <c r="C43" s="77"/>
      <c r="D43" s="77"/>
      <c r="E43" s="85"/>
      <c r="F43" s="145"/>
    </row>
    <row r="44" spans="1:7" ht="14.25" hidden="1">
      <c r="A44" s="76" t="s">
        <v>66</v>
      </c>
      <c r="B44" s="76" t="s">
        <v>67</v>
      </c>
      <c r="C44" s="77"/>
      <c r="D44" s="77"/>
      <c r="E44" s="85"/>
      <c r="F44" s="145"/>
    </row>
    <row r="45" spans="1:7" ht="14.25" hidden="1">
      <c r="A45" s="76" t="s">
        <v>68</v>
      </c>
      <c r="B45" s="76" t="s">
        <v>456</v>
      </c>
      <c r="C45" s="77"/>
      <c r="D45" s="77"/>
      <c r="E45" s="85"/>
      <c r="F45" s="145"/>
    </row>
    <row r="46" spans="1:7" ht="14.25" hidden="1">
      <c r="A46" s="76" t="s">
        <v>70</v>
      </c>
      <c r="B46" s="76" t="s">
        <v>71</v>
      </c>
      <c r="C46" s="77"/>
      <c r="D46" s="77"/>
      <c r="E46" s="85"/>
      <c r="F46" s="145"/>
    </row>
    <row r="47" spans="1:7" ht="14.25" hidden="1">
      <c r="A47" s="76" t="s">
        <v>72</v>
      </c>
      <c r="B47" s="76" t="s">
        <v>73</v>
      </c>
      <c r="C47" s="77"/>
      <c r="D47" s="77"/>
      <c r="E47" s="85"/>
      <c r="F47" s="145"/>
    </row>
    <row r="48" spans="1:7" ht="14.25" hidden="1">
      <c r="A48" s="76"/>
      <c r="B48" s="76"/>
      <c r="C48" s="77"/>
      <c r="D48" s="77"/>
      <c r="E48" s="85"/>
      <c r="F48" s="145"/>
    </row>
    <row r="49" spans="1:6" ht="14.25">
      <c r="A49" s="76" t="s">
        <v>74</v>
      </c>
      <c r="B49" s="76" t="s">
        <v>457</v>
      </c>
      <c r="C49" s="77">
        <v>18400000</v>
      </c>
      <c r="D49" s="77">
        <v>18400000</v>
      </c>
      <c r="E49" s="77">
        <f>('Detalle de Ejecucion Junio 23'!E57)</f>
        <v>55000</v>
      </c>
      <c r="F49" s="145"/>
    </row>
    <row r="50" spans="1:6" ht="14.25" hidden="1">
      <c r="A50" s="76" t="s">
        <v>76</v>
      </c>
      <c r="B50" s="76" t="s">
        <v>77</v>
      </c>
      <c r="C50" s="77"/>
      <c r="D50" s="77"/>
      <c r="E50" s="78"/>
      <c r="F50" s="145"/>
    </row>
    <row r="51" spans="1:6" ht="14.25" hidden="1">
      <c r="A51" s="76" t="s">
        <v>78</v>
      </c>
      <c r="B51" s="76" t="s">
        <v>79</v>
      </c>
      <c r="C51" s="77"/>
      <c r="D51" s="77"/>
      <c r="E51" s="78"/>
      <c r="F51" s="145"/>
    </row>
    <row r="52" spans="1:6" ht="14.25" hidden="1">
      <c r="A52" s="76" t="s">
        <v>80</v>
      </c>
      <c r="B52" s="76" t="s">
        <v>81</v>
      </c>
      <c r="C52" s="77"/>
      <c r="D52" s="77"/>
      <c r="E52" s="78"/>
      <c r="F52" s="145"/>
    </row>
    <row r="53" spans="1:6" ht="14.25" hidden="1">
      <c r="A53" s="76" t="s">
        <v>82</v>
      </c>
      <c r="B53" s="76" t="s">
        <v>83</v>
      </c>
      <c r="C53" s="77"/>
      <c r="D53" s="77"/>
      <c r="E53" s="78"/>
      <c r="F53" s="145"/>
    </row>
    <row r="54" spans="1:6" ht="14.25" hidden="1">
      <c r="A54" s="76"/>
      <c r="B54" s="76"/>
      <c r="C54" s="77"/>
      <c r="D54" s="77"/>
      <c r="E54" s="78"/>
      <c r="F54" s="145"/>
    </row>
    <row r="55" spans="1:6" ht="14.25">
      <c r="A55" s="76" t="s">
        <v>84</v>
      </c>
      <c r="B55" s="76" t="s">
        <v>85</v>
      </c>
      <c r="C55" s="77">
        <v>78991666</v>
      </c>
      <c r="D55" s="77">
        <v>78991666</v>
      </c>
      <c r="E55" s="77">
        <f>('Detalle de Ejecucion Junio 23'!E63)</f>
        <v>8843148.0399999991</v>
      </c>
      <c r="F55" s="145"/>
    </row>
    <row r="56" spans="1:6" ht="14.25" hidden="1">
      <c r="A56" s="76" t="s">
        <v>86</v>
      </c>
      <c r="B56" s="76" t="s">
        <v>87</v>
      </c>
      <c r="C56" s="77"/>
      <c r="D56" s="77"/>
      <c r="E56" s="78"/>
      <c r="F56" s="145"/>
    </row>
    <row r="57" spans="1:6" ht="14.25" hidden="1">
      <c r="A57" s="76" t="s">
        <v>88</v>
      </c>
      <c r="B57" s="76" t="s">
        <v>89</v>
      </c>
      <c r="C57" s="77"/>
      <c r="D57" s="77"/>
      <c r="E57" s="78"/>
      <c r="F57" s="145"/>
    </row>
    <row r="58" spans="1:6" ht="14.25" hidden="1">
      <c r="A58" s="76" t="s">
        <v>90</v>
      </c>
      <c r="B58" s="76" t="s">
        <v>91</v>
      </c>
      <c r="C58" s="77"/>
      <c r="D58" s="77"/>
      <c r="E58" s="78"/>
      <c r="F58" s="145"/>
    </row>
    <row r="59" spans="1:6" ht="14.25" hidden="1">
      <c r="A59" s="76" t="s">
        <v>92</v>
      </c>
      <c r="B59" s="76" t="s">
        <v>93</v>
      </c>
      <c r="C59" s="77"/>
      <c r="D59" s="77"/>
      <c r="E59" s="78"/>
      <c r="F59" s="145"/>
    </row>
    <row r="60" spans="1:6" ht="14.25" hidden="1">
      <c r="A60" s="76"/>
      <c r="B60" s="76"/>
      <c r="C60" s="77"/>
      <c r="D60" s="77"/>
      <c r="E60" s="78"/>
      <c r="F60" s="145"/>
    </row>
    <row r="61" spans="1:6" ht="14.25">
      <c r="A61" s="76" t="s">
        <v>94</v>
      </c>
      <c r="B61" s="76" t="s">
        <v>95</v>
      </c>
      <c r="C61" s="77">
        <v>33000000</v>
      </c>
      <c r="D61" s="77">
        <v>33000000</v>
      </c>
      <c r="E61" s="77">
        <f>('Detalle de Ejecucion Junio 23'!E72)</f>
        <v>1067172.74</v>
      </c>
      <c r="F61" s="145"/>
    </row>
    <row r="62" spans="1:6" ht="14.25" hidden="1">
      <c r="A62" s="76" t="s">
        <v>96</v>
      </c>
      <c r="B62" s="76" t="s">
        <v>97</v>
      </c>
      <c r="C62" s="77"/>
      <c r="D62" s="77"/>
      <c r="E62" s="88">
        <f>SUM(E13:E61)</f>
        <v>50463940.000000007</v>
      </c>
      <c r="F62" s="145"/>
    </row>
    <row r="63" spans="1:6" ht="14.25" hidden="1">
      <c r="A63" s="76" t="s">
        <v>98</v>
      </c>
      <c r="B63" s="76" t="s">
        <v>99</v>
      </c>
      <c r="C63" s="77"/>
      <c r="D63" s="77"/>
      <c r="E63" s="88"/>
      <c r="F63" s="145"/>
    </row>
    <row r="64" spans="1:6" ht="14.25" hidden="1">
      <c r="A64" s="76" t="s">
        <v>100</v>
      </c>
      <c r="B64" s="76" t="s">
        <v>101</v>
      </c>
      <c r="C64" s="77"/>
      <c r="D64" s="77"/>
      <c r="E64" s="88"/>
      <c r="F64" s="145"/>
    </row>
    <row r="65" spans="1:6" ht="14.25" hidden="1">
      <c r="A65" s="76"/>
      <c r="B65" s="76"/>
      <c r="C65" s="77"/>
      <c r="D65" s="77"/>
      <c r="E65" s="78"/>
      <c r="F65" s="145"/>
    </row>
    <row r="66" spans="1:6" ht="14.25">
      <c r="A66" s="95" t="s">
        <v>102</v>
      </c>
      <c r="B66" s="95" t="s">
        <v>103</v>
      </c>
      <c r="C66" s="96">
        <v>773444000</v>
      </c>
      <c r="D66" s="96">
        <v>773444000</v>
      </c>
      <c r="E66" s="96">
        <f>SUM(E84+E126+E132+E137+E146+E160+E67+E80+E195)</f>
        <v>6032507.96</v>
      </c>
      <c r="F66" s="145"/>
    </row>
    <row r="67" spans="1:6" ht="14.25">
      <c r="A67" s="76" t="s">
        <v>104</v>
      </c>
      <c r="B67" s="76" t="s">
        <v>105</v>
      </c>
      <c r="C67" s="77">
        <v>16344000</v>
      </c>
      <c r="D67" s="77">
        <v>16344000</v>
      </c>
      <c r="E67" s="77">
        <f>('Detalle de Ejecucion Junio 23'!E77)</f>
        <v>749222.8</v>
      </c>
      <c r="F67" s="145"/>
    </row>
    <row r="68" spans="1:6" ht="14.25" hidden="1">
      <c r="A68" s="76" t="s">
        <v>106</v>
      </c>
      <c r="B68" s="76" t="s">
        <v>107</v>
      </c>
      <c r="C68" s="77"/>
      <c r="D68" s="77"/>
      <c r="E68" s="88"/>
      <c r="F68" s="145"/>
    </row>
    <row r="69" spans="1:6" ht="14.25" hidden="1">
      <c r="A69" s="76" t="s">
        <v>108</v>
      </c>
      <c r="B69" s="76" t="s">
        <v>109</v>
      </c>
      <c r="C69" s="77"/>
      <c r="D69" s="77"/>
      <c r="E69" s="88">
        <v>50630.28</v>
      </c>
      <c r="F69" s="145"/>
    </row>
    <row r="70" spans="1:6" ht="15" hidden="1">
      <c r="A70" s="76"/>
      <c r="B70" s="86" t="s">
        <v>460</v>
      </c>
      <c r="C70" s="87"/>
      <c r="D70" s="87"/>
      <c r="E70" s="88"/>
      <c r="F70" s="145"/>
    </row>
    <row r="71" spans="1:6" ht="15" hidden="1">
      <c r="A71" s="76"/>
      <c r="B71" s="86"/>
      <c r="C71" s="77"/>
      <c r="D71" s="77"/>
      <c r="F71" s="145"/>
    </row>
    <row r="72" spans="1:6" ht="14.25" hidden="1">
      <c r="A72" s="76" t="s">
        <v>110</v>
      </c>
      <c r="B72" s="76" t="s">
        <v>111</v>
      </c>
      <c r="C72" s="77"/>
      <c r="D72" s="77"/>
      <c r="E72" s="88"/>
      <c r="F72" s="145"/>
    </row>
    <row r="73" spans="1:6" ht="15" hidden="1">
      <c r="A73" s="76" t="s">
        <v>112</v>
      </c>
      <c r="B73" s="76" t="s">
        <v>113</v>
      </c>
      <c r="C73" s="87"/>
      <c r="D73" s="87"/>
      <c r="E73" s="88">
        <v>207582.48</v>
      </c>
      <c r="F73" s="145"/>
    </row>
    <row r="74" spans="1:6" ht="15" hidden="1">
      <c r="A74" s="76"/>
      <c r="B74" s="86" t="s">
        <v>460</v>
      </c>
      <c r="C74" s="77"/>
      <c r="D74" s="77"/>
      <c r="E74" s="88"/>
      <c r="F74" s="145"/>
    </row>
    <row r="75" spans="1:6" ht="14.25" hidden="1">
      <c r="A75" s="76" t="s">
        <v>114</v>
      </c>
      <c r="B75" s="76" t="s">
        <v>115</v>
      </c>
      <c r="C75" s="77"/>
      <c r="D75" s="77"/>
      <c r="E75" s="88">
        <v>451386.57</v>
      </c>
      <c r="F75" s="145"/>
    </row>
    <row r="76" spans="1:6" ht="15" hidden="1">
      <c r="A76" s="76" t="s">
        <v>116</v>
      </c>
      <c r="B76" s="76" t="s">
        <v>117</v>
      </c>
      <c r="C76" s="87"/>
      <c r="D76" s="87"/>
      <c r="E76" s="88"/>
      <c r="F76" s="145"/>
    </row>
    <row r="77" spans="1:6" ht="15" hidden="1">
      <c r="A77" s="76"/>
      <c r="B77" s="86" t="s">
        <v>810</v>
      </c>
      <c r="C77" s="77"/>
      <c r="D77" s="77"/>
      <c r="E77" s="88">
        <v>11936</v>
      </c>
      <c r="F77" s="145"/>
    </row>
    <row r="78" spans="1:6" ht="14.25" hidden="1">
      <c r="A78" s="76" t="s">
        <v>118</v>
      </c>
      <c r="B78" s="76" t="s">
        <v>119</v>
      </c>
      <c r="C78" s="77"/>
      <c r="D78" s="77"/>
      <c r="E78" s="88">
        <v>8250</v>
      </c>
      <c r="F78" s="145"/>
    </row>
    <row r="79" spans="1:6" ht="14.25" hidden="1">
      <c r="A79" s="76"/>
      <c r="B79" s="76"/>
      <c r="C79" s="77">
        <v>71000000</v>
      </c>
      <c r="D79" s="77">
        <v>71000000</v>
      </c>
      <c r="E79" s="88">
        <v>1000</v>
      </c>
      <c r="F79" s="145"/>
    </row>
    <row r="80" spans="1:6" ht="14.25">
      <c r="A80" s="76" t="s">
        <v>120</v>
      </c>
      <c r="B80" s="76" t="s">
        <v>121</v>
      </c>
      <c r="C80" s="77">
        <v>71000000</v>
      </c>
      <c r="D80" s="77">
        <v>71000000</v>
      </c>
      <c r="E80" s="77">
        <f>('Detalle de Ejecucion Junio 23'!E91)</f>
        <v>790.6</v>
      </c>
      <c r="F80" s="145"/>
    </row>
    <row r="81" spans="1:6" ht="14.25" hidden="1">
      <c r="A81" s="76" t="s">
        <v>122</v>
      </c>
      <c r="B81" s="76" t="s">
        <v>123</v>
      </c>
      <c r="C81" s="76"/>
      <c r="D81" s="76"/>
      <c r="E81" s="88"/>
      <c r="F81" s="145"/>
    </row>
    <row r="82" spans="1:6" ht="14.25" hidden="1">
      <c r="A82" s="76" t="s">
        <v>124</v>
      </c>
      <c r="B82" s="76" t="s">
        <v>125</v>
      </c>
      <c r="C82" s="76"/>
      <c r="D82" s="76"/>
      <c r="E82" s="88">
        <v>885</v>
      </c>
      <c r="F82" s="145"/>
    </row>
    <row r="83" spans="1:6" ht="14.25" hidden="1">
      <c r="A83" s="76"/>
      <c r="B83" s="76"/>
      <c r="C83" s="77">
        <v>3500000</v>
      </c>
      <c r="D83" s="77">
        <v>3500000</v>
      </c>
      <c r="E83" s="78"/>
      <c r="F83" s="145"/>
    </row>
    <row r="84" spans="1:6" ht="14.25">
      <c r="A84" s="76" t="s">
        <v>126</v>
      </c>
      <c r="B84" s="76" t="s">
        <v>841</v>
      </c>
      <c r="C84" s="77">
        <v>3500000</v>
      </c>
      <c r="D84" s="77">
        <v>3500000</v>
      </c>
      <c r="E84" s="77">
        <f>('Detalle de Ejecucion Junio 23'!E96)</f>
        <v>1209851.74</v>
      </c>
      <c r="F84" s="145"/>
    </row>
    <row r="85" spans="1:6" ht="14.25" hidden="1">
      <c r="A85" s="76" t="s">
        <v>128</v>
      </c>
      <c r="B85" s="76" t="s">
        <v>129</v>
      </c>
      <c r="C85" s="77"/>
      <c r="D85" s="77"/>
      <c r="E85" s="85"/>
      <c r="F85" s="145"/>
    </row>
    <row r="86" spans="1:6" ht="14.25" hidden="1">
      <c r="A86" s="39"/>
      <c r="B86" s="64" t="s">
        <v>670</v>
      </c>
      <c r="C86" s="77"/>
      <c r="D86" s="77"/>
      <c r="E86" s="12">
        <v>2700</v>
      </c>
      <c r="F86" s="322"/>
    </row>
    <row r="87" spans="1:6" ht="14.25" hidden="1">
      <c r="A87" s="39"/>
      <c r="B87" s="38" t="s">
        <v>666</v>
      </c>
      <c r="C87" s="77"/>
      <c r="D87" s="77"/>
      <c r="E87" s="12">
        <v>2800</v>
      </c>
      <c r="F87" s="322"/>
    </row>
    <row r="88" spans="1:6" ht="14.25" hidden="1">
      <c r="A88" s="39"/>
      <c r="B88" s="38" t="s">
        <v>954</v>
      </c>
      <c r="C88" s="77"/>
      <c r="D88" s="77"/>
      <c r="E88" s="12">
        <v>1900</v>
      </c>
      <c r="F88" s="322"/>
    </row>
    <row r="89" spans="1:6" ht="14.25" hidden="1">
      <c r="A89" s="39"/>
      <c r="B89" s="38" t="s">
        <v>476</v>
      </c>
      <c r="C89" s="77"/>
      <c r="D89" s="77"/>
      <c r="E89" s="12">
        <v>1350</v>
      </c>
      <c r="F89" s="322"/>
    </row>
    <row r="90" spans="1:6" ht="14.25" hidden="1">
      <c r="A90" s="39"/>
      <c r="B90" s="38" t="s">
        <v>955</v>
      </c>
      <c r="C90" s="77"/>
      <c r="D90" s="77"/>
      <c r="E90" s="12">
        <v>1350</v>
      </c>
      <c r="F90" s="322"/>
    </row>
    <row r="91" spans="1:6" ht="14.25" hidden="1">
      <c r="A91" s="39"/>
      <c r="B91" s="38" t="s">
        <v>471</v>
      </c>
      <c r="C91" s="77"/>
      <c r="D91" s="77"/>
      <c r="E91" s="12">
        <v>1100</v>
      </c>
      <c r="F91" s="322"/>
    </row>
    <row r="92" spans="1:6" ht="14.25" hidden="1">
      <c r="A92" s="39"/>
      <c r="B92" s="38" t="s">
        <v>956</v>
      </c>
      <c r="C92" s="77"/>
      <c r="D92" s="77"/>
      <c r="E92" s="12">
        <v>1470</v>
      </c>
      <c r="F92" s="322"/>
    </row>
    <row r="93" spans="1:6" ht="14.25" hidden="1">
      <c r="A93" s="39"/>
      <c r="B93" s="38" t="s">
        <v>476</v>
      </c>
      <c r="C93" s="77"/>
      <c r="D93" s="77"/>
      <c r="E93" s="12">
        <v>2150</v>
      </c>
      <c r="F93" s="322"/>
    </row>
    <row r="94" spans="1:6" ht="14.25" hidden="1">
      <c r="A94" s="39"/>
      <c r="B94" s="38" t="s">
        <v>475</v>
      </c>
      <c r="C94" s="77"/>
      <c r="D94" s="77"/>
      <c r="E94" s="12">
        <v>1700</v>
      </c>
      <c r="F94" s="322"/>
    </row>
    <row r="95" spans="1:6" ht="14.25" hidden="1">
      <c r="A95" s="39"/>
      <c r="B95" s="38" t="s">
        <v>957</v>
      </c>
      <c r="C95" s="77"/>
      <c r="D95" s="77"/>
      <c r="E95" s="12">
        <v>2150</v>
      </c>
      <c r="F95" s="322"/>
    </row>
    <row r="96" spans="1:6" ht="14.25" hidden="1">
      <c r="A96" s="39"/>
      <c r="B96" s="38" t="s">
        <v>666</v>
      </c>
      <c r="C96" s="77"/>
      <c r="D96" s="77"/>
      <c r="E96" s="12">
        <v>1700</v>
      </c>
      <c r="F96" s="322"/>
    </row>
    <row r="97" spans="1:6" ht="14.25" hidden="1">
      <c r="A97" s="39"/>
      <c r="B97" s="38" t="s">
        <v>958</v>
      </c>
      <c r="C97" s="77"/>
      <c r="D97" s="77"/>
      <c r="E97" s="12">
        <v>1700</v>
      </c>
      <c r="F97" s="322"/>
    </row>
    <row r="98" spans="1:6" ht="14.25" hidden="1">
      <c r="A98" s="39"/>
      <c r="B98" s="38" t="s">
        <v>471</v>
      </c>
      <c r="C98" s="77"/>
      <c r="D98" s="77"/>
      <c r="E98" s="12">
        <v>1700</v>
      </c>
      <c r="F98" s="322"/>
    </row>
    <row r="99" spans="1:6" ht="14.25" hidden="1">
      <c r="A99" s="39"/>
      <c r="B99" s="38" t="s">
        <v>473</v>
      </c>
      <c r="C99" s="77"/>
      <c r="D99" s="77"/>
      <c r="E99" s="12">
        <v>2150</v>
      </c>
      <c r="F99" s="322"/>
    </row>
    <row r="100" spans="1:6" ht="14.25" hidden="1">
      <c r="A100" s="39"/>
      <c r="B100" s="38" t="s">
        <v>474</v>
      </c>
      <c r="C100" s="77"/>
      <c r="D100" s="77"/>
      <c r="E100" s="12">
        <v>2150</v>
      </c>
      <c r="F100" s="322"/>
    </row>
    <row r="101" spans="1:6" ht="14.25" hidden="1">
      <c r="A101" s="39"/>
      <c r="B101" s="38" t="s">
        <v>479</v>
      </c>
      <c r="C101" s="77"/>
      <c r="D101" s="77"/>
      <c r="E101" s="12">
        <v>2450</v>
      </c>
      <c r="F101" s="322"/>
    </row>
    <row r="102" spans="1:6" ht="14.25" hidden="1">
      <c r="A102" s="39"/>
      <c r="B102" s="38" t="s">
        <v>476</v>
      </c>
      <c r="C102" s="77"/>
      <c r="D102" s="77"/>
      <c r="E102" s="12">
        <v>1350</v>
      </c>
      <c r="F102" s="322"/>
    </row>
    <row r="103" spans="1:6" ht="14.25" hidden="1">
      <c r="A103" s="39"/>
      <c r="B103" s="38" t="s">
        <v>644</v>
      </c>
      <c r="C103" s="77"/>
      <c r="D103" s="77"/>
      <c r="E103" s="12">
        <v>1350</v>
      </c>
      <c r="F103" s="322"/>
    </row>
    <row r="104" spans="1:6" ht="14.25" hidden="1">
      <c r="A104" s="39"/>
      <c r="B104" s="38" t="s">
        <v>475</v>
      </c>
      <c r="C104" s="77"/>
      <c r="D104" s="77"/>
      <c r="E104" s="12">
        <v>1100</v>
      </c>
      <c r="F104" s="322"/>
    </row>
    <row r="105" spans="1:6" ht="14.25" hidden="1">
      <c r="A105" s="39"/>
      <c r="B105" s="38" t="s">
        <v>474</v>
      </c>
      <c r="C105" s="77">
        <v>1500000</v>
      </c>
      <c r="D105" s="77">
        <v>1500000</v>
      </c>
      <c r="E105" s="12">
        <v>2150</v>
      </c>
      <c r="F105" s="322"/>
    </row>
    <row r="106" spans="1:6" ht="14.25" hidden="1">
      <c r="A106" s="39"/>
      <c r="B106" s="38" t="s">
        <v>475</v>
      </c>
      <c r="C106" s="139"/>
      <c r="D106" s="139"/>
      <c r="E106" s="12">
        <v>1700</v>
      </c>
      <c r="F106" s="322"/>
    </row>
    <row r="107" spans="1:6" ht="14.25" hidden="1">
      <c r="A107" s="39"/>
      <c r="B107" s="38" t="s">
        <v>473</v>
      </c>
      <c r="C107" s="77"/>
      <c r="D107" s="77"/>
      <c r="E107" s="12">
        <v>2150</v>
      </c>
      <c r="F107" s="322"/>
    </row>
    <row r="108" spans="1:6" ht="14.25" hidden="1">
      <c r="A108" s="39"/>
      <c r="B108" s="38" t="s">
        <v>474</v>
      </c>
      <c r="C108" s="77"/>
      <c r="D108" s="77"/>
      <c r="E108" s="12">
        <v>1350</v>
      </c>
      <c r="F108" s="322"/>
    </row>
    <row r="109" spans="1:6" ht="14.25" hidden="1">
      <c r="A109" s="39"/>
      <c r="B109" s="38" t="s">
        <v>473</v>
      </c>
      <c r="C109" s="77"/>
      <c r="D109" s="77"/>
      <c r="E109" s="12">
        <v>1350</v>
      </c>
      <c r="F109" s="322"/>
    </row>
    <row r="110" spans="1:6" ht="14.25" hidden="1">
      <c r="A110" s="39"/>
      <c r="B110" s="38" t="s">
        <v>471</v>
      </c>
      <c r="C110" s="77"/>
      <c r="D110" s="77"/>
      <c r="E110" s="12">
        <v>1100</v>
      </c>
      <c r="F110" s="322"/>
    </row>
    <row r="111" spans="1:6" ht="14.25" hidden="1">
      <c r="A111" s="39"/>
      <c r="B111" s="38" t="s">
        <v>666</v>
      </c>
      <c r="C111" s="77">
        <v>11100000</v>
      </c>
      <c r="D111" s="77">
        <v>11100000</v>
      </c>
      <c r="E111" s="12">
        <v>1100</v>
      </c>
      <c r="F111" s="322"/>
    </row>
    <row r="112" spans="1:6" ht="14.25" hidden="1">
      <c r="A112" s="39"/>
      <c r="B112" s="38" t="s">
        <v>668</v>
      </c>
      <c r="C112" s="77"/>
      <c r="D112" s="77"/>
      <c r="E112" s="12">
        <v>4800</v>
      </c>
      <c r="F112" s="322"/>
    </row>
    <row r="113" spans="1:6" ht="14.25" hidden="1">
      <c r="A113" s="39"/>
      <c r="B113" s="38" t="s">
        <v>670</v>
      </c>
      <c r="C113" s="77"/>
      <c r="D113" s="77"/>
      <c r="E113" s="12">
        <v>1400</v>
      </c>
      <c r="F113" s="322"/>
    </row>
    <row r="114" spans="1:6" ht="14.25" hidden="1">
      <c r="A114" s="39"/>
      <c r="B114" s="38" t="s">
        <v>466</v>
      </c>
      <c r="C114" s="77"/>
      <c r="D114" s="77"/>
      <c r="E114" s="12">
        <v>1350</v>
      </c>
      <c r="F114" s="322"/>
    </row>
    <row r="115" spans="1:6" ht="14.25" hidden="1">
      <c r="A115" s="39"/>
      <c r="B115" s="38" t="s">
        <v>673</v>
      </c>
      <c r="C115" s="77"/>
      <c r="D115" s="77"/>
      <c r="E115" s="12">
        <v>2200</v>
      </c>
      <c r="F115" s="322"/>
    </row>
    <row r="116" spans="1:6" ht="14.25" hidden="1">
      <c r="A116" s="39"/>
      <c r="B116" s="38" t="s">
        <v>473</v>
      </c>
      <c r="C116" s="77">
        <v>12000000</v>
      </c>
      <c r="D116" s="77">
        <v>12000000</v>
      </c>
      <c r="E116" s="12">
        <v>1350</v>
      </c>
      <c r="F116" s="322"/>
    </row>
    <row r="117" spans="1:6" ht="14.25" hidden="1">
      <c r="A117" s="39"/>
      <c r="B117" s="38" t="s">
        <v>474</v>
      </c>
      <c r="C117" s="77"/>
      <c r="D117" s="77"/>
      <c r="E117" s="12">
        <v>1350</v>
      </c>
      <c r="F117" s="322"/>
    </row>
    <row r="118" spans="1:6" ht="14.25" hidden="1">
      <c r="A118" s="39"/>
      <c r="B118" s="38" t="s">
        <v>471</v>
      </c>
      <c r="C118" s="77"/>
      <c r="D118" s="77"/>
      <c r="E118" s="12">
        <v>1100</v>
      </c>
      <c r="F118" s="322"/>
    </row>
    <row r="119" spans="1:6" ht="14.25" hidden="1">
      <c r="A119" s="39"/>
      <c r="B119" s="38" t="s">
        <v>475</v>
      </c>
      <c r="C119" s="77"/>
      <c r="D119" s="77"/>
      <c r="E119" s="12">
        <v>1100</v>
      </c>
      <c r="F119" s="322"/>
    </row>
    <row r="120" spans="1:6" ht="14.25" hidden="1">
      <c r="A120" s="39"/>
      <c r="B120" s="38" t="s">
        <v>474</v>
      </c>
      <c r="C120" s="77"/>
      <c r="D120" s="77"/>
      <c r="E120" s="12">
        <v>1350</v>
      </c>
      <c r="F120" s="322"/>
    </row>
    <row r="121" spans="1:6" ht="14.25" hidden="1">
      <c r="A121" s="39"/>
      <c r="B121" s="38" t="s">
        <v>474</v>
      </c>
      <c r="C121" s="77"/>
      <c r="D121" s="77"/>
      <c r="E121" s="12">
        <v>1350</v>
      </c>
      <c r="F121" s="322"/>
    </row>
    <row r="122" spans="1:6" ht="14.25" hidden="1">
      <c r="A122" s="39"/>
      <c r="B122" s="64" t="s">
        <v>680</v>
      </c>
      <c r="C122" s="77"/>
      <c r="D122" s="77"/>
      <c r="E122" s="12">
        <v>25000</v>
      </c>
      <c r="F122" s="322"/>
    </row>
    <row r="123" spans="1:6" ht="14.25" hidden="1">
      <c r="A123" s="76"/>
      <c r="B123" s="64" t="s">
        <v>482</v>
      </c>
      <c r="C123" s="77"/>
      <c r="D123" s="77"/>
      <c r="E123" s="12">
        <v>870000</v>
      </c>
      <c r="F123" s="322"/>
    </row>
    <row r="124" spans="1:6" ht="14.25" hidden="1">
      <c r="A124" s="76" t="s">
        <v>130</v>
      </c>
      <c r="B124" s="76" t="s">
        <v>483</v>
      </c>
      <c r="C124" s="77"/>
      <c r="D124" s="77"/>
      <c r="E124" s="85"/>
      <c r="F124" s="145"/>
    </row>
    <row r="125" spans="1:6" ht="14.25" hidden="1">
      <c r="A125" s="76"/>
      <c r="B125" s="76"/>
      <c r="C125" s="77">
        <v>111700000</v>
      </c>
      <c r="D125" s="77">
        <v>111700000</v>
      </c>
      <c r="E125" s="78"/>
      <c r="F125" s="145"/>
    </row>
    <row r="126" spans="1:6" ht="14.25">
      <c r="A126" s="76" t="s">
        <v>131</v>
      </c>
      <c r="B126" s="76" t="s">
        <v>132</v>
      </c>
      <c r="C126" s="77">
        <v>1500000</v>
      </c>
      <c r="D126" s="77">
        <v>1500000</v>
      </c>
      <c r="E126" s="77">
        <f>('Detalle de Ejecucion Junio 23'!F106)</f>
        <v>7128</v>
      </c>
      <c r="F126" s="145"/>
    </row>
    <row r="127" spans="1:6" ht="14.25" hidden="1">
      <c r="A127" s="76" t="s">
        <v>133</v>
      </c>
      <c r="B127" s="76" t="s">
        <v>134</v>
      </c>
      <c r="C127" s="77"/>
      <c r="D127" s="77"/>
      <c r="E127" s="85"/>
      <c r="F127" s="145"/>
    </row>
    <row r="128" spans="1:6" ht="14.25" hidden="1">
      <c r="A128" s="76" t="s">
        <v>135</v>
      </c>
      <c r="B128" s="76" t="s">
        <v>136</v>
      </c>
      <c r="C128" s="77"/>
      <c r="D128" s="77"/>
      <c r="E128" s="85"/>
      <c r="F128" s="145"/>
    </row>
    <row r="129" spans="1:6" ht="14.25" hidden="1">
      <c r="A129" s="76" t="s">
        <v>137</v>
      </c>
      <c r="B129" s="76" t="s">
        <v>138</v>
      </c>
      <c r="C129" s="77"/>
      <c r="D129" s="77"/>
      <c r="E129" s="85"/>
      <c r="F129" s="145"/>
    </row>
    <row r="130" spans="1:6" ht="14.25" hidden="1">
      <c r="A130" s="76" t="s">
        <v>139</v>
      </c>
      <c r="B130" s="76" t="s">
        <v>140</v>
      </c>
      <c r="C130" s="77"/>
      <c r="D130" s="77"/>
      <c r="E130" s="85"/>
      <c r="F130" s="145"/>
    </row>
    <row r="131" spans="1:6" ht="14.25" hidden="1">
      <c r="A131" s="76"/>
      <c r="B131" s="76"/>
      <c r="C131" s="77"/>
      <c r="D131" s="77"/>
      <c r="E131" s="78"/>
      <c r="F131" s="145"/>
    </row>
    <row r="132" spans="1:6" ht="14.25">
      <c r="A132" s="76" t="s">
        <v>141</v>
      </c>
      <c r="B132" s="76" t="s">
        <v>142</v>
      </c>
      <c r="C132" s="77">
        <v>11100000</v>
      </c>
      <c r="D132" s="77">
        <v>11100000</v>
      </c>
      <c r="E132" s="77">
        <f>('Detalle de Ejecucion Junio 23'!E115)</f>
        <v>378683.24</v>
      </c>
      <c r="F132" s="145"/>
    </row>
    <row r="133" spans="1:6" ht="14.25" hidden="1">
      <c r="A133" s="76" t="s">
        <v>143</v>
      </c>
      <c r="B133" s="76" t="s">
        <v>144</v>
      </c>
      <c r="C133" s="77"/>
      <c r="D133" s="77"/>
      <c r="E133" s="88"/>
      <c r="F133" s="145"/>
    </row>
    <row r="134" spans="1:6" ht="14.25" hidden="1">
      <c r="A134" s="76" t="s">
        <v>153</v>
      </c>
      <c r="B134" s="76" t="s">
        <v>485</v>
      </c>
      <c r="C134" s="77"/>
      <c r="D134" s="77"/>
      <c r="E134" s="88"/>
      <c r="F134" s="145"/>
    </row>
    <row r="135" spans="1:6" ht="14.25" hidden="1">
      <c r="A135" s="76" t="s">
        <v>155</v>
      </c>
      <c r="B135" s="76" t="s">
        <v>682</v>
      </c>
      <c r="C135" s="77"/>
      <c r="D135" s="77"/>
      <c r="E135" s="88"/>
      <c r="F135" s="145"/>
    </row>
    <row r="136" spans="1:6" ht="14.25" hidden="1">
      <c r="A136" s="76"/>
      <c r="B136" s="76"/>
      <c r="C136" s="77"/>
      <c r="D136" s="77"/>
      <c r="E136" s="78"/>
      <c r="F136" s="145"/>
    </row>
    <row r="137" spans="1:6" ht="14.25">
      <c r="A137" s="76" t="s">
        <v>157</v>
      </c>
      <c r="B137" s="76" t="s">
        <v>158</v>
      </c>
      <c r="C137" s="77">
        <v>12000000</v>
      </c>
      <c r="D137" s="77">
        <v>12000000</v>
      </c>
      <c r="E137" s="77">
        <f>('Detalle de Ejecucion Junio 23'!E121)</f>
        <v>681570.8</v>
      </c>
      <c r="F137" s="145"/>
    </row>
    <row r="138" spans="1:6" ht="14.25" hidden="1">
      <c r="A138" s="76" t="s">
        <v>161</v>
      </c>
      <c r="B138" s="76" t="s">
        <v>162</v>
      </c>
      <c r="C138" s="77"/>
      <c r="D138" s="77"/>
      <c r="E138" s="78"/>
      <c r="F138" s="322">
        <v>1100</v>
      </c>
    </row>
    <row r="139" spans="1:6" ht="14.25" hidden="1">
      <c r="A139" s="76" t="s">
        <v>163</v>
      </c>
      <c r="B139" s="76" t="s">
        <v>164</v>
      </c>
      <c r="C139" s="77">
        <v>546300000</v>
      </c>
      <c r="D139" s="77">
        <v>546300000</v>
      </c>
      <c r="E139" s="78"/>
      <c r="F139" s="322">
        <v>1100</v>
      </c>
    </row>
    <row r="140" spans="1:6" ht="15" hidden="1">
      <c r="A140" s="76" t="s">
        <v>163</v>
      </c>
      <c r="B140" s="86" t="s">
        <v>488</v>
      </c>
      <c r="C140" s="77"/>
      <c r="D140" s="77"/>
      <c r="E140" s="78">
        <v>134035.1</v>
      </c>
      <c r="F140" s="322">
        <v>1350</v>
      </c>
    </row>
    <row r="141" spans="1:6" ht="15" hidden="1">
      <c r="A141" s="76" t="s">
        <v>163</v>
      </c>
      <c r="B141" s="86" t="s">
        <v>686</v>
      </c>
      <c r="C141" s="77"/>
      <c r="D141" s="77"/>
      <c r="E141" s="78">
        <v>125349.24</v>
      </c>
      <c r="F141" s="322">
        <v>1350</v>
      </c>
    </row>
    <row r="142" spans="1:6" ht="15" hidden="1">
      <c r="A142" s="76" t="s">
        <v>163</v>
      </c>
      <c r="B142" s="86" t="s">
        <v>488</v>
      </c>
      <c r="C142" s="77"/>
      <c r="D142" s="77"/>
      <c r="E142" s="78">
        <v>187088.81</v>
      </c>
      <c r="F142" s="322">
        <v>25000</v>
      </c>
    </row>
    <row r="143" spans="1:6" ht="14.25" hidden="1">
      <c r="A143" s="76" t="s">
        <v>165</v>
      </c>
      <c r="B143" s="76" t="s">
        <v>166</v>
      </c>
      <c r="C143" s="77"/>
      <c r="D143" s="77"/>
      <c r="E143" s="78"/>
      <c r="F143" s="322">
        <v>870000</v>
      </c>
    </row>
    <row r="144" spans="1:6" ht="14.25" hidden="1">
      <c r="A144" s="76" t="s">
        <v>167</v>
      </c>
      <c r="B144" s="76" t="s">
        <v>168</v>
      </c>
      <c r="C144" s="77"/>
      <c r="D144" s="77"/>
      <c r="E144" s="78" t="s">
        <v>489</v>
      </c>
      <c r="F144" s="145"/>
    </row>
    <row r="145" spans="1:6" ht="14.25" hidden="1">
      <c r="A145" s="76"/>
      <c r="B145" s="76"/>
      <c r="C145" s="77"/>
      <c r="D145" s="77"/>
      <c r="E145" s="78"/>
      <c r="F145" s="145"/>
    </row>
    <row r="146" spans="1:6" ht="14.25">
      <c r="A146" s="76" t="s">
        <v>169</v>
      </c>
      <c r="B146" s="76" t="s">
        <v>170</v>
      </c>
      <c r="C146" s="77">
        <v>111700000</v>
      </c>
      <c r="D146" s="77">
        <v>111700000</v>
      </c>
      <c r="E146" s="77">
        <f>('Detalle de Ejecucion Junio 23'!E131)</f>
        <v>665388.91999999993</v>
      </c>
      <c r="F146" s="145"/>
    </row>
    <row r="147" spans="1:6" ht="14.25" hidden="1">
      <c r="A147" s="76" t="s">
        <v>171</v>
      </c>
      <c r="B147" s="76" t="s">
        <v>172</v>
      </c>
      <c r="C147" s="77"/>
      <c r="D147" s="77"/>
      <c r="E147" s="85"/>
      <c r="F147" s="145"/>
    </row>
    <row r="148" spans="1:6" ht="14.25" hidden="1">
      <c r="A148" s="76" t="s">
        <v>173</v>
      </c>
      <c r="B148" s="76" t="s">
        <v>490</v>
      </c>
      <c r="C148" s="77"/>
      <c r="D148" s="77"/>
      <c r="E148" s="85"/>
      <c r="F148" s="145"/>
    </row>
    <row r="149" spans="1:6" ht="14.25" hidden="1">
      <c r="A149" s="76" t="s">
        <v>175</v>
      </c>
      <c r="B149" s="76" t="s">
        <v>176</v>
      </c>
      <c r="C149" s="77"/>
      <c r="D149" s="77"/>
      <c r="E149" s="85"/>
      <c r="F149" s="145"/>
    </row>
    <row r="150" spans="1:6" ht="14.25" hidden="1">
      <c r="A150" s="76" t="s">
        <v>177</v>
      </c>
      <c r="B150" s="76" t="s">
        <v>491</v>
      </c>
      <c r="C150" s="77"/>
      <c r="D150" s="77"/>
      <c r="E150" s="85"/>
      <c r="F150" s="145"/>
    </row>
    <row r="151" spans="1:6" ht="14.25" hidden="1">
      <c r="A151" s="76" t="s">
        <v>179</v>
      </c>
      <c r="B151" s="76" t="s">
        <v>180</v>
      </c>
      <c r="C151" s="77"/>
      <c r="D151" s="77"/>
      <c r="E151" s="85"/>
      <c r="F151" s="145"/>
    </row>
    <row r="152" spans="1:6" ht="14.25" hidden="1">
      <c r="A152" s="76" t="s">
        <v>181</v>
      </c>
      <c r="B152" s="76" t="s">
        <v>182</v>
      </c>
      <c r="C152" s="77"/>
      <c r="D152" s="77"/>
      <c r="E152" s="85"/>
      <c r="F152" s="145"/>
    </row>
    <row r="153" spans="1:6" ht="14.25" hidden="1">
      <c r="A153" s="76" t="s">
        <v>183</v>
      </c>
      <c r="B153" s="76" t="s">
        <v>493</v>
      </c>
      <c r="C153" s="77"/>
      <c r="D153" s="77"/>
      <c r="E153" s="85"/>
      <c r="F153" s="145"/>
    </row>
    <row r="154" spans="1:6" ht="14.25" hidden="1">
      <c r="A154" s="76" t="s">
        <v>185</v>
      </c>
      <c r="B154" s="76" t="s">
        <v>186</v>
      </c>
      <c r="C154" s="77"/>
      <c r="D154" s="77"/>
      <c r="E154" s="85"/>
      <c r="F154" s="145"/>
    </row>
    <row r="155" spans="1:6" ht="14.25" hidden="1">
      <c r="A155" s="76" t="s">
        <v>187</v>
      </c>
      <c r="B155" s="76" t="s">
        <v>188</v>
      </c>
      <c r="C155" s="77"/>
      <c r="D155" s="77"/>
      <c r="E155" s="85"/>
      <c r="F155" s="145"/>
    </row>
    <row r="156" spans="1:6" ht="14.25" hidden="1">
      <c r="A156" s="76" t="s">
        <v>189</v>
      </c>
      <c r="B156" s="76" t="s">
        <v>190</v>
      </c>
      <c r="C156" s="77"/>
      <c r="D156" s="77"/>
      <c r="E156" s="85"/>
      <c r="F156" s="145"/>
    </row>
    <row r="157" spans="1:6" ht="14.25" hidden="1">
      <c r="A157" s="76" t="s">
        <v>191</v>
      </c>
      <c r="B157" s="76" t="s">
        <v>192</v>
      </c>
      <c r="C157" s="77"/>
      <c r="D157" s="77"/>
      <c r="E157" s="29"/>
      <c r="F157" s="145"/>
    </row>
    <row r="158" spans="1:6" ht="14.25" hidden="1">
      <c r="A158" s="76" t="s">
        <v>193</v>
      </c>
      <c r="B158" s="76" t="s">
        <v>496</v>
      </c>
      <c r="C158" s="77"/>
      <c r="D158" s="77"/>
      <c r="E158" s="85"/>
      <c r="F158" s="145"/>
    </row>
    <row r="159" spans="1:6" ht="14.25" hidden="1">
      <c r="A159" s="76" t="s">
        <v>195</v>
      </c>
      <c r="B159" s="76"/>
      <c r="C159" s="77"/>
      <c r="D159" s="77"/>
      <c r="E159" s="78"/>
      <c r="F159" s="145"/>
    </row>
    <row r="160" spans="1:6" ht="14.25">
      <c r="A160" s="76" t="s">
        <v>197</v>
      </c>
      <c r="B160" s="76" t="s">
        <v>198</v>
      </c>
      <c r="C160" s="77">
        <v>546300000</v>
      </c>
      <c r="D160" s="77">
        <v>546300000</v>
      </c>
      <c r="E160" s="77">
        <f>('Detalle de Ejecucion Junio 23'!E152)</f>
        <v>2326537.86</v>
      </c>
      <c r="F160" s="145"/>
    </row>
    <row r="161" spans="1:6" ht="14.25" hidden="1">
      <c r="A161" s="76" t="s">
        <v>199</v>
      </c>
      <c r="B161" s="76" t="s">
        <v>200</v>
      </c>
      <c r="C161" s="77"/>
      <c r="D161" s="77"/>
      <c r="E161" s="88"/>
      <c r="F161" s="145"/>
    </row>
    <row r="162" spans="1:6" ht="15" hidden="1">
      <c r="A162" s="76"/>
      <c r="B162" s="86" t="s">
        <v>821</v>
      </c>
      <c r="C162" s="77"/>
      <c r="D162" s="77"/>
      <c r="E162" s="88"/>
      <c r="F162" s="145"/>
    </row>
    <row r="163" spans="1:6" ht="15" hidden="1">
      <c r="A163" s="76"/>
      <c r="B163" s="86" t="s">
        <v>822</v>
      </c>
      <c r="C163" s="77"/>
      <c r="D163" s="77"/>
      <c r="E163" s="88"/>
      <c r="F163" s="145"/>
    </row>
    <row r="164" spans="1:6" ht="14.25" hidden="1">
      <c r="A164" s="76" t="s">
        <v>201</v>
      </c>
      <c r="B164" s="76" t="s">
        <v>202</v>
      </c>
      <c r="C164" s="77"/>
      <c r="D164" s="77"/>
      <c r="E164" s="88">
        <v>175</v>
      </c>
      <c r="F164" s="145"/>
    </row>
    <row r="165" spans="1:6" ht="14.25" hidden="1">
      <c r="A165" s="76" t="s">
        <v>203</v>
      </c>
      <c r="B165" s="76" t="s">
        <v>204</v>
      </c>
      <c r="C165" s="77"/>
      <c r="D165" s="77"/>
      <c r="E165" s="88"/>
      <c r="F165" s="145"/>
    </row>
    <row r="166" spans="1:6" ht="14.25" hidden="1">
      <c r="A166" s="76" t="s">
        <v>205</v>
      </c>
      <c r="B166" s="76" t="s">
        <v>206</v>
      </c>
      <c r="C166" s="77"/>
      <c r="D166" s="77"/>
      <c r="E166" s="88"/>
      <c r="F166" s="145"/>
    </row>
    <row r="167" spans="1:6" ht="15" hidden="1">
      <c r="A167" s="76"/>
      <c r="B167" s="86" t="s">
        <v>691</v>
      </c>
      <c r="C167" s="77"/>
      <c r="D167" s="77"/>
      <c r="E167" s="88">
        <v>14160</v>
      </c>
      <c r="F167" s="145"/>
    </row>
    <row r="168" spans="1:6" ht="14.25" hidden="1">
      <c r="A168" s="76" t="s">
        <v>207</v>
      </c>
      <c r="B168" s="76" t="s">
        <v>497</v>
      </c>
      <c r="C168" s="77"/>
      <c r="D168" s="77"/>
      <c r="E168" s="88"/>
      <c r="F168" s="145"/>
    </row>
    <row r="169" spans="1:6" ht="14.25" hidden="1">
      <c r="A169" s="76" t="s">
        <v>209</v>
      </c>
      <c r="B169" s="76" t="s">
        <v>210</v>
      </c>
      <c r="C169" s="77"/>
      <c r="D169" s="77"/>
      <c r="E169" s="88"/>
      <c r="F169" s="145"/>
    </row>
    <row r="170" spans="1:6" ht="14.25" hidden="1">
      <c r="A170" s="76"/>
      <c r="B170" s="76"/>
      <c r="C170" s="77"/>
      <c r="D170" s="77"/>
      <c r="E170" s="88">
        <v>900</v>
      </c>
      <c r="F170" s="145"/>
    </row>
    <row r="171" spans="1:6" ht="14.25" hidden="1">
      <c r="A171" s="76"/>
      <c r="B171" s="76"/>
      <c r="C171" s="77"/>
      <c r="D171" s="77"/>
      <c r="E171" s="88">
        <v>875</v>
      </c>
      <c r="F171" s="145"/>
    </row>
    <row r="172" spans="1:6" ht="14.25" hidden="1">
      <c r="A172" s="76" t="s">
        <v>211</v>
      </c>
      <c r="B172" s="76" t="s">
        <v>212</v>
      </c>
      <c r="C172" s="77"/>
      <c r="D172" s="77"/>
      <c r="E172" s="88"/>
      <c r="F172" s="145"/>
    </row>
    <row r="173" spans="1:6" ht="14.25" hidden="1">
      <c r="A173" s="76" t="s">
        <v>213</v>
      </c>
      <c r="B173" s="76" t="s">
        <v>214</v>
      </c>
      <c r="C173" s="77"/>
      <c r="D173" s="77"/>
      <c r="E173" s="88"/>
      <c r="F173" s="145"/>
    </row>
    <row r="174" spans="1:6" ht="14.25" hidden="1">
      <c r="A174" s="76" t="s">
        <v>215</v>
      </c>
      <c r="B174" s="76" t="s">
        <v>692</v>
      </c>
      <c r="C174" s="77"/>
      <c r="D174" s="77"/>
      <c r="E174" s="88"/>
      <c r="F174" s="145"/>
    </row>
    <row r="175" spans="1:6" ht="14.25" hidden="1">
      <c r="A175" s="76" t="s">
        <v>217</v>
      </c>
      <c r="B175" s="76" t="s">
        <v>218</v>
      </c>
      <c r="C175" s="77"/>
      <c r="D175" s="77"/>
      <c r="E175" s="88">
        <v>18290</v>
      </c>
      <c r="F175" s="145"/>
    </row>
    <row r="176" spans="1:6" ht="14.25" hidden="1">
      <c r="A176" s="76" t="s">
        <v>219</v>
      </c>
      <c r="B176" s="76" t="s">
        <v>220</v>
      </c>
      <c r="C176" s="77"/>
      <c r="D176" s="77"/>
      <c r="E176" s="29"/>
      <c r="F176" s="145"/>
    </row>
    <row r="177" spans="1:6" ht="15" hidden="1">
      <c r="A177" s="76"/>
      <c r="B177" s="86" t="s">
        <v>823</v>
      </c>
      <c r="C177" s="77"/>
      <c r="D177" s="77"/>
      <c r="E177" s="88"/>
      <c r="F177" s="145"/>
    </row>
    <row r="178" spans="1:6" ht="15" hidden="1">
      <c r="A178" s="76"/>
      <c r="B178" s="86" t="s">
        <v>824</v>
      </c>
      <c r="C178" s="77"/>
      <c r="D178" s="77"/>
      <c r="E178" s="88">
        <v>476130</v>
      </c>
      <c r="F178" s="145"/>
    </row>
    <row r="179" spans="1:6" ht="15" hidden="1">
      <c r="A179" s="76"/>
      <c r="B179" s="86"/>
      <c r="C179" s="77"/>
      <c r="D179" s="77"/>
      <c r="E179" s="88">
        <v>138900.01</v>
      </c>
      <c r="F179" s="145"/>
    </row>
    <row r="180" spans="1:6" ht="14.25" hidden="1">
      <c r="A180" s="76" t="s">
        <v>221</v>
      </c>
      <c r="B180" s="76" t="s">
        <v>222</v>
      </c>
      <c r="C180" s="77"/>
      <c r="D180" s="77"/>
      <c r="E180" s="88"/>
      <c r="F180" s="145"/>
    </row>
    <row r="181" spans="1:6" ht="14.25" hidden="1">
      <c r="A181" s="76" t="s">
        <v>223</v>
      </c>
      <c r="B181" s="76" t="s">
        <v>505</v>
      </c>
      <c r="C181" s="77"/>
      <c r="D181" s="77"/>
      <c r="E181" s="88"/>
      <c r="F181" s="145"/>
    </row>
    <row r="182" spans="1:6" ht="15" hidden="1">
      <c r="A182" s="76"/>
      <c r="B182" s="86" t="s">
        <v>825</v>
      </c>
      <c r="C182" s="77"/>
      <c r="D182" s="77"/>
      <c r="E182" s="88">
        <v>22420</v>
      </c>
      <c r="F182" s="145"/>
    </row>
    <row r="183" spans="1:6" ht="14.25" hidden="1">
      <c r="A183" s="76" t="s">
        <v>225</v>
      </c>
      <c r="B183" s="76" t="s">
        <v>226</v>
      </c>
      <c r="C183" s="77"/>
      <c r="D183" s="77"/>
      <c r="E183" s="88"/>
      <c r="F183" s="145"/>
    </row>
    <row r="184" spans="1:6" ht="15" hidden="1">
      <c r="A184" s="76"/>
      <c r="B184" s="86" t="s">
        <v>826</v>
      </c>
      <c r="C184" s="77"/>
      <c r="D184" s="77"/>
      <c r="E184" s="88">
        <v>51027.28</v>
      </c>
      <c r="F184" s="145"/>
    </row>
    <row r="185" spans="1:6" ht="15" hidden="1">
      <c r="A185" s="76"/>
      <c r="B185" s="86"/>
      <c r="C185" s="77"/>
      <c r="D185" s="77"/>
      <c r="E185" s="88"/>
      <c r="F185" s="145"/>
    </row>
    <row r="186" spans="1:6" ht="15" hidden="1">
      <c r="A186" s="76"/>
      <c r="B186" s="86" t="s">
        <v>510</v>
      </c>
      <c r="C186" s="77"/>
      <c r="D186" s="77"/>
      <c r="E186" s="88">
        <v>162500</v>
      </c>
      <c r="F186" s="145"/>
    </row>
    <row r="187" spans="1:6" ht="15" hidden="1">
      <c r="A187" s="76"/>
      <c r="B187" s="86" t="s">
        <v>827</v>
      </c>
      <c r="C187" s="77"/>
      <c r="D187" s="77"/>
      <c r="E187" s="88">
        <v>70800</v>
      </c>
      <c r="F187" s="145"/>
    </row>
    <row r="188" spans="1:6" ht="15" hidden="1">
      <c r="A188" s="76"/>
      <c r="B188" s="86"/>
      <c r="C188" s="77"/>
      <c r="D188" s="77"/>
      <c r="E188" s="88">
        <v>70800</v>
      </c>
      <c r="F188" s="145"/>
    </row>
    <row r="189" spans="1:6" ht="15" hidden="1">
      <c r="A189" s="76"/>
      <c r="B189" s="86" t="s">
        <v>710</v>
      </c>
      <c r="C189" s="77"/>
      <c r="D189" s="77"/>
      <c r="E189" s="88">
        <v>230100</v>
      </c>
      <c r="F189" s="145"/>
    </row>
    <row r="190" spans="1:6" ht="15" hidden="1">
      <c r="A190" s="76"/>
      <c r="B190" s="86"/>
      <c r="C190" s="77"/>
      <c r="D190" s="77"/>
      <c r="E190" s="88"/>
      <c r="F190" s="145"/>
    </row>
    <row r="191" spans="1:6" ht="14.25" hidden="1">
      <c r="A191" s="76" t="s">
        <v>227</v>
      </c>
      <c r="B191" s="76" t="s">
        <v>228</v>
      </c>
      <c r="C191" s="77"/>
      <c r="D191" s="77"/>
      <c r="E191" s="88"/>
      <c r="F191" s="145"/>
    </row>
    <row r="192" spans="1:6" ht="14.25" hidden="1">
      <c r="A192" s="76" t="s">
        <v>229</v>
      </c>
      <c r="B192" s="76" t="s">
        <v>230</v>
      </c>
      <c r="C192" s="77"/>
      <c r="D192" s="77"/>
      <c r="E192" s="88"/>
      <c r="F192" s="145"/>
    </row>
    <row r="193" spans="1:6" ht="14.25" hidden="1">
      <c r="A193" s="76" t="s">
        <v>231</v>
      </c>
      <c r="B193" s="76" t="s">
        <v>232</v>
      </c>
      <c r="C193" s="77"/>
      <c r="D193" s="77"/>
      <c r="E193" s="88"/>
      <c r="F193" s="145"/>
    </row>
    <row r="194" spans="1:6" ht="14.25" hidden="1">
      <c r="A194" s="76"/>
      <c r="B194" s="76"/>
      <c r="C194" s="77"/>
      <c r="D194" s="77"/>
      <c r="E194" s="88"/>
      <c r="F194" s="145"/>
    </row>
    <row r="195" spans="1:6" ht="14.25">
      <c r="A195" s="76" t="s">
        <v>233</v>
      </c>
      <c r="B195" s="76" t="s">
        <v>234</v>
      </c>
      <c r="C195" s="77">
        <v>0</v>
      </c>
      <c r="D195" s="77">
        <v>0</v>
      </c>
      <c r="E195" s="77">
        <f>('Detalle de Ejecucion Junio 23'!E187)</f>
        <v>13334</v>
      </c>
      <c r="F195" s="145"/>
    </row>
    <row r="196" spans="1:6" ht="14.25" hidden="1">
      <c r="A196" s="76" t="s">
        <v>235</v>
      </c>
      <c r="B196" s="76" t="s">
        <v>511</v>
      </c>
      <c r="C196" s="77"/>
      <c r="D196" s="77"/>
      <c r="E196" s="88"/>
      <c r="F196" s="145"/>
    </row>
    <row r="197" spans="1:6" ht="14.25" hidden="1">
      <c r="A197" s="76" t="s">
        <v>237</v>
      </c>
      <c r="B197" s="76" t="s">
        <v>236</v>
      </c>
      <c r="C197" s="77"/>
      <c r="D197" s="77"/>
      <c r="E197" s="88"/>
      <c r="F197" s="145"/>
    </row>
    <row r="198" spans="1:6" ht="14.25" hidden="1">
      <c r="A198" s="76"/>
      <c r="B198" s="76"/>
      <c r="C198" s="77"/>
      <c r="D198" s="77"/>
      <c r="E198" s="88"/>
      <c r="F198" s="145"/>
    </row>
    <row r="199" spans="1:6" ht="14.25">
      <c r="A199" s="95" t="s">
        <v>238</v>
      </c>
      <c r="B199" s="95" t="s">
        <v>239</v>
      </c>
      <c r="C199" s="96">
        <v>38024600</v>
      </c>
      <c r="D199" s="96">
        <v>38024600</v>
      </c>
      <c r="E199" s="96">
        <f>SUM(E200+E224+E233+E243)</f>
        <v>1148343.8</v>
      </c>
      <c r="F199" s="145"/>
    </row>
    <row r="200" spans="1:6" ht="14.25">
      <c r="A200" s="76" t="s">
        <v>240</v>
      </c>
      <c r="B200" s="76" t="s">
        <v>241</v>
      </c>
      <c r="C200" s="77">
        <v>2550000</v>
      </c>
      <c r="D200" s="77">
        <v>2550000</v>
      </c>
      <c r="E200" s="77">
        <f>('Detalle de Ejecucion Junio 23'!E192)</f>
        <v>406851.84000000003</v>
      </c>
      <c r="F200" s="145"/>
    </row>
    <row r="201" spans="1:6" ht="14.25" hidden="1">
      <c r="A201" s="76" t="s">
        <v>242</v>
      </c>
      <c r="B201" s="76" t="s">
        <v>241</v>
      </c>
      <c r="C201" s="77"/>
      <c r="D201" s="77"/>
      <c r="E201" s="88"/>
      <c r="F201" s="145"/>
    </row>
    <row r="202" spans="1:6" ht="14.25" hidden="1">
      <c r="A202" s="76" t="s">
        <v>243</v>
      </c>
      <c r="B202" s="76" t="s">
        <v>244</v>
      </c>
      <c r="C202" s="77"/>
      <c r="D202" s="77"/>
      <c r="E202" s="88"/>
      <c r="F202" s="145"/>
    </row>
    <row r="203" spans="1:6" ht="14.25" hidden="1">
      <c r="A203" s="76"/>
      <c r="B203" s="76"/>
      <c r="C203" s="77"/>
      <c r="D203" s="77"/>
      <c r="E203" s="78"/>
      <c r="F203" s="145"/>
    </row>
    <row r="204" spans="1:6" ht="14.25">
      <c r="A204" s="76" t="s">
        <v>245</v>
      </c>
      <c r="B204" s="76" t="s">
        <v>246</v>
      </c>
      <c r="C204" s="77">
        <v>4700000</v>
      </c>
      <c r="D204" s="77">
        <v>4700000</v>
      </c>
      <c r="E204" s="77">
        <f>('Detalle de Ejecucion Junio 23'!E255)</f>
        <v>0</v>
      </c>
      <c r="F204" s="145"/>
    </row>
    <row r="205" spans="1:6" ht="14.25" hidden="1">
      <c r="A205" s="76" t="s">
        <v>247</v>
      </c>
      <c r="B205" s="76" t="s">
        <v>248</v>
      </c>
      <c r="C205" s="77"/>
      <c r="D205" s="77"/>
      <c r="E205" s="78"/>
      <c r="F205" s="145"/>
    </row>
    <row r="206" spans="1:6" ht="14.25" hidden="1">
      <c r="A206" s="76" t="s">
        <v>249</v>
      </c>
      <c r="B206" s="76" t="s">
        <v>250</v>
      </c>
      <c r="C206" s="77"/>
      <c r="D206" s="77"/>
      <c r="E206" s="78"/>
      <c r="F206" s="145"/>
    </row>
    <row r="207" spans="1:6" ht="14.25" hidden="1">
      <c r="A207" s="76" t="s">
        <v>251</v>
      </c>
      <c r="B207" s="76" t="s">
        <v>252</v>
      </c>
      <c r="C207" s="77"/>
      <c r="D207" s="77"/>
      <c r="E207" s="78"/>
      <c r="F207" s="145"/>
    </row>
    <row r="208" spans="1:6" ht="14.25" hidden="1">
      <c r="A208" s="76"/>
      <c r="B208" s="76"/>
      <c r="C208" s="77"/>
      <c r="D208" s="77"/>
      <c r="E208" s="78"/>
      <c r="F208" s="145"/>
    </row>
    <row r="209" spans="1:6" ht="14.25">
      <c r="A209" s="76" t="s">
        <v>253</v>
      </c>
      <c r="B209" s="76" t="s">
        <v>254</v>
      </c>
      <c r="C209" s="77">
        <v>1800000</v>
      </c>
      <c r="D209" s="77">
        <v>1800000</v>
      </c>
      <c r="E209" s="77">
        <f>('Detalle de Ejecucion Junio 23'!E259)</f>
        <v>0</v>
      </c>
      <c r="F209" s="145"/>
    </row>
    <row r="210" spans="1:6" ht="14.25" hidden="1">
      <c r="A210" s="76" t="s">
        <v>257</v>
      </c>
      <c r="B210" s="76" t="s">
        <v>258</v>
      </c>
      <c r="C210" s="77"/>
      <c r="D210" s="77"/>
      <c r="E210" s="78"/>
      <c r="F210" s="145"/>
    </row>
    <row r="211" spans="1:6" ht="14.25" hidden="1">
      <c r="A211" s="76" t="s">
        <v>259</v>
      </c>
      <c r="B211" s="76" t="s">
        <v>260</v>
      </c>
      <c r="C211" s="77"/>
      <c r="D211" s="77"/>
      <c r="E211" s="78"/>
      <c r="F211" s="145"/>
    </row>
    <row r="212" spans="1:6" ht="14.25" hidden="1">
      <c r="A212" s="76" t="s">
        <v>261</v>
      </c>
      <c r="B212" s="76" t="s">
        <v>262</v>
      </c>
      <c r="C212" s="77"/>
      <c r="D212" s="77"/>
      <c r="E212" s="78"/>
      <c r="F212" s="145"/>
    </row>
    <row r="213" spans="1:6" ht="14.25" hidden="1">
      <c r="A213" s="76" t="s">
        <v>263</v>
      </c>
      <c r="B213" s="76" t="s">
        <v>264</v>
      </c>
      <c r="C213" s="77"/>
      <c r="D213" s="77"/>
      <c r="E213" s="78"/>
      <c r="F213" s="145"/>
    </row>
    <row r="214" spans="1:6" ht="14.25" hidden="1">
      <c r="A214" s="76" t="s">
        <v>265</v>
      </c>
      <c r="B214" s="76" t="s">
        <v>266</v>
      </c>
      <c r="C214" s="77"/>
      <c r="D214" s="77"/>
      <c r="E214" s="78"/>
      <c r="F214" s="145"/>
    </row>
    <row r="215" spans="1:6" ht="14.25" hidden="1">
      <c r="A215" s="76"/>
      <c r="B215" s="76"/>
      <c r="C215" s="77"/>
      <c r="D215" s="77"/>
      <c r="E215" s="78"/>
      <c r="F215" s="145"/>
    </row>
    <row r="216" spans="1:6" ht="14.25">
      <c r="A216" s="76" t="s">
        <v>267</v>
      </c>
      <c r="B216" s="76" t="s">
        <v>843</v>
      </c>
      <c r="C216" s="77">
        <v>800000</v>
      </c>
      <c r="D216" s="77">
        <v>800000</v>
      </c>
      <c r="E216" s="77">
        <f>('Detalle de Ejecucion Junio 23'!F264)</f>
        <v>0</v>
      </c>
      <c r="F216" s="145"/>
    </row>
    <row r="217" spans="1:6" ht="14.25" hidden="1">
      <c r="A217" s="76" t="s">
        <v>269</v>
      </c>
      <c r="B217" s="76" t="s">
        <v>270</v>
      </c>
      <c r="C217" s="77"/>
      <c r="D217" s="77"/>
      <c r="E217" s="78"/>
      <c r="F217" s="145"/>
    </row>
    <row r="218" spans="1:6" ht="14.25" hidden="1">
      <c r="A218" s="76"/>
      <c r="B218" s="76"/>
      <c r="C218" s="77"/>
      <c r="D218" s="77"/>
      <c r="E218" s="78"/>
      <c r="F218" s="145"/>
    </row>
    <row r="219" spans="1:6" ht="14.25">
      <c r="A219" s="76" t="s">
        <v>271</v>
      </c>
      <c r="B219" s="76" t="s">
        <v>272</v>
      </c>
      <c r="C219" s="77">
        <v>1000000</v>
      </c>
      <c r="D219" s="77">
        <v>1000000</v>
      </c>
      <c r="E219" s="77">
        <f>('Detalle de Ejecucion Junio 23'!E266)</f>
        <v>0</v>
      </c>
      <c r="F219" s="145"/>
    </row>
    <row r="220" spans="1:6" ht="14.25" hidden="1">
      <c r="A220" s="76" t="s">
        <v>273</v>
      </c>
      <c r="B220" s="76" t="s">
        <v>274</v>
      </c>
      <c r="C220" s="77"/>
      <c r="D220" s="77"/>
      <c r="E220" s="78"/>
      <c r="F220" s="145"/>
    </row>
    <row r="221" spans="1:6" ht="14.25" hidden="1">
      <c r="A221" s="76" t="s">
        <v>275</v>
      </c>
      <c r="B221" s="76" t="s">
        <v>276</v>
      </c>
      <c r="C221" s="77"/>
      <c r="D221" s="77"/>
      <c r="E221" s="78"/>
      <c r="F221" s="145"/>
    </row>
    <row r="222" spans="1:6" ht="14.25" hidden="1">
      <c r="A222" s="76" t="s">
        <v>277</v>
      </c>
      <c r="B222" s="76" t="s">
        <v>561</v>
      </c>
      <c r="C222" s="77"/>
      <c r="D222" s="77"/>
      <c r="E222" s="78"/>
      <c r="F222" s="145"/>
    </row>
    <row r="223" spans="1:6" ht="14.25" hidden="1">
      <c r="A223" s="76"/>
      <c r="B223" s="76"/>
      <c r="C223" s="77"/>
      <c r="D223" s="77"/>
      <c r="E223" s="78"/>
      <c r="F223" s="145"/>
    </row>
    <row r="224" spans="1:6" ht="14.25">
      <c r="A224" s="76" t="s">
        <v>279</v>
      </c>
      <c r="B224" s="76" t="s">
        <v>280</v>
      </c>
      <c r="C224" s="77">
        <v>50000</v>
      </c>
      <c r="D224" s="77">
        <v>50000</v>
      </c>
      <c r="E224" s="77">
        <f>('Detalle de Ejecucion Junio 23'!E271)</f>
        <v>424.8</v>
      </c>
      <c r="F224" s="145"/>
    </row>
    <row r="225" spans="1:6" ht="14.25" hidden="1">
      <c r="A225" s="76" t="s">
        <v>281</v>
      </c>
      <c r="B225" s="76" t="s">
        <v>282</v>
      </c>
      <c r="C225" s="77"/>
      <c r="D225" s="77"/>
      <c r="E225" s="78"/>
      <c r="F225" s="145"/>
    </row>
    <row r="226" spans="1:6" ht="14.25" hidden="1">
      <c r="A226" s="76" t="s">
        <v>283</v>
      </c>
      <c r="B226" s="76" t="s">
        <v>284</v>
      </c>
      <c r="C226" s="77"/>
      <c r="D226" s="77"/>
      <c r="E226" s="78"/>
      <c r="F226" s="145"/>
    </row>
    <row r="227" spans="1:6" ht="14.25" hidden="1">
      <c r="A227" s="76" t="s">
        <v>285</v>
      </c>
      <c r="B227" s="76" t="s">
        <v>286</v>
      </c>
      <c r="C227" s="77"/>
      <c r="D227" s="77"/>
      <c r="E227" s="78"/>
      <c r="F227" s="145"/>
    </row>
    <row r="228" spans="1:6" ht="14.25" hidden="1">
      <c r="A228" s="76" t="s">
        <v>287</v>
      </c>
      <c r="B228" s="76" t="s">
        <v>288</v>
      </c>
      <c r="C228" s="77"/>
      <c r="D228" s="77"/>
      <c r="E228" s="78"/>
      <c r="F228" s="145"/>
    </row>
    <row r="229" spans="1:6" ht="14.25" hidden="1">
      <c r="A229" s="76" t="s">
        <v>289</v>
      </c>
      <c r="B229" s="76" t="s">
        <v>715</v>
      </c>
      <c r="C229" s="77"/>
      <c r="D229" s="77"/>
      <c r="E229" s="78"/>
      <c r="F229" s="145"/>
    </row>
    <row r="230" spans="1:6" ht="14.25" hidden="1">
      <c r="A230" s="76" t="s">
        <v>291</v>
      </c>
      <c r="B230" s="76" t="s">
        <v>292</v>
      </c>
      <c r="C230" s="77"/>
      <c r="D230" s="77"/>
      <c r="E230" s="78"/>
      <c r="F230" s="145"/>
    </row>
    <row r="231" spans="1:6" ht="14.25" hidden="1">
      <c r="A231" s="76" t="s">
        <v>293</v>
      </c>
      <c r="B231" s="76" t="s">
        <v>294</v>
      </c>
      <c r="C231" s="77"/>
      <c r="D231" s="77"/>
      <c r="E231" s="78"/>
      <c r="F231" s="145"/>
    </row>
    <row r="232" spans="1:6" ht="14.25" hidden="1">
      <c r="A232" s="76"/>
      <c r="B232" s="76"/>
      <c r="C232" s="77"/>
      <c r="D232" s="77"/>
      <c r="E232" s="78"/>
      <c r="F232" s="145"/>
    </row>
    <row r="233" spans="1:6" ht="14.25">
      <c r="A233" s="76" t="s">
        <v>295</v>
      </c>
      <c r="B233" s="76" t="s">
        <v>296</v>
      </c>
      <c r="C233" s="77">
        <v>15970000</v>
      </c>
      <c r="D233" s="77">
        <v>15970000</v>
      </c>
      <c r="E233" s="77">
        <f>('Detalle de Ejecucion Junio 23'!E281)</f>
        <v>634602.53</v>
      </c>
      <c r="F233" s="145"/>
    </row>
    <row r="234" spans="1:6" ht="14.25" hidden="1">
      <c r="A234" s="76" t="s">
        <v>297</v>
      </c>
      <c r="B234" s="76" t="s">
        <v>298</v>
      </c>
      <c r="C234" s="77"/>
      <c r="D234" s="77"/>
      <c r="E234" s="88">
        <v>390304</v>
      </c>
      <c r="F234" s="145"/>
    </row>
    <row r="235" spans="1:6" ht="14.25" hidden="1">
      <c r="A235" s="76" t="s">
        <v>299</v>
      </c>
      <c r="B235" s="76" t="s">
        <v>300</v>
      </c>
      <c r="C235" s="77"/>
      <c r="D235" s="77"/>
      <c r="E235" s="78"/>
      <c r="F235" s="145"/>
    </row>
    <row r="236" spans="1:6" ht="14.25" hidden="1">
      <c r="A236" s="76" t="s">
        <v>563</v>
      </c>
      <c r="B236" s="76" t="s">
        <v>302</v>
      </c>
      <c r="C236" s="77"/>
      <c r="D236" s="77"/>
      <c r="E236" s="78"/>
      <c r="F236" s="145"/>
    </row>
    <row r="237" spans="1:6" ht="14.25" hidden="1">
      <c r="A237" s="76" t="s">
        <v>303</v>
      </c>
      <c r="B237" s="76" t="s">
        <v>304</v>
      </c>
      <c r="C237" s="77"/>
      <c r="D237" s="77"/>
      <c r="E237" s="78"/>
      <c r="F237" s="145"/>
    </row>
    <row r="238" spans="1:6" ht="14.25" hidden="1">
      <c r="A238" s="76" t="s">
        <v>305</v>
      </c>
      <c r="B238" s="76" t="s">
        <v>306</v>
      </c>
      <c r="C238" s="77"/>
      <c r="D238" s="77"/>
      <c r="E238" s="78"/>
      <c r="F238" s="145"/>
    </row>
    <row r="239" spans="1:6" ht="14.25" hidden="1">
      <c r="A239" s="76" t="s">
        <v>307</v>
      </c>
      <c r="B239" s="76" t="s">
        <v>308</v>
      </c>
      <c r="C239" s="77"/>
      <c r="D239" s="77"/>
      <c r="E239" s="78"/>
      <c r="F239" s="145"/>
    </row>
    <row r="240" spans="1:6" ht="14.25" hidden="1">
      <c r="A240" s="76" t="s">
        <v>309</v>
      </c>
      <c r="B240" s="76" t="s">
        <v>310</v>
      </c>
      <c r="C240" s="77"/>
      <c r="D240" s="77"/>
      <c r="E240" s="78"/>
      <c r="F240" s="145"/>
    </row>
    <row r="241" spans="1:6" ht="14.25" hidden="1">
      <c r="A241" s="76" t="s">
        <v>311</v>
      </c>
      <c r="B241" s="76" t="s">
        <v>564</v>
      </c>
      <c r="C241" s="77"/>
      <c r="D241" s="77"/>
      <c r="E241" s="78"/>
      <c r="F241" s="145"/>
    </row>
    <row r="242" spans="1:6" ht="14.25" hidden="1">
      <c r="A242" s="76"/>
      <c r="B242" s="76"/>
      <c r="C242" s="77"/>
      <c r="D242" s="77"/>
      <c r="E242" s="78"/>
      <c r="F242" s="145"/>
    </row>
    <row r="243" spans="1:6" ht="14.25">
      <c r="A243" s="76" t="s">
        <v>313</v>
      </c>
      <c r="B243" s="76" t="s">
        <v>770</v>
      </c>
      <c r="C243" s="77">
        <v>11154600</v>
      </c>
      <c r="D243" s="77">
        <v>11154600</v>
      </c>
      <c r="E243" s="77">
        <f>('Detalle de Ejecucion Junio 23'!E292)</f>
        <v>106464.62999999999</v>
      </c>
      <c r="F243" s="145"/>
    </row>
    <row r="244" spans="1:6" ht="14.25" hidden="1">
      <c r="A244" s="76" t="s">
        <v>315</v>
      </c>
      <c r="B244" s="76" t="s">
        <v>565</v>
      </c>
      <c r="C244" s="77"/>
      <c r="D244" s="77"/>
      <c r="E244" s="88"/>
      <c r="F244" s="145"/>
    </row>
    <row r="245" spans="1:6" ht="14.25" hidden="1">
      <c r="A245" s="76" t="s">
        <v>317</v>
      </c>
      <c r="B245" s="76" t="s">
        <v>318</v>
      </c>
      <c r="C245" s="77"/>
      <c r="D245" s="77"/>
      <c r="E245" s="88"/>
      <c r="F245" s="145"/>
    </row>
    <row r="246" spans="1:6" ht="14.25" hidden="1">
      <c r="A246" s="76" t="s">
        <v>319</v>
      </c>
      <c r="B246" s="76" t="s">
        <v>568</v>
      </c>
      <c r="C246" s="77"/>
      <c r="D246" s="77"/>
      <c r="E246" s="88"/>
      <c r="F246" s="145"/>
    </row>
    <row r="247" spans="1:6" ht="14.25" hidden="1">
      <c r="A247" s="76" t="s">
        <v>321</v>
      </c>
      <c r="B247" s="76" t="s">
        <v>322</v>
      </c>
      <c r="C247" s="77"/>
      <c r="D247" s="77"/>
      <c r="E247" s="88"/>
      <c r="F247" s="145"/>
    </row>
    <row r="248" spans="1:6" ht="14.25" hidden="1">
      <c r="A248" s="76" t="s">
        <v>323</v>
      </c>
      <c r="B248" s="76" t="s">
        <v>324</v>
      </c>
      <c r="C248" s="77"/>
      <c r="D248" s="77"/>
      <c r="E248" s="88"/>
      <c r="F248" s="145"/>
    </row>
    <row r="249" spans="1:6" ht="14.25" hidden="1">
      <c r="A249" s="76" t="s">
        <v>325</v>
      </c>
      <c r="B249" s="76" t="s">
        <v>326</v>
      </c>
      <c r="C249" s="77"/>
      <c r="D249" s="77"/>
      <c r="E249" s="88"/>
      <c r="F249" s="145"/>
    </row>
    <row r="250" spans="1:6" ht="14.25" hidden="1">
      <c r="A250" s="76" t="s">
        <v>327</v>
      </c>
      <c r="B250" s="76" t="s">
        <v>328</v>
      </c>
      <c r="C250" s="77"/>
      <c r="D250" s="77"/>
      <c r="E250" s="88"/>
      <c r="F250" s="145"/>
    </row>
    <row r="251" spans="1:6" ht="14.25" hidden="1">
      <c r="A251" s="76" t="s">
        <v>329</v>
      </c>
      <c r="B251" s="76" t="s">
        <v>330</v>
      </c>
      <c r="C251" s="77"/>
      <c r="D251" s="77"/>
      <c r="E251" s="88"/>
      <c r="F251" s="145"/>
    </row>
    <row r="252" spans="1:6" ht="14.25" hidden="1">
      <c r="A252" s="76" t="s">
        <v>331</v>
      </c>
      <c r="B252" s="76" t="s">
        <v>720</v>
      </c>
      <c r="C252" s="77"/>
      <c r="D252" s="77"/>
      <c r="E252" s="88"/>
      <c r="F252" s="145"/>
    </row>
    <row r="253" spans="1:6" ht="14.25" hidden="1">
      <c r="A253" s="76" t="s">
        <v>333</v>
      </c>
      <c r="B253" s="76" t="s">
        <v>578</v>
      </c>
      <c r="C253" s="77"/>
      <c r="D253" s="77"/>
      <c r="E253" s="88"/>
      <c r="F253" s="145"/>
    </row>
    <row r="254" spans="1:6" ht="14.25" hidden="1">
      <c r="A254" s="76"/>
      <c r="B254" s="76"/>
      <c r="C254" s="77"/>
      <c r="D254" s="77"/>
      <c r="E254" s="88"/>
      <c r="F254" s="145"/>
    </row>
    <row r="255" spans="1:6">
      <c r="A255" s="95" t="s">
        <v>335</v>
      </c>
      <c r="B255" s="95" t="s">
        <v>336</v>
      </c>
      <c r="C255" s="96">
        <v>25000000</v>
      </c>
      <c r="D255" s="96">
        <v>25000000</v>
      </c>
      <c r="E255" s="96">
        <f>SUM(E256)</f>
        <v>0</v>
      </c>
    </row>
    <row r="256" spans="1:6" ht="14.25">
      <c r="A256" s="76" t="s">
        <v>337</v>
      </c>
      <c r="B256" s="76" t="s">
        <v>338</v>
      </c>
      <c r="C256" s="77">
        <v>25000000</v>
      </c>
      <c r="D256" s="77">
        <v>25000000</v>
      </c>
      <c r="E256" s="77">
        <f>('Detalle de Ejecucion Junio 23'!E334)</f>
        <v>0</v>
      </c>
      <c r="F256" s="145"/>
    </row>
    <row r="257" spans="1:6" ht="14.25" hidden="1">
      <c r="A257" s="76" t="s">
        <v>339</v>
      </c>
      <c r="B257" s="76" t="s">
        <v>581</v>
      </c>
      <c r="C257" s="77"/>
      <c r="D257" s="77"/>
      <c r="E257" s="88"/>
      <c r="F257" s="145"/>
    </row>
    <row r="258" spans="1:6" ht="14.25" hidden="1">
      <c r="A258" s="76" t="s">
        <v>341</v>
      </c>
      <c r="B258" s="76" t="s">
        <v>342</v>
      </c>
      <c r="C258" s="77"/>
      <c r="D258" s="77"/>
      <c r="E258" s="88"/>
      <c r="F258" s="145"/>
    </row>
    <row r="259" spans="1:6" ht="14.25" hidden="1">
      <c r="A259" s="76" t="s">
        <v>343</v>
      </c>
      <c r="B259" s="76" t="s">
        <v>344</v>
      </c>
      <c r="C259" s="77"/>
      <c r="D259" s="77"/>
      <c r="E259" s="88"/>
      <c r="F259" s="145"/>
    </row>
    <row r="260" spans="1:6" ht="14.25" hidden="1">
      <c r="A260" s="76" t="s">
        <v>345</v>
      </c>
      <c r="B260" s="76" t="s">
        <v>346</v>
      </c>
      <c r="C260" s="77"/>
      <c r="D260" s="77"/>
      <c r="E260" s="88"/>
      <c r="F260" s="145"/>
    </row>
    <row r="261" spans="1:6" ht="14.25" hidden="1">
      <c r="A261" s="76" t="s">
        <v>347</v>
      </c>
      <c r="B261" s="76" t="s">
        <v>348</v>
      </c>
      <c r="C261" s="77"/>
      <c r="D261" s="77"/>
      <c r="E261" s="88"/>
      <c r="F261" s="145"/>
    </row>
    <row r="262" spans="1:6" ht="14.25" hidden="1">
      <c r="A262" s="76" t="s">
        <v>349</v>
      </c>
      <c r="B262" s="76" t="s">
        <v>350</v>
      </c>
      <c r="C262" s="77"/>
      <c r="D262" s="77"/>
      <c r="E262" s="88"/>
      <c r="F262" s="145"/>
    </row>
    <row r="263" spans="1:6" ht="14.25" hidden="1">
      <c r="A263" s="76"/>
      <c r="B263" s="76"/>
      <c r="C263" s="77"/>
      <c r="D263" s="77"/>
      <c r="E263" s="88"/>
      <c r="F263" s="145"/>
    </row>
    <row r="264" spans="1:6" ht="14.25" hidden="1">
      <c r="A264" s="76" t="s">
        <v>582</v>
      </c>
      <c r="B264" s="76" t="s">
        <v>585</v>
      </c>
      <c r="C264" s="77"/>
      <c r="D264" s="77"/>
      <c r="E264" s="29"/>
      <c r="F264" s="145"/>
    </row>
    <row r="265" spans="1:6" ht="14.25" hidden="1">
      <c r="A265" s="76"/>
      <c r="B265" s="76"/>
      <c r="C265" s="77"/>
      <c r="D265" s="77"/>
      <c r="E265" s="78"/>
      <c r="F265" s="145"/>
    </row>
    <row r="266" spans="1:6" ht="14.25" hidden="1">
      <c r="A266" s="76"/>
      <c r="B266" s="76"/>
      <c r="C266" s="77"/>
      <c r="D266" s="77"/>
      <c r="E266" s="88"/>
      <c r="F266" s="145"/>
    </row>
    <row r="267" spans="1:6" ht="14.25" hidden="1">
      <c r="A267" s="76" t="s">
        <v>584</v>
      </c>
      <c r="B267" s="76" t="s">
        <v>585</v>
      </c>
      <c r="C267" s="77"/>
      <c r="D267" s="77"/>
      <c r="E267" s="77">
        <f t="shared" ref="E267" si="0">SUM(E268:E269)</f>
        <v>0</v>
      </c>
      <c r="F267" s="145"/>
    </row>
    <row r="268" spans="1:6" ht="14.25" hidden="1">
      <c r="A268" s="76" t="s">
        <v>586</v>
      </c>
      <c r="B268" s="76" t="s">
        <v>587</v>
      </c>
      <c r="C268" s="77"/>
      <c r="D268" s="77"/>
      <c r="E268" s="88"/>
      <c r="F268" s="145"/>
    </row>
    <row r="269" spans="1:6" ht="14.25" hidden="1">
      <c r="A269" s="76" t="s">
        <v>588</v>
      </c>
      <c r="B269" s="76" t="s">
        <v>589</v>
      </c>
      <c r="C269" s="77"/>
      <c r="D269" s="77"/>
      <c r="E269" s="29"/>
      <c r="F269" s="145"/>
    </row>
    <row r="270" spans="1:6" ht="14.25" hidden="1">
      <c r="A270" s="76"/>
      <c r="B270" s="76"/>
      <c r="C270" s="77"/>
      <c r="D270" s="77"/>
      <c r="E270" s="78"/>
      <c r="F270" s="145"/>
    </row>
    <row r="271" spans="1:6" ht="14.25">
      <c r="A271" s="95" t="s">
        <v>351</v>
      </c>
      <c r="B271" s="95" t="s">
        <v>829</v>
      </c>
      <c r="C271" s="96">
        <v>1500000000</v>
      </c>
      <c r="D271" s="96">
        <v>1500000000</v>
      </c>
      <c r="E271" s="96">
        <f>SUM(E272)</f>
        <v>3279290.08</v>
      </c>
      <c r="F271" s="145"/>
    </row>
    <row r="272" spans="1:6" ht="14.25">
      <c r="A272" s="76" t="s">
        <v>939</v>
      </c>
      <c r="B272" s="1" t="s">
        <v>941</v>
      </c>
      <c r="C272" s="77"/>
      <c r="D272" s="77"/>
      <c r="E272" s="77">
        <f>('Detalle de Ejecucion Junio 23'!E350)</f>
        <v>3279290.08</v>
      </c>
      <c r="F272" s="145"/>
    </row>
    <row r="273" spans="1:6" ht="14.25">
      <c r="A273" s="76" t="s">
        <v>743</v>
      </c>
      <c r="B273" s="76" t="s">
        <v>830</v>
      </c>
      <c r="C273" s="77">
        <v>1500000000</v>
      </c>
      <c r="D273" s="77">
        <v>1500000000</v>
      </c>
      <c r="E273" s="77">
        <f>('Detalle de Ejecucion Mayo 23'!E318)</f>
        <v>0</v>
      </c>
      <c r="F273" s="145"/>
    </row>
    <row r="274" spans="1:6" ht="14.25">
      <c r="A274" s="95" t="s">
        <v>355</v>
      </c>
      <c r="B274" s="95" t="s">
        <v>356</v>
      </c>
      <c r="C274" s="96">
        <v>115790800</v>
      </c>
      <c r="D274" s="96">
        <v>115790800</v>
      </c>
      <c r="E274" s="96">
        <f>SUM(E275+E294+E305+E303+E313+E291+E283)</f>
        <v>3377648.61</v>
      </c>
      <c r="F274" s="145"/>
    </row>
    <row r="275" spans="1:6" ht="14.25">
      <c r="A275" s="76" t="s">
        <v>357</v>
      </c>
      <c r="B275" s="76" t="s">
        <v>358</v>
      </c>
      <c r="C275" s="77">
        <v>39000000</v>
      </c>
      <c r="D275" s="77">
        <v>39000000</v>
      </c>
      <c r="E275" s="77">
        <f>('Detalle de Ejecucion Junio 23'!E363)</f>
        <v>0</v>
      </c>
      <c r="F275" s="145"/>
    </row>
    <row r="276" spans="1:6" ht="14.25" hidden="1">
      <c r="A276" s="76" t="s">
        <v>359</v>
      </c>
      <c r="B276" s="76" t="s">
        <v>360</v>
      </c>
      <c r="C276" s="77"/>
      <c r="D276" s="77"/>
      <c r="E276" s="78"/>
      <c r="F276" s="145"/>
    </row>
    <row r="277" spans="1:6" ht="14.25" hidden="1">
      <c r="A277" s="76" t="s">
        <v>361</v>
      </c>
      <c r="B277" s="76" t="s">
        <v>362</v>
      </c>
      <c r="C277" s="77"/>
      <c r="D277" s="77"/>
      <c r="E277" s="78"/>
      <c r="F277" s="145"/>
    </row>
    <row r="278" spans="1:6" ht="14.25" hidden="1">
      <c r="A278" s="76" t="s">
        <v>363</v>
      </c>
      <c r="B278" s="76" t="s">
        <v>590</v>
      </c>
      <c r="C278" s="77"/>
      <c r="D278" s="77"/>
      <c r="E278" s="78">
        <v>1973180.16</v>
      </c>
      <c r="F278" s="145"/>
    </row>
    <row r="279" spans="1:6" ht="14.25" hidden="1">
      <c r="A279" s="76"/>
      <c r="B279" s="76"/>
      <c r="C279" s="77"/>
      <c r="D279" s="77"/>
      <c r="E279" s="78"/>
      <c r="F279" s="145"/>
    </row>
    <row r="280" spans="1:6" ht="14.25" hidden="1">
      <c r="A280" s="76" t="s">
        <v>365</v>
      </c>
      <c r="B280" s="76" t="s">
        <v>366</v>
      </c>
      <c r="C280" s="77"/>
      <c r="D280" s="77"/>
      <c r="E280" s="78"/>
      <c r="F280" s="145"/>
    </row>
    <row r="281" spans="1:6" ht="14.25" hidden="1">
      <c r="A281" s="76" t="s">
        <v>367</v>
      </c>
      <c r="B281" s="76" t="s">
        <v>368</v>
      </c>
      <c r="C281" s="77"/>
      <c r="D281" s="77"/>
      <c r="E281" s="78"/>
      <c r="F281" s="145"/>
    </row>
    <row r="282" spans="1:6" ht="14.25" hidden="1">
      <c r="A282" s="76"/>
      <c r="B282" s="76"/>
      <c r="C282" s="77"/>
      <c r="D282" s="77"/>
      <c r="E282" s="78"/>
      <c r="F282" s="145"/>
    </row>
    <row r="283" spans="1:6" ht="14.25">
      <c r="A283" s="76" t="s">
        <v>369</v>
      </c>
      <c r="B283" s="76" t="s">
        <v>370</v>
      </c>
      <c r="C283" s="77">
        <v>3300000</v>
      </c>
      <c r="D283" s="77">
        <v>3300000</v>
      </c>
      <c r="E283" s="77">
        <f>('Detalle de Ejecucion Junio 23'!E370)</f>
        <v>0</v>
      </c>
      <c r="F283" s="145"/>
    </row>
    <row r="284" spans="1:6" ht="14.25" hidden="1">
      <c r="A284" s="76" t="s">
        <v>371</v>
      </c>
      <c r="B284" s="76" t="s">
        <v>372</v>
      </c>
      <c r="C284" s="77"/>
      <c r="D284" s="77"/>
      <c r="E284" s="78"/>
      <c r="F284" s="145"/>
    </row>
    <row r="285" spans="1:6" ht="14.25" hidden="1">
      <c r="A285" s="76" t="s">
        <v>373</v>
      </c>
      <c r="B285" s="76" t="s">
        <v>591</v>
      </c>
      <c r="C285" s="77"/>
      <c r="D285" s="77"/>
      <c r="E285" s="78"/>
      <c r="F285" s="145"/>
    </row>
    <row r="286" spans="1:6" ht="14.25" hidden="1">
      <c r="A286" s="76" t="s">
        <v>375</v>
      </c>
      <c r="B286" s="76" t="s">
        <v>376</v>
      </c>
      <c r="C286" s="77"/>
      <c r="D286" s="77"/>
      <c r="E286" s="78"/>
      <c r="F286" s="145"/>
    </row>
    <row r="287" spans="1:6" ht="14.25" hidden="1">
      <c r="A287" s="76"/>
      <c r="B287" s="76"/>
      <c r="C287" s="77"/>
      <c r="D287" s="77"/>
      <c r="E287" s="78"/>
      <c r="F287" s="145"/>
    </row>
    <row r="288" spans="1:6" ht="14.25" hidden="1">
      <c r="A288" s="76" t="s">
        <v>377</v>
      </c>
      <c r="B288" s="76" t="s">
        <v>592</v>
      </c>
      <c r="C288" s="77">
        <v>0</v>
      </c>
      <c r="D288" s="77">
        <v>0</v>
      </c>
      <c r="E288" s="77">
        <f t="shared" ref="E288" si="1">SUM(E289)</f>
        <v>0</v>
      </c>
      <c r="F288" s="145"/>
    </row>
    <row r="289" spans="1:6" ht="14.25" hidden="1">
      <c r="A289" s="76" t="s">
        <v>379</v>
      </c>
      <c r="B289" s="76" t="s">
        <v>380</v>
      </c>
      <c r="C289" s="77"/>
      <c r="D289" s="77"/>
      <c r="E289" s="78"/>
      <c r="F289" s="145"/>
    </row>
    <row r="290" spans="1:6" ht="14.25" hidden="1">
      <c r="A290" s="76"/>
      <c r="B290" s="76"/>
      <c r="C290" s="77"/>
      <c r="D290" s="77"/>
      <c r="E290" s="78"/>
      <c r="F290" s="145"/>
    </row>
    <row r="291" spans="1:6" ht="14.25">
      <c r="A291" s="76" t="s">
        <v>381</v>
      </c>
      <c r="B291" s="76" t="s">
        <v>959</v>
      </c>
      <c r="C291" s="77">
        <v>41000000</v>
      </c>
      <c r="D291" s="77">
        <v>41000000</v>
      </c>
      <c r="E291" s="77">
        <f>('Detalle de Ejecucion Mayo 23'!E340)</f>
        <v>0</v>
      </c>
      <c r="F291" s="145"/>
    </row>
    <row r="292" spans="1:6" ht="14.25" hidden="1">
      <c r="A292" s="76" t="s">
        <v>383</v>
      </c>
      <c r="B292" s="76" t="s">
        <v>594</v>
      </c>
      <c r="C292" s="77"/>
      <c r="D292" s="77"/>
      <c r="E292" s="78"/>
      <c r="F292" s="145"/>
    </row>
    <row r="293" spans="1:6" ht="14.25" hidden="1">
      <c r="A293" s="76"/>
      <c r="B293" s="76"/>
      <c r="C293" s="77"/>
      <c r="D293" s="77"/>
      <c r="E293" s="78"/>
      <c r="F293" s="145"/>
    </row>
    <row r="294" spans="1:6" ht="14.25">
      <c r="A294" s="76" t="s">
        <v>387</v>
      </c>
      <c r="B294" s="76" t="s">
        <v>388</v>
      </c>
      <c r="C294" s="77">
        <v>20490800</v>
      </c>
      <c r="D294" s="77">
        <v>20490800</v>
      </c>
      <c r="E294" s="77">
        <f>('Detalle de Ejecucion Junio 23'!E374)</f>
        <v>0</v>
      </c>
      <c r="F294" s="145"/>
    </row>
    <row r="295" spans="1:6" ht="14.25" hidden="1">
      <c r="A295" s="76" t="s">
        <v>389</v>
      </c>
      <c r="B295" s="76" t="s">
        <v>595</v>
      </c>
      <c r="C295" s="77"/>
      <c r="D295" s="77"/>
      <c r="E295" s="78"/>
      <c r="F295" s="145"/>
    </row>
    <row r="296" spans="1:6" ht="14.25" hidden="1">
      <c r="A296" s="76" t="s">
        <v>391</v>
      </c>
      <c r="B296" s="76" t="s">
        <v>596</v>
      </c>
      <c r="C296" s="77"/>
      <c r="D296" s="77"/>
      <c r="E296" s="78"/>
      <c r="F296" s="145"/>
    </row>
    <row r="297" spans="1:6" ht="14.25" hidden="1">
      <c r="A297" s="76" t="s">
        <v>395</v>
      </c>
      <c r="B297" s="76" t="s">
        <v>597</v>
      </c>
      <c r="C297" s="77"/>
      <c r="D297" s="77"/>
      <c r="E297" s="78"/>
      <c r="F297" s="145"/>
    </row>
    <row r="298" spans="1:6" ht="14.25" hidden="1">
      <c r="A298" s="76" t="s">
        <v>393</v>
      </c>
      <c r="B298" s="76" t="s">
        <v>598</v>
      </c>
      <c r="C298" s="77"/>
      <c r="D298" s="77"/>
      <c r="E298" s="78"/>
      <c r="F298" s="145"/>
    </row>
    <row r="299" spans="1:6" ht="14.25" hidden="1">
      <c r="A299" s="76" t="s">
        <v>397</v>
      </c>
      <c r="B299" s="76" t="s">
        <v>398</v>
      </c>
      <c r="C299" s="77"/>
      <c r="D299" s="77"/>
      <c r="E299" s="78"/>
      <c r="F299" s="145"/>
    </row>
    <row r="300" spans="1:6" ht="14.25" hidden="1">
      <c r="A300" s="76" t="s">
        <v>399</v>
      </c>
      <c r="B300" s="76" t="s">
        <v>599</v>
      </c>
      <c r="C300" s="77"/>
      <c r="D300" s="77"/>
      <c r="E300" s="78"/>
      <c r="F300" s="145"/>
    </row>
    <row r="301" spans="1:6" ht="14.25" hidden="1">
      <c r="A301" s="76"/>
      <c r="B301" s="76"/>
      <c r="C301" s="77"/>
      <c r="D301" s="77"/>
      <c r="E301" s="78"/>
      <c r="F301" s="145"/>
    </row>
    <row r="302" spans="1:6" ht="14.25" hidden="1">
      <c r="A302" s="76" t="s">
        <v>403</v>
      </c>
      <c r="B302" s="76" t="s">
        <v>404</v>
      </c>
      <c r="C302" s="77">
        <v>0</v>
      </c>
      <c r="D302" s="77">
        <v>0</v>
      </c>
      <c r="E302" s="77">
        <f t="shared" ref="E302" si="2">SUM(E303)</f>
        <v>0</v>
      </c>
      <c r="F302" s="145"/>
    </row>
    <row r="303" spans="1:6" ht="10.5" customHeight="1">
      <c r="A303" s="76" t="s">
        <v>403</v>
      </c>
      <c r="B303" s="76" t="s">
        <v>796</v>
      </c>
      <c r="C303" s="77">
        <v>2000000</v>
      </c>
      <c r="D303" s="77">
        <v>2000000</v>
      </c>
      <c r="E303" s="78">
        <f>('Detalle de Ejecucion Junio 23'!E386)</f>
        <v>0</v>
      </c>
      <c r="F303" s="145"/>
    </row>
    <row r="304" spans="1:6" ht="14.25" hidden="1">
      <c r="A304" s="76"/>
      <c r="B304" s="76"/>
      <c r="C304" s="77"/>
      <c r="D304" s="77"/>
      <c r="E304" s="78"/>
      <c r="F304" s="145"/>
    </row>
    <row r="305" spans="1:6" ht="14.25">
      <c r="A305" s="76" t="s">
        <v>407</v>
      </c>
      <c r="B305" s="76" t="s">
        <v>408</v>
      </c>
      <c r="C305" s="77">
        <v>10000000</v>
      </c>
      <c r="D305" s="77">
        <v>10000000</v>
      </c>
      <c r="E305" s="77">
        <f>('Detalle de Ejecucion Junio 23'!E389)</f>
        <v>1894604.46</v>
      </c>
      <c r="F305" s="145"/>
    </row>
    <row r="306" spans="1:6" ht="14.25" hidden="1">
      <c r="A306" s="76" t="s">
        <v>409</v>
      </c>
      <c r="B306" s="76" t="s">
        <v>410</v>
      </c>
      <c r="C306" s="77"/>
      <c r="D306" s="77"/>
      <c r="E306" s="78"/>
      <c r="F306" s="145"/>
    </row>
    <row r="307" spans="1:6" ht="15" hidden="1">
      <c r="A307" s="76"/>
      <c r="B307" s="86" t="s">
        <v>832</v>
      </c>
      <c r="C307" s="77"/>
      <c r="D307" s="77"/>
      <c r="E307" s="78">
        <v>470187.31</v>
      </c>
      <c r="F307" s="145"/>
    </row>
    <row r="308" spans="1:6" ht="14.25" hidden="1">
      <c r="A308" s="76" t="s">
        <v>411</v>
      </c>
      <c r="B308" s="76" t="s">
        <v>412</v>
      </c>
      <c r="C308" s="77"/>
      <c r="D308" s="77"/>
      <c r="E308" s="78"/>
      <c r="F308" s="145"/>
    </row>
    <row r="309" spans="1:6" ht="14.25" hidden="1">
      <c r="A309" s="29"/>
      <c r="B309" s="29"/>
      <c r="C309" s="77"/>
      <c r="D309" s="77"/>
      <c r="E309" s="29"/>
      <c r="F309" s="145"/>
    </row>
    <row r="310" spans="1:6" ht="14.25" hidden="1">
      <c r="A310" s="76" t="s">
        <v>413</v>
      </c>
      <c r="B310" s="76" t="s">
        <v>414</v>
      </c>
      <c r="C310" s="77">
        <v>0</v>
      </c>
      <c r="D310" s="77">
        <v>0</v>
      </c>
      <c r="E310" s="77">
        <f t="shared" ref="E310" si="3">SUM(E311:E312)</f>
        <v>0</v>
      </c>
      <c r="F310" s="145"/>
    </row>
    <row r="311" spans="1:6" ht="14.25" hidden="1">
      <c r="A311" s="76" t="s">
        <v>415</v>
      </c>
      <c r="B311" s="76" t="s">
        <v>416</v>
      </c>
      <c r="C311" s="77"/>
      <c r="D311" s="77"/>
      <c r="E311" s="78"/>
      <c r="F311" s="145"/>
    </row>
    <row r="312" spans="1:6" ht="14.25" hidden="1">
      <c r="A312" s="29"/>
      <c r="B312" s="29"/>
      <c r="C312" s="77"/>
      <c r="D312" s="77"/>
      <c r="E312" s="29"/>
      <c r="F312" s="145"/>
    </row>
    <row r="313" spans="1:6" ht="14.25">
      <c r="A313" s="76" t="s">
        <v>413</v>
      </c>
      <c r="B313" s="76" t="s">
        <v>1324</v>
      </c>
      <c r="C313" s="77"/>
      <c r="E313" s="77">
        <f>('Detalle de Ejecucion Junio 23'!E393)</f>
        <v>1483044.15</v>
      </c>
      <c r="F313" s="145"/>
    </row>
    <row r="314" spans="1:6" ht="14.25">
      <c r="A314" s="95" t="s">
        <v>417</v>
      </c>
      <c r="B314" s="95" t="s">
        <v>418</v>
      </c>
      <c r="C314" s="96">
        <v>105000000</v>
      </c>
      <c r="D314" s="96">
        <v>105000000</v>
      </c>
      <c r="E314" s="96">
        <f>('Detalle de Ejecucion Junio 23'!E396)</f>
        <v>2484519.5999999996</v>
      </c>
      <c r="F314" s="145"/>
    </row>
    <row r="315" spans="1:6" ht="14.25" hidden="1">
      <c r="A315" s="1" t="s">
        <v>421</v>
      </c>
      <c r="B315" s="1" t="s">
        <v>602</v>
      </c>
      <c r="C315" s="1"/>
      <c r="D315" s="1"/>
      <c r="E315" s="23"/>
      <c r="F315" s="145"/>
    </row>
    <row r="316" spans="1:6" ht="14.25" hidden="1">
      <c r="A316" s="1"/>
      <c r="B316" s="81" t="s">
        <v>835</v>
      </c>
      <c r="C316" s="81"/>
      <c r="D316" s="81"/>
      <c r="E316" s="23">
        <v>621028.79</v>
      </c>
      <c r="F316" s="145"/>
    </row>
    <row r="317" spans="1:6" ht="14.25" hidden="1">
      <c r="A317" s="76" t="s">
        <v>960</v>
      </c>
      <c r="B317" s="76" t="s">
        <v>424</v>
      </c>
      <c r="C317" s="77">
        <v>5000000</v>
      </c>
      <c r="D317" s="77">
        <v>5000000</v>
      </c>
      <c r="E317" s="23"/>
      <c r="F317" s="145"/>
    </row>
    <row r="318" spans="1:6" ht="14.25" hidden="1">
      <c r="A318" s="25"/>
      <c r="B318" s="81" t="s">
        <v>836</v>
      </c>
      <c r="C318" s="81"/>
      <c r="D318" s="81"/>
      <c r="E318" s="23">
        <v>1796753.96</v>
      </c>
      <c r="F318" s="145"/>
    </row>
    <row r="319" spans="1:6" ht="14.25" hidden="1">
      <c r="A319" s="25"/>
      <c r="B319" s="81" t="s">
        <v>837</v>
      </c>
      <c r="C319" s="81"/>
      <c r="D319" s="81"/>
      <c r="E319" s="23">
        <v>1735520.21</v>
      </c>
      <c r="F319" s="145"/>
    </row>
    <row r="320" spans="1:6" ht="14.25">
      <c r="A320" s="25"/>
      <c r="C320" s="89"/>
      <c r="D320" s="25"/>
      <c r="E320" s="23"/>
      <c r="F320" s="145"/>
    </row>
    <row r="321" spans="1:6" ht="14.25">
      <c r="A321" s="25"/>
      <c r="C321" s="89"/>
      <c r="D321" s="25"/>
      <c r="E321" s="23"/>
      <c r="F321" s="145"/>
    </row>
    <row r="322" spans="1:6">
      <c r="A322" s="25"/>
      <c r="B322" s="106"/>
      <c r="C322" s="106"/>
      <c r="D322" s="107"/>
      <c r="E322" s="107"/>
      <c r="F322" s="107"/>
    </row>
    <row r="323" spans="1:6">
      <c r="A323" s="25"/>
      <c r="B323" s="112" t="s">
        <v>751</v>
      </c>
      <c r="C323" s="108"/>
      <c r="D323" s="112" t="s">
        <v>606</v>
      </c>
      <c r="E323" s="711"/>
      <c r="F323" s="711"/>
    </row>
    <row r="324" spans="1:6">
      <c r="B324" s="113" t="s">
        <v>838</v>
      </c>
      <c r="C324" s="109"/>
      <c r="D324" s="110" t="s">
        <v>434</v>
      </c>
      <c r="E324" s="111"/>
    </row>
    <row r="325" spans="1:6">
      <c r="B325" s="106"/>
      <c r="C325" s="106"/>
      <c r="D325" s="18"/>
      <c r="E325" s="18"/>
      <c r="F325" s="18"/>
    </row>
    <row r="326" spans="1:6">
      <c r="D326" s="18"/>
      <c r="E326" s="18"/>
      <c r="F326" s="18"/>
    </row>
    <row r="327" spans="1:6">
      <c r="B327" s="704" t="s">
        <v>755</v>
      </c>
      <c r="C327" s="704"/>
      <c r="D327" s="704"/>
      <c r="E327" s="704"/>
    </row>
    <row r="328" spans="1:6">
      <c r="B328" s="704" t="s">
        <v>756</v>
      </c>
      <c r="C328" s="704"/>
      <c r="D328" s="704"/>
      <c r="E328" s="704"/>
    </row>
  </sheetData>
  <mergeCells count="8">
    <mergeCell ref="B327:E327"/>
    <mergeCell ref="B328:E328"/>
    <mergeCell ref="A1:E6"/>
    <mergeCell ref="A7:E7"/>
    <mergeCell ref="A8:E8"/>
    <mergeCell ref="A9:E9"/>
    <mergeCell ref="A10:E10"/>
    <mergeCell ref="E323:F323"/>
  </mergeCells>
  <printOptions horizontalCentered="1" verticalCentered="1"/>
  <pageMargins left="3.937007874015748E-2" right="3.937007874015748E-2" top="0" bottom="0" header="0.11811023622047245" footer="0.31496062992125984"/>
  <pageSetup scale="93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412"/>
  <sheetViews>
    <sheetView topLeftCell="A334" workbookViewId="0">
      <selection sqref="A1:E6"/>
    </sheetView>
  </sheetViews>
  <sheetFormatPr baseColWidth="10" defaultColWidth="11.42578125" defaultRowHeight="12.75"/>
  <cols>
    <col min="1" max="1" width="8.85546875" customWidth="1"/>
    <col min="2" max="2" width="6.42578125" customWidth="1"/>
    <col min="3" max="3" width="7.7109375" customWidth="1"/>
    <col min="4" max="4" width="47.7109375" customWidth="1"/>
    <col min="5" max="5" width="19" customWidth="1"/>
    <col min="6" max="6" width="21" customWidth="1"/>
    <col min="7" max="7" width="18.5703125" customWidth="1"/>
    <col min="8" max="8" width="30.7109375" customWidth="1"/>
    <col min="10" max="10" width="13" customWidth="1"/>
    <col min="15" max="15" width="18.42578125" customWidth="1"/>
    <col min="16" max="16" width="16" customWidth="1"/>
  </cols>
  <sheetData>
    <row r="4" spans="1:23" ht="15.75">
      <c r="A4" s="697"/>
      <c r="B4" s="697"/>
      <c r="C4" s="697"/>
      <c r="D4" s="697"/>
      <c r="E4" s="697"/>
      <c r="F4" s="697"/>
    </row>
    <row r="5" spans="1:23" ht="15">
      <c r="A5" s="698"/>
      <c r="B5" s="698"/>
      <c r="C5" s="698"/>
      <c r="D5" s="698"/>
      <c r="E5" s="698"/>
      <c r="F5" s="698"/>
    </row>
    <row r="6" spans="1:23" ht="15.75">
      <c r="A6" s="697" t="s">
        <v>611</v>
      </c>
      <c r="B6" s="697"/>
      <c r="C6" s="697"/>
      <c r="D6" s="697"/>
      <c r="E6" s="697"/>
      <c r="F6" s="697"/>
    </row>
    <row r="7" spans="1:23" ht="15.75">
      <c r="A7" s="697" t="s">
        <v>1</v>
      </c>
      <c r="B7" s="697"/>
      <c r="C7" s="697"/>
      <c r="D7" s="697"/>
      <c r="E7" s="697"/>
      <c r="F7" s="697"/>
    </row>
    <row r="8" spans="1:23" ht="15">
      <c r="A8" s="698" t="s">
        <v>3</v>
      </c>
      <c r="B8" s="698"/>
      <c r="C8" s="698"/>
      <c r="D8" s="698"/>
      <c r="E8" s="698"/>
      <c r="F8" s="698"/>
    </row>
    <row r="9" spans="1:23" ht="15">
      <c r="A9" s="27"/>
      <c r="B9" s="27"/>
      <c r="C9" s="27"/>
      <c r="D9" s="27"/>
      <c r="E9" s="27"/>
      <c r="F9" s="27"/>
    </row>
    <row r="10" spans="1:23" ht="13.5" thickBot="1">
      <c r="A10" s="20"/>
      <c r="B10" s="20"/>
      <c r="C10" s="20"/>
      <c r="D10" s="20"/>
      <c r="E10" s="20"/>
      <c r="F10" s="20"/>
    </row>
    <row r="11" spans="1:23" ht="16.5" thickBot="1">
      <c r="A11" s="3" t="s">
        <v>4</v>
      </c>
      <c r="B11" s="3" t="s">
        <v>613</v>
      </c>
      <c r="C11" s="3" t="s">
        <v>614</v>
      </c>
      <c r="D11" s="3" t="s">
        <v>5</v>
      </c>
      <c r="E11" s="6" t="s">
        <v>1460</v>
      </c>
      <c r="F11" s="19" t="s">
        <v>616</v>
      </c>
      <c r="J11" s="49"/>
      <c r="K11" s="50"/>
      <c r="L11" s="51"/>
      <c r="M11" s="52"/>
      <c r="N11" s="53"/>
      <c r="O11" s="54"/>
      <c r="P11" s="54"/>
      <c r="S11" s="43"/>
      <c r="T11" s="44"/>
      <c r="U11" s="44"/>
      <c r="V11" s="44"/>
      <c r="W11" s="45"/>
    </row>
    <row r="12" spans="1:23" ht="15.75">
      <c r="A12" s="5"/>
      <c r="B12" s="5"/>
      <c r="C12" s="5"/>
      <c r="D12" s="5"/>
      <c r="E12" s="128">
        <f>E13+E76+E191+E334+E362+E396+E349</f>
        <v>37077138.859999992</v>
      </c>
      <c r="F12" s="128">
        <f>F13+F76+F191+F334+F362+F396+F349</f>
        <v>37077138.859999992</v>
      </c>
      <c r="G12" s="7"/>
      <c r="J12" s="49"/>
      <c r="K12" s="50"/>
      <c r="L12" s="51"/>
      <c r="M12" s="52"/>
      <c r="N12" s="53"/>
      <c r="O12" s="54"/>
      <c r="P12" s="54"/>
      <c r="S12" s="40"/>
      <c r="U12" s="36"/>
      <c r="V12" s="46"/>
      <c r="W12" s="36"/>
    </row>
    <row r="13" spans="1:23" ht="15.75">
      <c r="A13" s="16" t="s">
        <v>16</v>
      </c>
      <c r="B13" s="16"/>
      <c r="C13" s="16"/>
      <c r="D13" s="16" t="s">
        <v>17</v>
      </c>
      <c r="E13" s="17">
        <f>E14+E30+E57+E63+E72</f>
        <v>20754828.809999999</v>
      </c>
      <c r="F13" s="17">
        <f>F14+F30+F57+F63+F72</f>
        <v>20754828.809999999</v>
      </c>
      <c r="G13" s="90"/>
      <c r="J13" s="49"/>
      <c r="K13" s="50"/>
      <c r="L13" s="51"/>
      <c r="M13" s="52"/>
      <c r="N13" s="53"/>
      <c r="O13" s="54"/>
      <c r="P13" s="54"/>
      <c r="S13" s="40"/>
      <c r="U13" s="36"/>
      <c r="V13" s="46"/>
      <c r="W13" s="36"/>
    </row>
    <row r="14" spans="1:23" ht="15.75">
      <c r="A14" s="4" t="s">
        <v>18</v>
      </c>
      <c r="B14" s="4"/>
      <c r="C14" s="4"/>
      <c r="D14" s="4" t="s">
        <v>19</v>
      </c>
      <c r="E14" s="10">
        <f>SUM(E15:E28)</f>
        <v>7725233.3300000001</v>
      </c>
      <c r="F14" s="10">
        <f>SUM(F15:F28)</f>
        <v>7725233.3300000001</v>
      </c>
      <c r="G14" s="77"/>
      <c r="J14" s="49"/>
      <c r="K14" s="50"/>
      <c r="L14" s="51"/>
      <c r="M14" s="52"/>
      <c r="N14" s="53"/>
      <c r="O14" s="54"/>
      <c r="P14" s="54"/>
      <c r="S14" s="40"/>
      <c r="U14" s="36"/>
      <c r="V14" s="46"/>
      <c r="W14" s="36"/>
    </row>
    <row r="15" spans="1:23" ht="15.75">
      <c r="A15" s="1" t="s">
        <v>20</v>
      </c>
      <c r="B15" s="1"/>
      <c r="C15" s="1"/>
      <c r="D15" s="1" t="s">
        <v>21</v>
      </c>
      <c r="E15" s="12">
        <v>7525233.3300000001</v>
      </c>
      <c r="F15" s="23">
        <f>SUM(E15:E15)</f>
        <v>7525233.3300000001</v>
      </c>
      <c r="G15" s="24"/>
      <c r="J15" s="49"/>
      <c r="K15" s="50"/>
      <c r="L15" s="51"/>
      <c r="M15" s="52"/>
      <c r="N15" s="53"/>
      <c r="O15" s="54"/>
      <c r="P15" s="54"/>
      <c r="S15" s="40"/>
      <c r="V15" s="46"/>
      <c r="W15" s="36"/>
    </row>
    <row r="16" spans="1:23" ht="15.75">
      <c r="A16" s="1" t="s">
        <v>445</v>
      </c>
      <c r="B16" s="1"/>
      <c r="C16" s="1"/>
      <c r="D16" s="1" t="s">
        <v>446</v>
      </c>
      <c r="E16" s="23">
        <f t="shared" ref="E16:F21" si="0">SUM(D16:D16)</f>
        <v>0</v>
      </c>
      <c r="F16" s="23">
        <f t="shared" si="0"/>
        <v>0</v>
      </c>
      <c r="G16" s="24"/>
      <c r="J16" s="49"/>
      <c r="K16" s="50"/>
      <c r="L16" s="51"/>
      <c r="M16" s="52"/>
      <c r="N16" s="53"/>
      <c r="O16" s="54"/>
      <c r="P16" s="54"/>
      <c r="Q16" s="55"/>
      <c r="S16" s="40"/>
      <c r="V16" s="46"/>
      <c r="W16" s="36"/>
    </row>
    <row r="17" spans="1:23" ht="15.75">
      <c r="A17" s="1" t="s">
        <v>22</v>
      </c>
      <c r="B17" s="1"/>
      <c r="C17" s="1"/>
      <c r="D17" s="1" t="s">
        <v>23</v>
      </c>
      <c r="E17" s="23">
        <f t="shared" si="0"/>
        <v>0</v>
      </c>
      <c r="F17" s="23">
        <f t="shared" si="0"/>
        <v>0</v>
      </c>
      <c r="G17" s="24"/>
      <c r="J17" s="49"/>
      <c r="K17" s="50"/>
      <c r="L17" s="51"/>
      <c r="M17" s="52"/>
      <c r="N17" s="53"/>
      <c r="O17" s="54"/>
      <c r="P17" s="54"/>
      <c r="Q17" s="46"/>
      <c r="S17" s="40"/>
      <c r="U17" s="36"/>
      <c r="V17" s="46"/>
      <c r="W17" s="47"/>
    </row>
    <row r="18" spans="1:23" ht="15.75">
      <c r="A18" s="1" t="s">
        <v>24</v>
      </c>
      <c r="B18" s="1"/>
      <c r="C18" s="1"/>
      <c r="D18" s="1" t="s">
        <v>25</v>
      </c>
      <c r="E18" s="23">
        <f t="shared" si="0"/>
        <v>0</v>
      </c>
      <c r="F18" s="23">
        <f t="shared" si="0"/>
        <v>0</v>
      </c>
      <c r="G18" s="24"/>
      <c r="J18" s="49"/>
      <c r="K18" s="50"/>
      <c r="L18" s="51"/>
      <c r="M18" s="52"/>
      <c r="N18" s="53"/>
      <c r="O18" s="54"/>
      <c r="P18" s="54"/>
      <c r="Q18" s="46"/>
      <c r="S18" s="40"/>
      <c r="U18" s="36"/>
      <c r="V18" s="46"/>
      <c r="W18" s="47"/>
    </row>
    <row r="19" spans="1:23" ht="15.75">
      <c r="A19" s="1" t="s">
        <v>26</v>
      </c>
      <c r="B19" s="1"/>
      <c r="C19" s="1"/>
      <c r="D19" s="1" t="s">
        <v>27</v>
      </c>
      <c r="E19" s="12"/>
      <c r="F19" s="23">
        <f t="shared" si="0"/>
        <v>0</v>
      </c>
      <c r="G19" s="24"/>
      <c r="J19" s="49"/>
      <c r="K19" s="50"/>
      <c r="L19" s="51"/>
      <c r="M19" s="52"/>
      <c r="N19" s="53"/>
      <c r="O19" s="54"/>
      <c r="P19" s="54"/>
      <c r="Q19" s="46"/>
      <c r="S19" s="40"/>
      <c r="U19" s="36"/>
      <c r="V19" s="46"/>
      <c r="W19" s="47"/>
    </row>
    <row r="20" spans="1:23" ht="15.75">
      <c r="A20" s="1" t="s">
        <v>28</v>
      </c>
      <c r="B20" s="1"/>
      <c r="C20" s="1"/>
      <c r="D20" s="1" t="s">
        <v>29</v>
      </c>
      <c r="E20" s="23">
        <f t="shared" si="0"/>
        <v>0</v>
      </c>
      <c r="F20" s="23">
        <f t="shared" si="0"/>
        <v>0</v>
      </c>
      <c r="G20" s="24"/>
      <c r="J20" s="49"/>
      <c r="K20" s="50"/>
      <c r="L20" s="51"/>
      <c r="M20" s="52"/>
      <c r="N20" s="53"/>
      <c r="O20" s="54"/>
      <c r="P20" s="54"/>
      <c r="Q20" s="46"/>
      <c r="S20" s="40"/>
      <c r="U20" s="36"/>
      <c r="V20" s="46"/>
      <c r="W20" s="47"/>
    </row>
    <row r="21" spans="1:23" ht="15.75">
      <c r="A21" s="1" t="s">
        <v>32</v>
      </c>
      <c r="B21" s="1"/>
      <c r="C21" s="1"/>
      <c r="D21" s="1" t="s">
        <v>33</v>
      </c>
      <c r="E21" s="23">
        <f t="shared" si="0"/>
        <v>0</v>
      </c>
      <c r="F21" s="23">
        <f t="shared" si="0"/>
        <v>0</v>
      </c>
      <c r="G21" s="24"/>
      <c r="J21" s="49"/>
      <c r="K21" s="50"/>
      <c r="L21" s="51"/>
      <c r="M21" s="52"/>
      <c r="N21" s="53"/>
      <c r="O21" s="54"/>
      <c r="P21" s="54"/>
      <c r="Q21" s="46"/>
      <c r="S21" s="40"/>
      <c r="U21" s="36"/>
      <c r="V21" s="46"/>
      <c r="W21" s="47"/>
    </row>
    <row r="22" spans="1:23" ht="15.75">
      <c r="A22" s="1" t="s">
        <v>34</v>
      </c>
      <c r="B22" s="1"/>
      <c r="C22" s="1"/>
      <c r="D22" s="1" t="s">
        <v>35</v>
      </c>
      <c r="E22" s="15">
        <v>200000</v>
      </c>
      <c r="F22" s="23">
        <f>SUM(E22:E22)</f>
        <v>200000</v>
      </c>
      <c r="G22" s="15"/>
      <c r="J22" s="49"/>
      <c r="K22" s="50"/>
      <c r="L22" s="51"/>
      <c r="M22" s="52"/>
      <c r="N22" s="53"/>
      <c r="O22" s="54"/>
      <c r="P22" s="54"/>
      <c r="Q22" s="46"/>
      <c r="S22" s="40"/>
      <c r="U22" s="36"/>
      <c r="V22" s="46"/>
      <c r="W22" s="36"/>
    </row>
    <row r="23" spans="1:23" ht="15.75">
      <c r="A23" s="1" t="s">
        <v>36</v>
      </c>
      <c r="B23" s="1"/>
      <c r="C23" s="1"/>
      <c r="D23" s="1" t="s">
        <v>37</v>
      </c>
      <c r="E23" s="23">
        <f t="shared" ref="E23:F28" si="1">SUM(D23:D23)</f>
        <v>0</v>
      </c>
      <c r="F23" s="23">
        <f t="shared" si="1"/>
        <v>0</v>
      </c>
      <c r="G23" s="24"/>
      <c r="J23" s="49"/>
      <c r="K23" s="50"/>
      <c r="L23" s="51"/>
      <c r="M23" s="52"/>
      <c r="N23" s="53"/>
      <c r="O23" s="54"/>
      <c r="P23" s="54"/>
      <c r="Q23" s="46"/>
      <c r="S23" s="40"/>
      <c r="U23" s="36"/>
      <c r="V23" s="46"/>
      <c r="W23" s="36"/>
    </row>
    <row r="24" spans="1:23" ht="15.75">
      <c r="A24" s="1" t="s">
        <v>38</v>
      </c>
      <c r="B24" s="1"/>
      <c r="C24" s="1"/>
      <c r="D24" s="1" t="s">
        <v>39</v>
      </c>
      <c r="E24" s="23">
        <f t="shared" si="1"/>
        <v>0</v>
      </c>
      <c r="F24" s="23">
        <f t="shared" si="1"/>
        <v>0</v>
      </c>
      <c r="G24" s="24"/>
      <c r="J24" s="49"/>
      <c r="K24" s="50"/>
      <c r="L24" s="51"/>
      <c r="M24" s="52"/>
      <c r="N24" s="53"/>
      <c r="O24" s="54"/>
      <c r="P24" s="54"/>
      <c r="Q24" s="46"/>
      <c r="S24" s="40"/>
      <c r="U24" s="36"/>
      <c r="V24" s="46"/>
      <c r="W24" s="36"/>
    </row>
    <row r="25" spans="1:23" ht="15.75">
      <c r="A25" s="1" t="s">
        <v>40</v>
      </c>
      <c r="B25" s="1"/>
      <c r="C25" s="1"/>
      <c r="D25" s="1" t="s">
        <v>41</v>
      </c>
      <c r="E25" s="23">
        <f t="shared" si="1"/>
        <v>0</v>
      </c>
      <c r="F25" s="23">
        <f t="shared" si="1"/>
        <v>0</v>
      </c>
      <c r="G25" s="24"/>
      <c r="J25" s="49"/>
      <c r="K25" s="50"/>
      <c r="L25" s="51"/>
      <c r="M25" s="52"/>
      <c r="N25" s="53"/>
      <c r="O25" s="54"/>
      <c r="P25" s="54"/>
      <c r="Q25" s="46"/>
      <c r="S25" s="40"/>
      <c r="U25" s="36"/>
      <c r="V25" s="46"/>
      <c r="W25" s="36"/>
    </row>
    <row r="26" spans="1:23" ht="15.75">
      <c r="A26" s="1" t="s">
        <v>42</v>
      </c>
      <c r="D26" s="1" t="s">
        <v>43</v>
      </c>
      <c r="E26" s="23">
        <f t="shared" si="1"/>
        <v>0</v>
      </c>
      <c r="F26" s="23">
        <f t="shared" si="1"/>
        <v>0</v>
      </c>
      <c r="G26" s="24"/>
      <c r="J26" s="49"/>
      <c r="K26" s="50"/>
      <c r="L26" s="51"/>
      <c r="M26" s="52"/>
      <c r="N26" s="53"/>
      <c r="O26" s="54"/>
      <c r="P26" s="54"/>
      <c r="Q26" s="46"/>
      <c r="S26" s="40"/>
      <c r="U26" s="36"/>
      <c r="V26" s="46"/>
      <c r="W26" s="36"/>
    </row>
    <row r="27" spans="1:23" ht="15.75">
      <c r="A27" s="1" t="s">
        <v>44</v>
      </c>
      <c r="B27" s="1"/>
      <c r="C27" s="1"/>
      <c r="D27" s="1" t="s">
        <v>45</v>
      </c>
      <c r="E27" s="23">
        <f t="shared" si="1"/>
        <v>0</v>
      </c>
      <c r="F27" s="23">
        <f t="shared" si="1"/>
        <v>0</v>
      </c>
      <c r="G27" s="24"/>
      <c r="J27" s="49"/>
      <c r="K27" s="50"/>
      <c r="L27" s="51"/>
      <c r="M27" s="52"/>
      <c r="N27" s="53"/>
      <c r="O27" s="54"/>
      <c r="P27" s="54"/>
      <c r="Q27" s="46"/>
      <c r="S27" s="40"/>
      <c r="U27" s="36"/>
      <c r="V27" s="46"/>
      <c r="W27" s="36"/>
    </row>
    <row r="28" spans="1:23" ht="15.75">
      <c r="A28" s="1" t="s">
        <v>46</v>
      </c>
      <c r="B28" s="1"/>
      <c r="C28" s="1"/>
      <c r="D28" s="1" t="s">
        <v>47</v>
      </c>
      <c r="E28" s="23">
        <f t="shared" si="1"/>
        <v>0</v>
      </c>
      <c r="F28" s="23">
        <f t="shared" si="1"/>
        <v>0</v>
      </c>
      <c r="G28" s="24"/>
      <c r="J28" s="49"/>
      <c r="K28" s="50"/>
      <c r="L28" s="51"/>
      <c r="M28" s="52"/>
      <c r="N28" s="53"/>
      <c r="O28" s="54"/>
      <c r="P28" s="54"/>
      <c r="Q28" s="46"/>
      <c r="S28" s="40"/>
      <c r="U28" s="36"/>
      <c r="V28" s="40"/>
      <c r="W28" s="36"/>
    </row>
    <row r="29" spans="1:23" ht="15.75">
      <c r="A29" s="2"/>
      <c r="B29" s="2"/>
      <c r="C29" s="2"/>
      <c r="D29" s="38"/>
      <c r="E29" s="12"/>
      <c r="F29" s="78"/>
      <c r="G29" s="78"/>
      <c r="J29" s="49"/>
      <c r="K29" s="50"/>
      <c r="L29" s="51"/>
      <c r="M29" s="52"/>
      <c r="N29" s="53"/>
      <c r="O29" s="54"/>
      <c r="P29" s="54"/>
      <c r="S29" s="40"/>
      <c r="U29" s="36"/>
      <c r="V29" s="46"/>
      <c r="W29" s="36"/>
    </row>
    <row r="30" spans="1:23" ht="15.75">
      <c r="A30" s="4" t="s">
        <v>48</v>
      </c>
      <c r="B30" s="4"/>
      <c r="C30" s="4"/>
      <c r="D30" s="4" t="s">
        <v>49</v>
      </c>
      <c r="E30" s="10">
        <f>SUM(E31:E56)</f>
        <v>3064274.7</v>
      </c>
      <c r="F30" s="10">
        <f>SUM(F31:F56)</f>
        <v>3064274.7</v>
      </c>
      <c r="G30" s="77"/>
      <c r="J30" s="49"/>
      <c r="K30" s="50"/>
      <c r="L30" s="51"/>
      <c r="M30" s="52"/>
      <c r="N30" s="53"/>
      <c r="O30" s="54"/>
      <c r="P30" s="54"/>
      <c r="Q30" s="46"/>
      <c r="S30" s="40"/>
      <c r="U30" s="36"/>
      <c r="V30" s="46"/>
      <c r="W30" s="36"/>
    </row>
    <row r="31" spans="1:23" ht="15.75">
      <c r="A31" s="1" t="s">
        <v>50</v>
      </c>
      <c r="B31" s="1"/>
      <c r="C31" s="1"/>
      <c r="D31" s="1" t="s">
        <v>51</v>
      </c>
      <c r="E31" s="12"/>
      <c r="F31" s="23">
        <f>SUM(E31:E31)</f>
        <v>0</v>
      </c>
      <c r="G31" s="23"/>
      <c r="J31" s="49"/>
      <c r="K31" s="50"/>
      <c r="L31" s="51"/>
      <c r="M31" s="52"/>
      <c r="N31" s="53"/>
      <c r="O31" s="54"/>
      <c r="P31" s="54"/>
      <c r="S31" s="40"/>
      <c r="U31" s="36"/>
      <c r="V31" s="46"/>
      <c r="W31" s="36"/>
    </row>
    <row r="32" spans="1:23" ht="15.75">
      <c r="A32" s="1"/>
      <c r="B32" s="1" t="s">
        <v>621</v>
      </c>
      <c r="C32" s="1" t="s">
        <v>1461</v>
      </c>
      <c r="D32" s="38" t="s">
        <v>1462</v>
      </c>
      <c r="E32" s="15">
        <v>491270</v>
      </c>
      <c r="F32" s="24">
        <f t="shared" ref="F32:F34" si="2">SUM(E32:E32)</f>
        <v>491270</v>
      </c>
      <c r="G32" s="24"/>
      <c r="J32" s="49"/>
      <c r="K32" s="50"/>
      <c r="L32" s="51"/>
      <c r="M32" s="52"/>
      <c r="N32" s="53"/>
      <c r="O32" s="54"/>
      <c r="P32" s="54"/>
      <c r="S32" s="40"/>
      <c r="U32" s="36"/>
      <c r="V32" s="46"/>
      <c r="W32" s="36"/>
    </row>
    <row r="33" spans="1:24" ht="15.75">
      <c r="A33" s="1"/>
      <c r="B33" s="1"/>
      <c r="C33" s="1"/>
      <c r="D33" s="38" t="s">
        <v>1463</v>
      </c>
      <c r="E33" s="15"/>
      <c r="F33" s="15"/>
      <c r="G33" s="15"/>
      <c r="J33" s="49"/>
      <c r="K33" s="50"/>
      <c r="L33" s="51"/>
      <c r="M33" s="52"/>
      <c r="N33" s="53"/>
      <c r="O33" s="54"/>
      <c r="P33" s="54"/>
      <c r="S33" s="40"/>
      <c r="U33" s="36"/>
      <c r="V33" s="46"/>
      <c r="W33" s="36"/>
    </row>
    <row r="34" spans="1:24" ht="15.75">
      <c r="A34" s="1"/>
      <c r="B34" s="1"/>
      <c r="C34" s="1" t="s">
        <v>1339</v>
      </c>
      <c r="D34" s="38" t="s">
        <v>1464</v>
      </c>
      <c r="E34" s="15">
        <v>60840</v>
      </c>
      <c r="F34" s="24">
        <f t="shared" si="2"/>
        <v>60840</v>
      </c>
      <c r="G34" s="24"/>
      <c r="J34" s="49"/>
      <c r="K34" s="50"/>
      <c r="L34" s="51"/>
      <c r="M34" s="52"/>
      <c r="N34" s="53"/>
      <c r="O34" s="54"/>
      <c r="P34" s="54"/>
      <c r="S34" s="40"/>
      <c r="U34" s="36"/>
      <c r="V34" s="46"/>
      <c r="W34" s="36"/>
    </row>
    <row r="35" spans="1:24" ht="15.75">
      <c r="A35" s="1"/>
      <c r="B35" s="1"/>
      <c r="C35" s="1" t="s">
        <v>1343</v>
      </c>
      <c r="D35" s="38" t="s">
        <v>1465</v>
      </c>
      <c r="E35" s="15">
        <v>192760</v>
      </c>
      <c r="F35" s="24">
        <v>192760</v>
      </c>
      <c r="G35" s="24"/>
      <c r="J35" s="49"/>
      <c r="K35" s="50"/>
      <c r="L35" s="51"/>
      <c r="M35" s="52"/>
      <c r="N35" s="53"/>
      <c r="O35" s="54"/>
      <c r="P35" s="54"/>
      <c r="S35" s="40"/>
      <c r="U35" s="36"/>
      <c r="V35" s="46"/>
      <c r="W35" s="36"/>
    </row>
    <row r="36" spans="1:24" ht="15.75">
      <c r="A36" s="1"/>
      <c r="B36" s="1"/>
      <c r="C36" s="1" t="s">
        <v>1466</v>
      </c>
      <c r="D36" s="38" t="s">
        <v>1467</v>
      </c>
      <c r="E36" s="15">
        <v>6080</v>
      </c>
      <c r="F36" s="24">
        <v>6080</v>
      </c>
      <c r="G36" s="24"/>
      <c r="J36" s="49"/>
      <c r="K36" s="50"/>
      <c r="L36" s="51"/>
      <c r="M36" s="52"/>
      <c r="N36" s="53"/>
      <c r="O36" s="54"/>
      <c r="P36" s="54"/>
      <c r="S36" s="40"/>
      <c r="U36" s="36"/>
      <c r="V36" s="46"/>
      <c r="W36" s="36"/>
    </row>
    <row r="37" spans="1:24" ht="15.75">
      <c r="B37" s="1"/>
      <c r="C37" s="1" t="s">
        <v>1468</v>
      </c>
      <c r="D37" s="38" t="s">
        <v>1469</v>
      </c>
      <c r="E37" s="15">
        <v>5720</v>
      </c>
      <c r="F37" s="24">
        <f>SUM(E37:E37)</f>
        <v>5720</v>
      </c>
      <c r="G37" s="23"/>
      <c r="J37" s="49"/>
      <c r="K37" s="50"/>
      <c r="L37" s="51"/>
      <c r="M37" s="52"/>
      <c r="N37" s="53"/>
      <c r="O37" s="54"/>
      <c r="P37" s="54"/>
      <c r="Q37" s="46"/>
      <c r="S37" s="40"/>
      <c r="U37" s="36"/>
      <c r="V37" s="46"/>
      <c r="W37" s="36"/>
    </row>
    <row r="38" spans="1:24" ht="15.75">
      <c r="B38" s="1"/>
      <c r="C38" s="1" t="s">
        <v>1470</v>
      </c>
      <c r="D38" s="38" t="s">
        <v>1471</v>
      </c>
      <c r="E38" s="15">
        <v>187300</v>
      </c>
      <c r="F38" s="24">
        <v>187300</v>
      </c>
      <c r="G38" s="23"/>
      <c r="J38" s="49"/>
      <c r="K38" s="50"/>
      <c r="L38" s="51"/>
      <c r="M38" s="52"/>
      <c r="N38" s="53"/>
      <c r="O38" s="54"/>
      <c r="P38" s="54"/>
      <c r="Q38" s="46"/>
      <c r="S38" s="40"/>
      <c r="U38" s="36"/>
      <c r="V38" s="46"/>
      <c r="W38" s="36"/>
    </row>
    <row r="39" spans="1:24" ht="15.75">
      <c r="B39" s="1"/>
      <c r="C39" s="1" t="s">
        <v>1472</v>
      </c>
      <c r="D39" s="38" t="s">
        <v>1473</v>
      </c>
      <c r="E39" s="15">
        <v>9150</v>
      </c>
      <c r="F39" s="24">
        <v>9150</v>
      </c>
      <c r="G39" s="23"/>
      <c r="J39" s="49"/>
      <c r="K39" s="50"/>
      <c r="L39" s="51"/>
      <c r="M39" s="52"/>
      <c r="N39" s="53"/>
      <c r="O39" s="54"/>
      <c r="P39" s="54"/>
      <c r="Q39" s="46"/>
      <c r="S39" s="40"/>
      <c r="U39" s="36"/>
      <c r="V39" s="46"/>
      <c r="W39" s="36"/>
    </row>
    <row r="40" spans="1:24" ht="15.75">
      <c r="B40" s="1"/>
      <c r="C40" s="1" t="s">
        <v>1474</v>
      </c>
      <c r="D40" s="38" t="s">
        <v>1475</v>
      </c>
      <c r="E40" s="15">
        <v>6080</v>
      </c>
      <c r="F40" s="24">
        <v>6080</v>
      </c>
      <c r="G40" s="23"/>
      <c r="J40" s="49"/>
      <c r="K40" s="50"/>
      <c r="L40" s="51"/>
      <c r="M40" s="52"/>
      <c r="N40" s="53"/>
      <c r="O40" s="54"/>
      <c r="P40" s="54"/>
      <c r="Q40" s="46"/>
      <c r="S40" s="40"/>
      <c r="U40" s="36"/>
      <c r="V40" s="46"/>
      <c r="W40" s="36"/>
    </row>
    <row r="41" spans="1:24" ht="15.75">
      <c r="B41" s="1"/>
      <c r="C41" s="1" t="s">
        <v>1476</v>
      </c>
      <c r="D41" s="38" t="s">
        <v>1477</v>
      </c>
      <c r="E41" s="15">
        <v>6080</v>
      </c>
      <c r="F41" s="24">
        <v>6080</v>
      </c>
      <c r="G41" s="23"/>
      <c r="J41" s="49"/>
      <c r="K41" s="50"/>
      <c r="L41" s="51"/>
      <c r="M41" s="52"/>
      <c r="N41" s="53"/>
      <c r="O41" s="54"/>
      <c r="P41" s="54"/>
      <c r="Q41" s="46"/>
      <c r="S41" s="40"/>
      <c r="U41" s="36"/>
      <c r="V41" s="46"/>
      <c r="W41" s="36"/>
    </row>
    <row r="42" spans="1:24" ht="15.75">
      <c r="A42" s="1" t="s">
        <v>52</v>
      </c>
      <c r="B42" s="1"/>
      <c r="C42" s="1"/>
      <c r="D42" s="1" t="s">
        <v>53</v>
      </c>
      <c r="E42" s="12">
        <v>0</v>
      </c>
      <c r="F42" s="23">
        <f>SUM(E42:E42)</f>
        <v>0</v>
      </c>
      <c r="G42" s="23"/>
      <c r="J42" s="49"/>
      <c r="K42" s="50"/>
      <c r="L42" s="51"/>
      <c r="M42" s="52"/>
      <c r="N42" s="53"/>
      <c r="O42" s="54"/>
      <c r="P42" s="54"/>
      <c r="Q42" s="46"/>
      <c r="S42" s="40"/>
      <c r="U42" s="36"/>
      <c r="V42" s="46"/>
      <c r="W42" s="36"/>
    </row>
    <row r="43" spans="1:24" ht="15.75">
      <c r="A43" s="1" t="s">
        <v>54</v>
      </c>
      <c r="C43" s="1"/>
      <c r="D43" s="1" t="s">
        <v>55</v>
      </c>
      <c r="G43" s="23"/>
      <c r="J43" s="49"/>
      <c r="K43" s="50"/>
      <c r="L43" s="51"/>
      <c r="M43" s="52"/>
      <c r="N43" s="53"/>
      <c r="O43" s="54"/>
      <c r="P43" s="54"/>
      <c r="Q43" s="46"/>
      <c r="S43" s="40"/>
      <c r="U43" s="36"/>
      <c r="V43" s="46"/>
      <c r="W43" s="36"/>
    </row>
    <row r="44" spans="1:24" ht="15.75">
      <c r="A44" s="1"/>
      <c r="B44" s="1" t="s">
        <v>621</v>
      </c>
      <c r="C44" s="1" t="s">
        <v>1478</v>
      </c>
      <c r="D44" s="38" t="s">
        <v>1479</v>
      </c>
      <c r="E44" s="12">
        <v>17431.7</v>
      </c>
      <c r="F44" s="23">
        <f>SUM(E44:E44)</f>
        <v>17431.7</v>
      </c>
      <c r="G44" s="23"/>
      <c r="J44" s="49"/>
      <c r="K44" s="50"/>
      <c r="L44" s="51"/>
      <c r="M44" s="52"/>
      <c r="N44" s="53"/>
      <c r="O44" s="54"/>
      <c r="P44" s="54"/>
      <c r="Q44" s="46"/>
      <c r="S44" s="40"/>
      <c r="U44" s="36"/>
      <c r="V44" s="46"/>
      <c r="W44" s="36"/>
    </row>
    <row r="45" spans="1:24" ht="15.75">
      <c r="A45" s="1" t="s">
        <v>56</v>
      </c>
      <c r="B45" s="1" t="s">
        <v>626</v>
      </c>
      <c r="C45" s="1" t="s">
        <v>1480</v>
      </c>
      <c r="D45" s="1" t="s">
        <v>57</v>
      </c>
      <c r="E45" s="15">
        <v>1050003</v>
      </c>
      <c r="F45" s="23">
        <f>SUM(E45:E45)</f>
        <v>1050003</v>
      </c>
      <c r="G45" s="23"/>
      <c r="J45" s="49"/>
      <c r="K45" s="50"/>
      <c r="L45" s="51"/>
      <c r="M45" s="52"/>
      <c r="N45" s="53"/>
      <c r="O45" s="54"/>
      <c r="P45" s="54"/>
      <c r="Q45" s="46"/>
      <c r="S45" s="40"/>
      <c r="U45" s="36"/>
      <c r="V45" s="46"/>
      <c r="X45" t="s">
        <v>455</v>
      </c>
    </row>
    <row r="46" spans="1:24" ht="15.75">
      <c r="A46" s="1" t="s">
        <v>58</v>
      </c>
      <c r="C46" s="1"/>
      <c r="D46" s="1" t="s">
        <v>59</v>
      </c>
      <c r="E46" s="15"/>
      <c r="F46" s="23">
        <f>SUM(E46:E46)</f>
        <v>0</v>
      </c>
      <c r="G46" s="23"/>
      <c r="J46" s="49"/>
      <c r="K46" s="5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4" ht="15.75">
      <c r="A47" s="1"/>
      <c r="B47" s="1" t="s">
        <v>626</v>
      </c>
      <c r="C47" s="1" t="s">
        <v>1481</v>
      </c>
      <c r="D47" s="38" t="s">
        <v>1482</v>
      </c>
      <c r="E47" s="15">
        <v>456600</v>
      </c>
      <c r="F47" s="15">
        <v>456600</v>
      </c>
      <c r="G47" s="23"/>
      <c r="J47" s="49"/>
      <c r="K47" s="50"/>
      <c r="L47" s="51"/>
      <c r="M47" s="52"/>
      <c r="N47" s="53"/>
      <c r="O47" s="54"/>
      <c r="P47" s="54"/>
      <c r="Q47" s="46"/>
      <c r="S47" s="40"/>
      <c r="U47" s="36"/>
      <c r="V47" s="46"/>
      <c r="W47" s="36"/>
    </row>
    <row r="48" spans="1:24" ht="15.75">
      <c r="A48" s="1"/>
      <c r="B48" s="1"/>
      <c r="C48" s="1"/>
      <c r="D48" s="38" t="s">
        <v>1483</v>
      </c>
      <c r="E48" s="15">
        <v>418960</v>
      </c>
      <c r="F48" s="15">
        <v>418960</v>
      </c>
      <c r="G48" s="23"/>
      <c r="J48" s="49"/>
      <c r="K48" s="50"/>
      <c r="L48" s="51"/>
      <c r="M48" s="52"/>
      <c r="N48" s="53"/>
      <c r="O48" s="54"/>
      <c r="P48" s="54"/>
      <c r="Q48" s="46"/>
      <c r="S48" s="40"/>
      <c r="U48" s="36"/>
      <c r="V48" s="46"/>
      <c r="W48" s="36"/>
    </row>
    <row r="49" spans="1:23" ht="15.75">
      <c r="A49" s="1" t="s">
        <v>60</v>
      </c>
      <c r="B49" s="1"/>
      <c r="C49" s="1"/>
      <c r="D49" s="1" t="s">
        <v>61</v>
      </c>
      <c r="E49" s="23">
        <f>SUM(D49:D49)</f>
        <v>0</v>
      </c>
      <c r="F49" s="23">
        <f>SUM(E49:E49)</f>
        <v>0</v>
      </c>
      <c r="G49" s="23"/>
      <c r="J49" s="49"/>
      <c r="K49" s="50"/>
      <c r="L49" s="51"/>
      <c r="M49" s="52"/>
      <c r="N49" s="53"/>
      <c r="O49" s="54"/>
      <c r="P49" s="54"/>
      <c r="Q49" s="46"/>
      <c r="S49" s="40"/>
      <c r="U49" s="36"/>
      <c r="V49" s="46"/>
      <c r="W49" s="36"/>
    </row>
    <row r="50" spans="1:23" ht="15.75">
      <c r="A50" s="1"/>
      <c r="B50" s="1"/>
      <c r="C50" s="1" t="s">
        <v>1484</v>
      </c>
      <c r="D50" s="38" t="s">
        <v>1485</v>
      </c>
      <c r="E50" s="23">
        <v>156000</v>
      </c>
      <c r="F50" s="23">
        <v>156000</v>
      </c>
      <c r="G50" s="23"/>
      <c r="J50" s="49"/>
      <c r="K50" s="50"/>
      <c r="L50" s="51"/>
      <c r="M50" s="52"/>
      <c r="N50" s="53"/>
      <c r="O50" s="54"/>
      <c r="P50" s="54"/>
      <c r="Q50" s="46"/>
      <c r="S50" s="40"/>
      <c r="U50" s="36"/>
      <c r="V50" s="46"/>
      <c r="W50" s="36"/>
    </row>
    <row r="51" spans="1:23" ht="15.75">
      <c r="A51" s="1" t="s">
        <v>62</v>
      </c>
      <c r="D51" s="1" t="s">
        <v>63</v>
      </c>
      <c r="E51" s="23">
        <f>SUM(D51:D51)</f>
        <v>0</v>
      </c>
      <c r="F51" s="23">
        <f>SUM(E51:E51)</f>
        <v>0</v>
      </c>
      <c r="G51" s="13"/>
      <c r="J51" s="49"/>
      <c r="K51" s="50"/>
      <c r="L51" s="51"/>
      <c r="M51" s="52"/>
      <c r="N51" s="53"/>
      <c r="O51" s="54"/>
      <c r="P51" s="54"/>
      <c r="Q51" s="46"/>
      <c r="S51" s="40"/>
      <c r="U51" s="36"/>
      <c r="V51" s="46"/>
      <c r="W51" s="36"/>
    </row>
    <row r="52" spans="1:23" ht="15.75">
      <c r="A52" s="1" t="s">
        <v>64</v>
      </c>
      <c r="B52" s="1"/>
      <c r="C52" s="1"/>
      <c r="D52" s="1" t="s">
        <v>65</v>
      </c>
      <c r="E52" s="23">
        <f>SUM(D53:D53)</f>
        <v>0</v>
      </c>
      <c r="F52" s="23">
        <f>SUM(E53:E53)</f>
        <v>0</v>
      </c>
      <c r="G52" s="23"/>
      <c r="J52" s="49"/>
      <c r="K52" s="50"/>
      <c r="L52" s="51"/>
      <c r="M52" s="52"/>
      <c r="N52" s="53"/>
      <c r="O52" s="54"/>
      <c r="P52" s="54"/>
      <c r="Q52" s="46"/>
      <c r="S52" s="40"/>
      <c r="U52" s="36"/>
      <c r="V52" s="46"/>
      <c r="W52" s="36"/>
    </row>
    <row r="53" spans="1:23" ht="15.75">
      <c r="A53" s="1" t="s">
        <v>66</v>
      </c>
      <c r="B53" s="1"/>
      <c r="C53" s="1"/>
      <c r="D53" s="1" t="s">
        <v>67</v>
      </c>
      <c r="G53" s="23"/>
      <c r="J53" s="49"/>
      <c r="K53" s="50"/>
      <c r="L53" s="51"/>
      <c r="M53" s="52"/>
      <c r="N53" s="53"/>
      <c r="O53" s="54"/>
      <c r="P53" s="54"/>
      <c r="Q53" s="46"/>
      <c r="S53" s="40"/>
      <c r="U53" s="36"/>
      <c r="V53" s="40"/>
      <c r="W53" s="36"/>
    </row>
    <row r="54" spans="1:23" ht="15.75">
      <c r="A54" s="1" t="s">
        <v>68</v>
      </c>
      <c r="B54" s="1"/>
      <c r="C54" s="1"/>
      <c r="D54" s="1" t="s">
        <v>69</v>
      </c>
      <c r="E54" s="23">
        <f t="shared" ref="E54:F56" si="3">SUM(D54:D54)</f>
        <v>0</v>
      </c>
      <c r="F54" s="23">
        <f t="shared" si="3"/>
        <v>0</v>
      </c>
      <c r="G54" s="23"/>
      <c r="J54" s="49"/>
      <c r="K54" s="50"/>
      <c r="L54" s="51"/>
      <c r="M54" s="52"/>
      <c r="N54" s="53"/>
      <c r="O54" s="54"/>
      <c r="P54" s="54"/>
      <c r="Q54" s="46"/>
      <c r="S54" s="40"/>
      <c r="U54" s="36"/>
      <c r="V54" s="46"/>
      <c r="W54" s="36"/>
    </row>
    <row r="55" spans="1:23" ht="15.75">
      <c r="A55" s="1" t="s">
        <v>70</v>
      </c>
      <c r="B55" s="1"/>
      <c r="C55" s="1"/>
      <c r="D55" s="1" t="s">
        <v>71</v>
      </c>
      <c r="E55" s="23">
        <f t="shared" si="3"/>
        <v>0</v>
      </c>
      <c r="F55" s="23">
        <f t="shared" si="3"/>
        <v>0</v>
      </c>
      <c r="G55" s="23"/>
      <c r="J55" s="49"/>
      <c r="K55" s="50"/>
      <c r="L55" s="51"/>
      <c r="M55" s="52"/>
      <c r="N55" s="53"/>
      <c r="O55" s="54"/>
      <c r="P55" s="54"/>
      <c r="Q55" s="46"/>
      <c r="S55" s="40"/>
      <c r="U55" s="36"/>
      <c r="V55" s="46"/>
      <c r="W55" s="36"/>
    </row>
    <row r="56" spans="1:23" ht="15.75">
      <c r="A56" s="1" t="s">
        <v>72</v>
      </c>
      <c r="B56" s="1"/>
      <c r="C56" s="1"/>
      <c r="D56" s="1" t="s">
        <v>73</v>
      </c>
      <c r="E56" s="23">
        <f t="shared" si="3"/>
        <v>0</v>
      </c>
      <c r="F56" s="23">
        <f t="shared" si="3"/>
        <v>0</v>
      </c>
      <c r="G56" s="84"/>
      <c r="J56" s="49"/>
      <c r="K56" s="50"/>
      <c r="L56" s="51"/>
      <c r="M56" s="52"/>
      <c r="N56" s="53"/>
      <c r="O56" s="54"/>
      <c r="P56" s="54"/>
      <c r="Q56" s="46"/>
      <c r="S56" s="40"/>
      <c r="U56" s="36"/>
      <c r="V56" s="46"/>
      <c r="W56" s="36"/>
    </row>
    <row r="57" spans="1:23" ht="15.75">
      <c r="A57" s="4" t="s">
        <v>74</v>
      </c>
      <c r="B57" s="4"/>
      <c r="C57" s="4"/>
      <c r="D57" s="4" t="s">
        <v>75</v>
      </c>
      <c r="E57" s="10">
        <f>SUM(E58:E62)</f>
        <v>55000</v>
      </c>
      <c r="F57" s="10">
        <f>SUM(F58:F62)</f>
        <v>55000</v>
      </c>
      <c r="G57" s="23"/>
      <c r="J57" s="49"/>
      <c r="K57" s="50"/>
      <c r="L57" s="51"/>
      <c r="M57" s="52"/>
      <c r="N57" s="53"/>
      <c r="O57" s="54"/>
      <c r="P57" s="54"/>
      <c r="S57" s="40"/>
      <c r="U57" s="36"/>
      <c r="V57" s="46"/>
      <c r="W57" s="36"/>
    </row>
    <row r="58" spans="1:23" ht="15.75">
      <c r="A58" s="1" t="s">
        <v>76</v>
      </c>
      <c r="B58" s="1"/>
      <c r="C58" s="1"/>
      <c r="D58" s="1" t="s">
        <v>767</v>
      </c>
      <c r="E58" s="23">
        <f>SUM(D58:D58)</f>
        <v>0</v>
      </c>
      <c r="F58" s="23">
        <f>SUM(E58:E58)</f>
        <v>0</v>
      </c>
      <c r="G58" s="23"/>
      <c r="J58" s="49"/>
      <c r="K58" s="50"/>
      <c r="L58" s="51"/>
      <c r="M58" s="52"/>
      <c r="N58" s="53"/>
      <c r="O58" s="54"/>
      <c r="P58" s="54"/>
      <c r="S58" s="40"/>
      <c r="U58" s="36"/>
      <c r="V58" s="46"/>
      <c r="W58" s="36"/>
    </row>
    <row r="59" spans="1:23" ht="15.75">
      <c r="A59" s="1"/>
      <c r="B59" s="1"/>
      <c r="C59" s="1"/>
      <c r="D59" s="38" t="s">
        <v>1486</v>
      </c>
      <c r="E59" s="23">
        <v>55000</v>
      </c>
      <c r="F59" s="23">
        <v>55000</v>
      </c>
      <c r="G59" s="23"/>
      <c r="J59" s="49"/>
      <c r="K59" s="50"/>
      <c r="L59" s="51"/>
      <c r="M59" s="52"/>
      <c r="N59" s="53"/>
      <c r="O59" s="54"/>
      <c r="P59" s="54"/>
      <c r="S59" s="40"/>
      <c r="U59" s="36"/>
      <c r="V59" s="46"/>
      <c r="W59" s="36"/>
    </row>
    <row r="60" spans="1:23" ht="15.75">
      <c r="A60" s="1" t="s">
        <v>78</v>
      </c>
      <c r="B60" s="1"/>
      <c r="C60" s="1"/>
      <c r="D60" s="1" t="s">
        <v>79</v>
      </c>
      <c r="E60" s="23">
        <f>SUM(D60:D60)</f>
        <v>0</v>
      </c>
      <c r="F60" s="23">
        <f>SUM(E60:E60)</f>
        <v>0</v>
      </c>
      <c r="G60" s="23"/>
      <c r="J60" s="49"/>
      <c r="K60" s="50"/>
      <c r="L60" s="51"/>
      <c r="M60" s="52"/>
      <c r="N60" s="53"/>
      <c r="O60" s="54"/>
      <c r="P60" s="54"/>
      <c r="Q60" s="46"/>
      <c r="S60" s="40"/>
      <c r="U60" s="36"/>
      <c r="V60" s="46"/>
      <c r="W60" s="36"/>
    </row>
    <row r="61" spans="1:23" ht="15.75">
      <c r="A61" s="1" t="s">
        <v>80</v>
      </c>
      <c r="B61" s="1"/>
      <c r="C61" s="1"/>
      <c r="D61" s="1" t="s">
        <v>81</v>
      </c>
      <c r="E61" s="23"/>
      <c r="F61" s="23">
        <f>SUM(E61:E61)</f>
        <v>0</v>
      </c>
      <c r="G61" s="18"/>
      <c r="J61" s="49"/>
      <c r="K61" s="50"/>
      <c r="L61" s="51"/>
      <c r="M61" s="52"/>
      <c r="N61" s="53"/>
      <c r="O61" s="54"/>
      <c r="P61" s="54"/>
      <c r="Q61" s="46"/>
      <c r="S61" s="40"/>
      <c r="U61" s="36"/>
      <c r="V61" s="46"/>
      <c r="W61" s="36"/>
    </row>
    <row r="62" spans="1:23" ht="15.75">
      <c r="A62" s="1" t="s">
        <v>82</v>
      </c>
      <c r="B62" s="1"/>
      <c r="C62" s="1"/>
      <c r="D62" s="1" t="s">
        <v>83</v>
      </c>
      <c r="E62" s="18">
        <v>0</v>
      </c>
      <c r="F62" s="18">
        <f>SUM(E62:E62)</f>
        <v>0</v>
      </c>
      <c r="G62" s="84"/>
      <c r="J62" s="49"/>
      <c r="K62" s="50"/>
      <c r="L62" s="51"/>
      <c r="M62" s="52"/>
      <c r="N62" s="53"/>
      <c r="O62" s="54"/>
      <c r="P62" s="54"/>
      <c r="Q62" s="46"/>
      <c r="S62" s="40"/>
      <c r="U62" s="36"/>
      <c r="V62" s="46"/>
      <c r="W62" s="36"/>
    </row>
    <row r="63" spans="1:23" ht="15.75">
      <c r="A63" s="4" t="s">
        <v>84</v>
      </c>
      <c r="B63" s="4"/>
      <c r="C63" s="4"/>
      <c r="D63" s="4" t="s">
        <v>85</v>
      </c>
      <c r="E63" s="10">
        <f>SUM(E64:E71)</f>
        <v>8843148.0399999991</v>
      </c>
      <c r="F63" s="10">
        <f>SUM(F64:F71)</f>
        <v>8843148.0399999991</v>
      </c>
      <c r="G63" s="18"/>
      <c r="J63" s="49"/>
      <c r="K63" s="50"/>
      <c r="L63" s="51"/>
      <c r="M63" s="52"/>
      <c r="N63" s="53"/>
      <c r="O63" s="54"/>
      <c r="P63" s="54"/>
      <c r="Q63" s="46"/>
      <c r="S63" s="40"/>
      <c r="U63" s="36"/>
      <c r="V63" s="46"/>
      <c r="W63" s="36"/>
    </row>
    <row r="64" spans="1:23" ht="15.75">
      <c r="A64" s="1" t="s">
        <v>86</v>
      </c>
      <c r="B64" s="1"/>
      <c r="C64" s="1"/>
      <c r="D64" s="1" t="s">
        <v>87</v>
      </c>
      <c r="E64" s="23">
        <f>SUM(D64:D64)</f>
        <v>0</v>
      </c>
      <c r="F64" s="18">
        <f>SUM(E64:E64)</f>
        <v>0</v>
      </c>
      <c r="G64" s="10"/>
      <c r="J64" s="49"/>
      <c r="K64" s="50"/>
      <c r="L64" s="51"/>
      <c r="M64" s="52"/>
      <c r="N64" s="53"/>
      <c r="O64" s="54"/>
      <c r="P64" s="54"/>
      <c r="S64" s="40"/>
      <c r="U64" s="36"/>
      <c r="V64" s="46"/>
      <c r="W64" s="36"/>
    </row>
    <row r="65" spans="1:23" ht="15.75">
      <c r="A65" s="1" t="s">
        <v>88</v>
      </c>
      <c r="B65" s="1"/>
      <c r="C65" s="1"/>
      <c r="D65" s="1" t="s">
        <v>89</v>
      </c>
      <c r="E65" s="404"/>
      <c r="F65" s="18">
        <f>SUM(E65:E65)</f>
        <v>0</v>
      </c>
      <c r="G65" s="18"/>
      <c r="J65" s="49"/>
      <c r="K65" s="50"/>
      <c r="L65" s="51"/>
      <c r="M65" s="52"/>
      <c r="N65" s="53"/>
      <c r="O65" s="54"/>
      <c r="P65" s="54"/>
      <c r="S65" s="40"/>
      <c r="U65" s="36"/>
      <c r="V65" s="46"/>
      <c r="W65" s="36"/>
    </row>
    <row r="66" spans="1:23" ht="15.75">
      <c r="A66" s="1" t="s">
        <v>90</v>
      </c>
      <c r="B66" s="1"/>
      <c r="C66" s="1"/>
      <c r="D66" s="1" t="s">
        <v>865</v>
      </c>
      <c r="E66" s="23">
        <f>SUM(D66:D66)</f>
        <v>0</v>
      </c>
      <c r="F66" s="18">
        <v>0</v>
      </c>
      <c r="G66" s="23"/>
      <c r="J66" s="49"/>
      <c r="K66" s="50"/>
      <c r="L66" s="51"/>
      <c r="M66" s="52"/>
      <c r="N66" s="53"/>
      <c r="O66" s="54"/>
      <c r="P66" s="54"/>
      <c r="S66" s="40"/>
      <c r="U66" s="36"/>
      <c r="V66" s="46"/>
      <c r="W66" s="36"/>
    </row>
    <row r="67" spans="1:23" ht="15.75">
      <c r="A67" s="1"/>
      <c r="B67" s="1"/>
      <c r="C67" s="1"/>
      <c r="D67" s="38" t="s">
        <v>1487</v>
      </c>
      <c r="E67" s="23">
        <v>7385400</v>
      </c>
      <c r="F67" s="23">
        <v>7385400</v>
      </c>
      <c r="G67" s="23"/>
      <c r="J67" s="49"/>
      <c r="K67" s="50"/>
      <c r="L67" s="51"/>
      <c r="M67" s="52"/>
      <c r="N67" s="53"/>
      <c r="O67" s="54"/>
      <c r="P67" s="54"/>
      <c r="S67" s="40"/>
      <c r="U67" s="36"/>
      <c r="V67" s="46"/>
      <c r="W67" s="36"/>
    </row>
    <row r="68" spans="1:23" ht="15.75">
      <c r="A68" s="1"/>
      <c r="B68" s="1"/>
      <c r="C68" s="1"/>
      <c r="D68" s="38" t="s">
        <v>1488</v>
      </c>
      <c r="E68" s="23">
        <v>870000</v>
      </c>
      <c r="F68" s="23">
        <v>870000</v>
      </c>
      <c r="G68" s="23"/>
      <c r="J68" s="49"/>
      <c r="K68" s="50"/>
      <c r="L68" s="51"/>
      <c r="M68" s="52"/>
      <c r="N68" s="53"/>
      <c r="O68" s="54"/>
      <c r="P68" s="54"/>
      <c r="S68" s="40"/>
      <c r="U68" s="36"/>
      <c r="V68" s="46"/>
      <c r="W68" s="36"/>
    </row>
    <row r="69" spans="1:23" ht="15.75">
      <c r="A69" s="1"/>
      <c r="B69" s="1"/>
      <c r="C69" s="1" t="s">
        <v>1489</v>
      </c>
      <c r="D69" s="38" t="s">
        <v>1490</v>
      </c>
      <c r="E69" s="23">
        <v>200000</v>
      </c>
      <c r="F69" s="23">
        <v>200000</v>
      </c>
      <c r="G69" s="23"/>
      <c r="J69" s="49"/>
      <c r="K69" s="50"/>
      <c r="L69" s="51"/>
      <c r="M69" s="52"/>
      <c r="N69" s="53"/>
      <c r="O69" s="54"/>
      <c r="P69" s="54"/>
      <c r="S69" s="40"/>
      <c r="U69" s="36"/>
      <c r="V69" s="46"/>
      <c r="W69" s="36"/>
    </row>
    <row r="70" spans="1:23" ht="15.75">
      <c r="A70" s="1" t="s">
        <v>92</v>
      </c>
      <c r="B70" s="1"/>
      <c r="C70" s="1"/>
      <c r="D70" s="1" t="s">
        <v>93</v>
      </c>
      <c r="E70" s="23"/>
      <c r="F70" s="23"/>
      <c r="G70" s="84"/>
      <c r="J70" s="49"/>
      <c r="K70" s="50"/>
      <c r="L70" s="51"/>
      <c r="M70" s="52"/>
      <c r="N70" s="53"/>
      <c r="O70" s="54"/>
      <c r="P70" s="54"/>
      <c r="S70" s="40"/>
      <c r="U70" s="36"/>
      <c r="V70" s="46"/>
      <c r="W70" s="36"/>
    </row>
    <row r="71" spans="1:23" ht="15.75">
      <c r="A71" s="1"/>
      <c r="B71" s="1" t="s">
        <v>621</v>
      </c>
      <c r="C71" s="1" t="s">
        <v>1491</v>
      </c>
      <c r="D71" s="38" t="s">
        <v>1492</v>
      </c>
      <c r="E71" s="23">
        <v>387748.04</v>
      </c>
      <c r="F71" s="23">
        <v>387748.04</v>
      </c>
      <c r="G71" s="84"/>
      <c r="J71" s="49"/>
      <c r="K71" s="50"/>
      <c r="L71" s="51"/>
      <c r="M71" s="52"/>
      <c r="N71" s="53"/>
      <c r="O71" s="54"/>
      <c r="P71" s="54"/>
      <c r="S71" s="40"/>
      <c r="U71" s="36"/>
      <c r="V71" s="46"/>
      <c r="W71" s="36"/>
    </row>
    <row r="72" spans="1:23" ht="15.75">
      <c r="A72" s="4" t="s">
        <v>94</v>
      </c>
      <c r="B72" s="4"/>
      <c r="C72" s="4"/>
      <c r="D72" s="4" t="s">
        <v>95</v>
      </c>
      <c r="E72" s="10">
        <v>1067172.74</v>
      </c>
      <c r="F72" s="10">
        <v>1067172.74</v>
      </c>
      <c r="G72" s="23"/>
      <c r="J72" s="49"/>
      <c r="K72" s="50"/>
      <c r="L72" s="51"/>
      <c r="M72" s="52"/>
      <c r="N72" s="53"/>
      <c r="O72" s="54"/>
      <c r="P72" s="54"/>
      <c r="S72" s="40"/>
      <c r="U72" s="36"/>
      <c r="V72" s="46"/>
      <c r="W72" s="36"/>
    </row>
    <row r="73" spans="1:23" ht="15.75">
      <c r="A73" s="1" t="s">
        <v>96</v>
      </c>
      <c r="B73" s="1"/>
      <c r="C73" s="1"/>
      <c r="D73" s="1" t="s">
        <v>97</v>
      </c>
      <c r="E73" s="23">
        <f t="shared" ref="E73:F75" si="4">SUM(D73:D73)</f>
        <v>0</v>
      </c>
      <c r="F73" s="23">
        <f t="shared" si="4"/>
        <v>0</v>
      </c>
      <c r="G73" s="23"/>
      <c r="J73" s="49"/>
      <c r="K73" s="50"/>
      <c r="L73" s="51"/>
      <c r="M73" s="52"/>
      <c r="N73" s="53"/>
      <c r="O73" s="54"/>
      <c r="P73" s="54"/>
      <c r="S73" s="40"/>
      <c r="U73" s="36"/>
      <c r="V73" s="46"/>
      <c r="W73" s="36"/>
    </row>
    <row r="74" spans="1:23" ht="15.75">
      <c r="A74" s="1" t="s">
        <v>98</v>
      </c>
      <c r="B74" s="1"/>
      <c r="C74" s="1"/>
      <c r="D74" s="1" t="s">
        <v>99</v>
      </c>
      <c r="E74" s="23">
        <f t="shared" si="4"/>
        <v>0</v>
      </c>
      <c r="F74" s="23">
        <f t="shared" si="4"/>
        <v>0</v>
      </c>
      <c r="G74" s="23"/>
      <c r="J74" s="49"/>
      <c r="K74" s="50"/>
      <c r="L74" s="51"/>
      <c r="M74" s="52"/>
      <c r="N74" s="53"/>
      <c r="O74" s="54"/>
      <c r="P74" s="54"/>
      <c r="S74" s="40"/>
      <c r="U74" s="36"/>
      <c r="V74" s="46"/>
      <c r="W74" s="36"/>
    </row>
    <row r="75" spans="1:23" ht="15.75">
      <c r="A75" s="1" t="s">
        <v>100</v>
      </c>
      <c r="B75" s="1"/>
      <c r="C75" s="1"/>
      <c r="D75" s="1" t="s">
        <v>101</v>
      </c>
      <c r="E75" s="23">
        <f t="shared" si="4"/>
        <v>0</v>
      </c>
      <c r="F75" s="23">
        <f t="shared" si="4"/>
        <v>0</v>
      </c>
      <c r="G75" s="84"/>
      <c r="J75" s="49"/>
      <c r="K75" s="50"/>
      <c r="L75" s="51"/>
      <c r="M75" s="52"/>
      <c r="N75" s="53"/>
      <c r="O75" s="54"/>
      <c r="P75" s="54"/>
      <c r="S75" s="40"/>
      <c r="U75" s="36"/>
      <c r="V75" s="46"/>
      <c r="W75" s="36"/>
    </row>
    <row r="76" spans="1:23" ht="15.75">
      <c r="A76" s="16" t="s">
        <v>102</v>
      </c>
      <c r="B76" s="16"/>
      <c r="C76" s="16"/>
      <c r="D76" s="16" t="s">
        <v>103</v>
      </c>
      <c r="E76" s="75">
        <f>(E77+E91+E96+E106+E115+E121+E131+E152+E187)</f>
        <v>6032507.959999999</v>
      </c>
      <c r="F76" s="75">
        <f>(F77+F91+F96+F106+F115+F121+F131+F152+F187)</f>
        <v>6032507.959999999</v>
      </c>
      <c r="G76" s="77"/>
      <c r="H76" s="77"/>
      <c r="J76" s="49"/>
      <c r="K76" s="50"/>
      <c r="L76" s="51"/>
      <c r="M76" s="52"/>
      <c r="N76" s="53"/>
      <c r="O76" s="54"/>
      <c r="P76" s="54"/>
      <c r="S76" s="40"/>
      <c r="U76" s="36"/>
      <c r="V76" s="46"/>
      <c r="W76" s="36"/>
    </row>
    <row r="77" spans="1:23" ht="15" customHeight="1">
      <c r="A77" s="4" t="s">
        <v>104</v>
      </c>
      <c r="B77" s="4"/>
      <c r="C77" s="4"/>
      <c r="D77" s="4" t="s">
        <v>105</v>
      </c>
      <c r="E77" s="10">
        <f>SUM(E78:E90)</f>
        <v>749222.8</v>
      </c>
      <c r="F77" s="10">
        <v>749222.8</v>
      </c>
      <c r="G77" s="24"/>
      <c r="H77" s="88"/>
      <c r="J77" s="49"/>
      <c r="K77" s="50"/>
      <c r="L77" s="51"/>
      <c r="M77" s="52"/>
      <c r="N77" s="53"/>
      <c r="O77" s="54"/>
      <c r="P77" s="54"/>
      <c r="S77" s="40"/>
      <c r="U77" s="36"/>
      <c r="V77" s="46"/>
      <c r="W77" s="36"/>
    </row>
    <row r="78" spans="1:23" ht="15.75">
      <c r="A78" s="1" t="s">
        <v>106</v>
      </c>
      <c r="B78" s="1"/>
      <c r="C78" s="1"/>
      <c r="D78" s="1" t="s">
        <v>107</v>
      </c>
      <c r="E78" s="23">
        <f t="shared" ref="E78" si="5">SUM(D78:D78)</f>
        <v>0</v>
      </c>
      <c r="F78" s="23">
        <f>SUM(E78:E78)</f>
        <v>0</v>
      </c>
      <c r="G78" s="24"/>
      <c r="H78" s="88"/>
      <c r="J78" s="49"/>
      <c r="K78" s="50"/>
      <c r="L78" s="51"/>
      <c r="M78" s="52"/>
      <c r="N78" s="53"/>
      <c r="O78" s="54"/>
      <c r="P78" s="54"/>
      <c r="S78" s="40"/>
      <c r="U78" s="36"/>
      <c r="V78" s="46"/>
      <c r="W78" s="36"/>
    </row>
    <row r="79" spans="1:23" ht="15.75">
      <c r="A79" s="1" t="s">
        <v>108</v>
      </c>
      <c r="B79" s="1"/>
      <c r="C79" s="1"/>
      <c r="D79" s="1" t="s">
        <v>109</v>
      </c>
      <c r="E79" s="404"/>
      <c r="F79" s="23">
        <f>SUM(E79:E79)</f>
        <v>0</v>
      </c>
      <c r="G79" s="24"/>
      <c r="H79" s="88"/>
      <c r="J79" s="49"/>
      <c r="K79" s="50"/>
      <c r="L79" s="51"/>
      <c r="M79" s="52"/>
      <c r="N79" s="53"/>
      <c r="O79" s="54"/>
      <c r="P79" s="54"/>
      <c r="Q79" s="42"/>
      <c r="S79" s="40"/>
      <c r="U79" s="36"/>
      <c r="V79" s="46"/>
      <c r="W79" s="36"/>
    </row>
    <row r="80" spans="1:23" ht="15.75">
      <c r="A80" s="1"/>
      <c r="B80" s="1"/>
      <c r="C80" s="1"/>
      <c r="D80" s="38" t="s">
        <v>460</v>
      </c>
      <c r="E80" s="13">
        <v>46624</v>
      </c>
      <c r="F80" s="23">
        <f>SUM(E80:E80)</f>
        <v>46624</v>
      </c>
      <c r="G80" s="72"/>
      <c r="H80" s="88"/>
      <c r="J80" s="49"/>
      <c r="K80" s="50"/>
      <c r="L80" s="51"/>
      <c r="M80" s="52"/>
      <c r="N80" s="53"/>
      <c r="O80" s="54"/>
      <c r="P80" s="54"/>
      <c r="Q80" s="42"/>
      <c r="S80" s="40"/>
      <c r="U80" s="36"/>
      <c r="V80" s="46"/>
      <c r="W80" s="36"/>
    </row>
    <row r="81" spans="1:23" ht="15.75">
      <c r="A81" s="1"/>
      <c r="B81" s="1" t="s">
        <v>630</v>
      </c>
      <c r="C81" s="1"/>
      <c r="D81" s="38" t="s">
        <v>460</v>
      </c>
      <c r="E81" s="13"/>
      <c r="F81" s="13"/>
      <c r="G81" s="24"/>
      <c r="H81" s="88"/>
      <c r="J81" s="49"/>
      <c r="K81" s="50"/>
      <c r="L81" s="51"/>
      <c r="M81" s="52"/>
      <c r="N81" s="53"/>
      <c r="O81" s="54"/>
      <c r="P81" s="54"/>
      <c r="Q81" s="42"/>
      <c r="S81" s="40"/>
      <c r="U81" s="36"/>
      <c r="V81" s="46"/>
      <c r="W81" s="36"/>
    </row>
    <row r="82" spans="1:23" ht="15.75">
      <c r="A82" s="1" t="s">
        <v>110</v>
      </c>
      <c r="B82" s="1"/>
      <c r="C82" s="1"/>
      <c r="D82" s="1" t="s">
        <v>111</v>
      </c>
      <c r="E82" s="23">
        <f t="shared" ref="E82" si="6">SUM(D82:D82)</f>
        <v>0</v>
      </c>
      <c r="F82" s="23">
        <f t="shared" ref="F82:F89" si="7">SUM(E82:E82)</f>
        <v>0</v>
      </c>
      <c r="G82" s="24"/>
      <c r="H82" s="88"/>
      <c r="J82" s="49"/>
      <c r="K82" s="50"/>
      <c r="L82" s="51"/>
      <c r="M82" s="52"/>
      <c r="N82" s="53"/>
      <c r="O82" s="54"/>
      <c r="P82" s="54"/>
      <c r="S82" s="40"/>
      <c r="U82" s="36"/>
      <c r="V82" s="46"/>
    </row>
    <row r="83" spans="1:23" ht="15.75">
      <c r="A83" s="1" t="s">
        <v>112</v>
      </c>
      <c r="B83" s="1"/>
      <c r="C83" s="1"/>
      <c r="D83" s="38" t="s">
        <v>113</v>
      </c>
      <c r="E83" s="13">
        <v>194433.1</v>
      </c>
      <c r="F83" s="23">
        <f t="shared" si="7"/>
        <v>194433.1</v>
      </c>
      <c r="G83" s="29"/>
      <c r="H83" s="88"/>
      <c r="J83" s="49"/>
      <c r="K83" s="50"/>
      <c r="L83" s="51"/>
      <c r="M83" s="52"/>
      <c r="N83" s="53"/>
      <c r="O83" s="54"/>
      <c r="P83" s="54"/>
      <c r="S83" s="40"/>
      <c r="U83" s="36"/>
      <c r="V83" s="46"/>
    </row>
    <row r="84" spans="1:23" ht="15.75">
      <c r="A84" s="1"/>
      <c r="B84" s="1" t="s">
        <v>630</v>
      </c>
      <c r="C84" s="1"/>
      <c r="D84" s="1" t="s">
        <v>113</v>
      </c>
      <c r="E84" s="23">
        <f t="shared" ref="E84:E85" si="8">SUM(D84:D84)</f>
        <v>0</v>
      </c>
      <c r="F84" s="23">
        <f t="shared" si="7"/>
        <v>0</v>
      </c>
      <c r="G84" s="24"/>
      <c r="H84" s="88"/>
      <c r="J84" s="49"/>
      <c r="K84" s="50"/>
      <c r="L84" s="51"/>
      <c r="M84" s="52"/>
      <c r="N84" s="53"/>
      <c r="O84" s="54"/>
      <c r="P84" s="54"/>
      <c r="S84" s="40"/>
      <c r="U84" s="36"/>
      <c r="V84" s="46"/>
    </row>
    <row r="85" spans="1:23" ht="15.75">
      <c r="A85" s="1" t="s">
        <v>114</v>
      </c>
      <c r="B85" s="1"/>
      <c r="C85" s="1"/>
      <c r="D85" s="1" t="s">
        <v>115</v>
      </c>
      <c r="E85" s="23">
        <f t="shared" si="8"/>
        <v>0</v>
      </c>
      <c r="F85" s="23">
        <f t="shared" si="7"/>
        <v>0</v>
      </c>
      <c r="G85" s="24"/>
      <c r="H85" s="88"/>
      <c r="J85" s="49"/>
      <c r="K85" s="50"/>
      <c r="L85" s="51"/>
      <c r="M85" s="52"/>
      <c r="N85" s="53"/>
      <c r="O85" s="54"/>
      <c r="P85" s="54"/>
      <c r="S85" s="40"/>
      <c r="U85" s="36"/>
      <c r="V85" s="46"/>
    </row>
    <row r="86" spans="1:23" ht="15.75">
      <c r="A86" s="1"/>
      <c r="B86" s="1" t="s">
        <v>631</v>
      </c>
      <c r="C86" s="1"/>
      <c r="D86" s="38" t="s">
        <v>1493</v>
      </c>
      <c r="E86" s="13">
        <v>484387.7</v>
      </c>
      <c r="F86" s="23">
        <f>SUM(E86:E86)</f>
        <v>484387.7</v>
      </c>
      <c r="G86" s="24"/>
      <c r="H86" s="88"/>
      <c r="J86" s="49"/>
      <c r="K86" s="50"/>
      <c r="L86" s="51"/>
      <c r="M86" s="52"/>
      <c r="N86" s="53"/>
      <c r="O86" s="54"/>
      <c r="P86" s="54"/>
      <c r="S86" s="40"/>
      <c r="U86" s="36"/>
      <c r="V86" s="46"/>
    </row>
    <row r="87" spans="1:23" ht="15.75">
      <c r="A87" s="1" t="s">
        <v>116</v>
      </c>
      <c r="B87" s="1"/>
      <c r="C87" s="1"/>
      <c r="D87" s="1" t="s">
        <v>117</v>
      </c>
      <c r="E87" s="23">
        <f t="shared" ref="E87" si="9">SUM(D87:D87)</f>
        <v>0</v>
      </c>
      <c r="F87" s="23">
        <f t="shared" si="7"/>
        <v>0</v>
      </c>
      <c r="G87" s="29"/>
      <c r="H87" s="77"/>
      <c r="J87" s="49"/>
      <c r="K87" s="50"/>
      <c r="L87" s="51"/>
      <c r="M87" s="52"/>
      <c r="N87" s="53"/>
      <c r="O87" s="54"/>
      <c r="P87" s="54"/>
      <c r="S87" s="40"/>
      <c r="U87" s="36"/>
      <c r="V87" s="46"/>
    </row>
    <row r="88" spans="1:23" ht="15.75">
      <c r="A88" s="1"/>
      <c r="B88" s="1" t="s">
        <v>618</v>
      </c>
      <c r="C88" s="39" t="s">
        <v>1494</v>
      </c>
      <c r="D88" s="38" t="s">
        <v>1495</v>
      </c>
      <c r="E88" s="15">
        <v>15528</v>
      </c>
      <c r="F88" s="23">
        <f t="shared" si="7"/>
        <v>15528</v>
      </c>
      <c r="G88" s="15"/>
      <c r="H88" s="88"/>
      <c r="J88" s="49"/>
      <c r="K88" s="50"/>
      <c r="L88" s="51"/>
      <c r="M88" s="52"/>
      <c r="N88" s="53"/>
      <c r="O88" s="54"/>
      <c r="P88" s="54"/>
      <c r="S88" s="40"/>
      <c r="U88" s="36"/>
      <c r="V88" s="46"/>
    </row>
    <row r="89" spans="1:23" ht="15.75">
      <c r="A89" s="1" t="s">
        <v>118</v>
      </c>
      <c r="D89" s="1" t="s">
        <v>119</v>
      </c>
      <c r="E89" s="23">
        <f t="shared" ref="E89" si="10">SUM(D89:D89)</f>
        <v>0</v>
      </c>
      <c r="F89" s="23">
        <f t="shared" si="7"/>
        <v>0</v>
      </c>
      <c r="G89" s="77"/>
      <c r="H89" s="88"/>
      <c r="J89" s="49"/>
      <c r="K89" s="50"/>
      <c r="L89" s="51"/>
      <c r="M89" s="51"/>
      <c r="N89" s="53"/>
      <c r="O89" s="54"/>
      <c r="P89" s="54"/>
      <c r="S89" s="40"/>
      <c r="U89" s="36"/>
      <c r="V89" s="46"/>
    </row>
    <row r="90" spans="1:23" ht="16.5" thickBot="1">
      <c r="A90" s="1"/>
      <c r="B90" t="s">
        <v>631</v>
      </c>
      <c r="C90" s="1"/>
      <c r="D90" s="38" t="s">
        <v>463</v>
      </c>
      <c r="E90" s="15">
        <v>8250</v>
      </c>
      <c r="F90" s="12">
        <f>SUM(E90:E90)</f>
        <v>8250</v>
      </c>
      <c r="G90" s="24"/>
      <c r="H90" s="78"/>
      <c r="J90" s="49"/>
      <c r="K90" s="50"/>
      <c r="L90" s="51"/>
      <c r="M90" s="51"/>
      <c r="N90" s="53"/>
      <c r="O90" s="54"/>
      <c r="P90" s="54"/>
      <c r="S90" s="40"/>
      <c r="U90" s="36"/>
      <c r="V90" s="46"/>
    </row>
    <row r="91" spans="1:23" ht="16.5" thickBot="1">
      <c r="A91" s="4" t="s">
        <v>120</v>
      </c>
      <c r="B91" s="4"/>
      <c r="C91" s="4"/>
      <c r="D91" s="4" t="s">
        <v>121</v>
      </c>
      <c r="E91" s="10">
        <f>SUM(E92:E95)</f>
        <v>790.6</v>
      </c>
      <c r="F91" s="10">
        <f>SUM(F92:F95)</f>
        <v>790.6</v>
      </c>
      <c r="G91" s="24"/>
      <c r="H91" s="77"/>
      <c r="J91" s="49"/>
      <c r="K91" s="50"/>
      <c r="L91" s="51"/>
      <c r="M91" s="51"/>
      <c r="N91" s="53"/>
      <c r="O91" s="56"/>
      <c r="P91" s="57"/>
      <c r="S91" s="40"/>
      <c r="U91" s="36"/>
      <c r="V91" s="46"/>
    </row>
    <row r="92" spans="1:23">
      <c r="A92" s="1" t="s">
        <v>122</v>
      </c>
      <c r="B92" s="1"/>
      <c r="C92" s="1"/>
      <c r="D92" s="1" t="s">
        <v>123</v>
      </c>
      <c r="E92" s="23">
        <f t="shared" ref="E92:E93" si="11">SUM(D92:D92)</f>
        <v>0</v>
      </c>
      <c r="F92" s="23">
        <f>SUM(E92:E92)</f>
        <v>0</v>
      </c>
      <c r="G92" s="24"/>
      <c r="H92" s="12"/>
    </row>
    <row r="93" spans="1:23">
      <c r="A93" s="1" t="s">
        <v>124</v>
      </c>
      <c r="B93" s="1"/>
      <c r="C93" s="1"/>
      <c r="D93" s="1" t="s">
        <v>125</v>
      </c>
      <c r="E93" s="23">
        <f t="shared" si="11"/>
        <v>0</v>
      </c>
      <c r="F93" s="23">
        <f>SUM(E93:E93)</f>
        <v>0</v>
      </c>
      <c r="G93" s="24"/>
      <c r="H93" s="12"/>
    </row>
    <row r="94" spans="1:23">
      <c r="A94" s="1"/>
      <c r="B94" s="29" t="s">
        <v>711</v>
      </c>
      <c r="C94">
        <v>39157</v>
      </c>
      <c r="D94" s="1" t="s">
        <v>484</v>
      </c>
      <c r="G94" s="24"/>
      <c r="H94" s="12"/>
    </row>
    <row r="95" spans="1:23">
      <c r="A95" s="1"/>
      <c r="B95" s="1" t="s">
        <v>618</v>
      </c>
      <c r="C95" s="40">
        <v>11789</v>
      </c>
      <c r="D95" s="38" t="s">
        <v>1496</v>
      </c>
      <c r="E95" s="23">
        <v>790.6</v>
      </c>
      <c r="F95" s="23">
        <v>790.6</v>
      </c>
      <c r="G95" s="77"/>
      <c r="H95" s="12"/>
    </row>
    <row r="96" spans="1:23">
      <c r="A96" s="4" t="s">
        <v>126</v>
      </c>
      <c r="B96" s="4"/>
      <c r="C96" s="4"/>
      <c r="D96" s="4" t="s">
        <v>841</v>
      </c>
      <c r="E96" s="10">
        <f>SUM(E97:E105)</f>
        <v>1209851.74</v>
      </c>
      <c r="F96" s="10">
        <f>SUM(F97:F105)</f>
        <v>1209851.74</v>
      </c>
      <c r="G96" s="24"/>
      <c r="H96" s="12"/>
    </row>
    <row r="97" spans="1:8">
      <c r="A97" s="1" t="s">
        <v>128</v>
      </c>
      <c r="B97" s="1"/>
      <c r="C97" s="1"/>
      <c r="D97" s="1" t="s">
        <v>129</v>
      </c>
      <c r="E97" s="12"/>
      <c r="F97" s="23">
        <f t="shared" ref="F97:F103" si="12">SUM(E97:E97)</f>
        <v>0</v>
      </c>
      <c r="G97" s="24"/>
      <c r="H97" s="12"/>
    </row>
    <row r="98" spans="1:8">
      <c r="A98" s="1"/>
      <c r="B98" s="1" t="s">
        <v>1497</v>
      </c>
      <c r="C98" s="39" t="s">
        <v>1343</v>
      </c>
      <c r="D98" s="38" t="s">
        <v>1498</v>
      </c>
      <c r="E98" s="23">
        <v>24591.74</v>
      </c>
      <c r="F98" s="23">
        <f t="shared" si="12"/>
        <v>24591.74</v>
      </c>
      <c r="G98" s="24"/>
      <c r="H98" s="12"/>
    </row>
    <row r="99" spans="1:8">
      <c r="A99" s="1"/>
      <c r="B99" s="1" t="s">
        <v>1497</v>
      </c>
      <c r="C99" s="39" t="s">
        <v>1499</v>
      </c>
      <c r="D99" s="38" t="s">
        <v>1498</v>
      </c>
      <c r="E99" s="24">
        <v>12500</v>
      </c>
      <c r="F99" s="23">
        <f t="shared" si="12"/>
        <v>12500</v>
      </c>
      <c r="G99" s="24"/>
      <c r="H99" s="12"/>
    </row>
    <row r="100" spans="1:8">
      <c r="A100" s="1"/>
      <c r="B100" s="1" t="s">
        <v>1497</v>
      </c>
      <c r="C100" s="39" t="s">
        <v>1470</v>
      </c>
      <c r="D100" s="38" t="s">
        <v>1500</v>
      </c>
      <c r="E100" s="24">
        <v>24000</v>
      </c>
      <c r="F100" s="23">
        <f t="shared" si="12"/>
        <v>24000</v>
      </c>
      <c r="G100" s="24"/>
      <c r="H100" s="12"/>
    </row>
    <row r="101" spans="1:8">
      <c r="A101" s="1"/>
      <c r="B101" s="1" t="s">
        <v>1497</v>
      </c>
      <c r="C101" s="39" t="s">
        <v>1501</v>
      </c>
      <c r="D101" s="38" t="s">
        <v>1500</v>
      </c>
      <c r="E101" s="24">
        <v>39200</v>
      </c>
      <c r="F101" s="23">
        <f t="shared" si="12"/>
        <v>39200</v>
      </c>
      <c r="G101" s="24"/>
      <c r="H101" s="12"/>
    </row>
    <row r="102" spans="1:8">
      <c r="A102" s="1"/>
      <c r="B102" s="1" t="s">
        <v>1497</v>
      </c>
      <c r="C102" s="39" t="s">
        <v>1472</v>
      </c>
      <c r="D102" s="38" t="s">
        <v>1500</v>
      </c>
      <c r="E102" s="24">
        <v>180760</v>
      </c>
      <c r="F102" s="23">
        <f t="shared" si="12"/>
        <v>180760</v>
      </c>
      <c r="G102" s="24"/>
      <c r="H102" s="12"/>
    </row>
    <row r="103" spans="1:8">
      <c r="A103" s="1"/>
      <c r="B103" s="1" t="s">
        <v>1497</v>
      </c>
      <c r="C103" s="39" t="s">
        <v>1502</v>
      </c>
      <c r="D103" s="38" t="s">
        <v>1500</v>
      </c>
      <c r="E103" s="24">
        <v>58800</v>
      </c>
      <c r="F103" s="23">
        <f t="shared" si="12"/>
        <v>58800</v>
      </c>
      <c r="G103" s="24"/>
      <c r="H103" s="12"/>
    </row>
    <row r="104" spans="1:8">
      <c r="A104" s="1"/>
      <c r="B104" s="1" t="s">
        <v>1364</v>
      </c>
      <c r="C104" s="39" t="s">
        <v>1503</v>
      </c>
      <c r="D104" s="24" t="s">
        <v>873</v>
      </c>
      <c r="E104" s="15">
        <v>870000</v>
      </c>
      <c r="F104" s="23">
        <v>870000</v>
      </c>
      <c r="G104" s="78"/>
      <c r="H104" s="12"/>
    </row>
    <row r="105" spans="1:8">
      <c r="A105" s="1" t="s">
        <v>130</v>
      </c>
      <c r="B105" s="1"/>
      <c r="C105" s="1"/>
      <c r="D105" s="24" t="s">
        <v>483</v>
      </c>
      <c r="E105" s="23">
        <f t="shared" ref="E105" si="13">SUM(D105:D105)</f>
        <v>0</v>
      </c>
      <c r="F105" s="23">
        <f>SUM(E105:E105)</f>
        <v>0</v>
      </c>
      <c r="G105" s="78"/>
    </row>
    <row r="106" spans="1:8">
      <c r="A106" s="4" t="s">
        <v>131</v>
      </c>
      <c r="B106" s="4"/>
      <c r="C106" s="4"/>
      <c r="D106" s="4" t="s">
        <v>132</v>
      </c>
      <c r="E106" s="10">
        <f>SUM(E107:E114)</f>
        <v>7128</v>
      </c>
      <c r="F106" s="10">
        <f>SUM(F107:F114)</f>
        <v>7128</v>
      </c>
      <c r="G106" s="15"/>
      <c r="H106" s="77"/>
    </row>
    <row r="107" spans="1:8">
      <c r="A107" s="1" t="s">
        <v>133</v>
      </c>
      <c r="B107" s="1"/>
      <c r="C107" s="1"/>
      <c r="D107" s="1" t="s">
        <v>134</v>
      </c>
      <c r="E107" s="12"/>
      <c r="F107" s="23">
        <f>SUM(E107:E107)</f>
        <v>0</v>
      </c>
      <c r="G107" s="84"/>
      <c r="H107" s="12">
        <f>SUM(G106:G107)</f>
        <v>0</v>
      </c>
    </row>
    <row r="108" spans="1:8">
      <c r="A108" s="1"/>
      <c r="B108" s="1"/>
      <c r="C108" s="1" t="s">
        <v>1504</v>
      </c>
      <c r="D108" s="38" t="s">
        <v>484</v>
      </c>
      <c r="E108" s="12"/>
      <c r="F108" s="23"/>
      <c r="G108" s="84"/>
      <c r="H108" s="12"/>
    </row>
    <row r="109" spans="1:8">
      <c r="A109" s="1"/>
      <c r="C109" s="1" t="s">
        <v>1505</v>
      </c>
      <c r="D109" s="64" t="s">
        <v>1506</v>
      </c>
      <c r="E109" s="15">
        <v>6900</v>
      </c>
      <c r="F109" s="15">
        <v>6900</v>
      </c>
      <c r="G109" s="24"/>
      <c r="H109" s="12"/>
    </row>
    <row r="110" spans="1:8">
      <c r="A110" s="1"/>
      <c r="C110" s="1" t="s">
        <v>1507</v>
      </c>
      <c r="D110" s="64" t="s">
        <v>1508</v>
      </c>
      <c r="E110" s="15">
        <v>114</v>
      </c>
      <c r="F110" s="15">
        <v>114</v>
      </c>
      <c r="G110" s="24"/>
      <c r="H110" s="12"/>
    </row>
    <row r="111" spans="1:8">
      <c r="A111" s="1"/>
      <c r="C111" s="1" t="s">
        <v>1509</v>
      </c>
      <c r="D111" s="64" t="s">
        <v>1508</v>
      </c>
      <c r="E111" s="15">
        <v>114</v>
      </c>
      <c r="F111" s="15">
        <v>114</v>
      </c>
      <c r="G111" s="24"/>
      <c r="H111" s="12"/>
    </row>
    <row r="112" spans="1:8">
      <c r="A112" s="1" t="s">
        <v>135</v>
      </c>
      <c r="B112" s="1"/>
      <c r="C112" s="1"/>
      <c r="D112" s="1" t="s">
        <v>136</v>
      </c>
      <c r="E112" s="23">
        <f t="shared" ref="E112:E113" si="14">SUM(D112:D112)</f>
        <v>0</v>
      </c>
      <c r="F112" s="18">
        <f>SUM(E112:E112)</f>
        <v>0</v>
      </c>
      <c r="G112" s="24"/>
      <c r="H112" s="12"/>
    </row>
    <row r="113" spans="1:8">
      <c r="A113" s="1" t="s">
        <v>137</v>
      </c>
      <c r="B113" s="1"/>
      <c r="C113" s="1"/>
      <c r="D113" s="1" t="s">
        <v>138</v>
      </c>
      <c r="E113" s="23">
        <f t="shared" si="14"/>
        <v>0</v>
      </c>
      <c r="F113" s="18">
        <f>SUM(E113:E113)</f>
        <v>0</v>
      </c>
      <c r="G113" s="77"/>
      <c r="H113" s="12"/>
    </row>
    <row r="114" spans="1:8">
      <c r="A114" s="1" t="s">
        <v>139</v>
      </c>
      <c r="D114" s="1" t="s">
        <v>140</v>
      </c>
      <c r="E114" s="12"/>
      <c r="F114" s="18"/>
      <c r="G114" s="24"/>
      <c r="H114" s="12"/>
    </row>
    <row r="115" spans="1:8">
      <c r="A115" s="4" t="s">
        <v>141</v>
      </c>
      <c r="B115" s="4"/>
      <c r="C115" s="4"/>
      <c r="D115" s="4" t="s">
        <v>142</v>
      </c>
      <c r="E115" s="10">
        <f>SUM(E116:E120)</f>
        <v>378683.24</v>
      </c>
      <c r="F115" s="10">
        <f>SUM(F116:F120)</f>
        <v>378683.24</v>
      </c>
      <c r="G115" s="24"/>
      <c r="H115" s="15"/>
    </row>
    <row r="116" spans="1:8">
      <c r="A116" s="1" t="s">
        <v>143</v>
      </c>
      <c r="B116" s="1"/>
      <c r="C116" s="1"/>
      <c r="D116" s="1" t="s">
        <v>144</v>
      </c>
      <c r="E116" s="23">
        <f t="shared" ref="E116:E117" si="15">SUM(D116:D116)</f>
        <v>0</v>
      </c>
      <c r="F116" s="23">
        <f>SUM(E116:E116)</f>
        <v>0</v>
      </c>
      <c r="G116" s="24"/>
      <c r="H116" s="88"/>
    </row>
    <row r="117" spans="1:8">
      <c r="A117" s="1" t="s">
        <v>153</v>
      </c>
      <c r="B117" s="1"/>
      <c r="C117" s="1"/>
      <c r="D117" s="1" t="s">
        <v>485</v>
      </c>
      <c r="E117" s="23">
        <f t="shared" si="15"/>
        <v>0</v>
      </c>
      <c r="F117" s="23">
        <f>SUM(E117:E117)</f>
        <v>0</v>
      </c>
      <c r="G117" s="24"/>
      <c r="H117" s="88"/>
    </row>
    <row r="118" spans="1:8">
      <c r="A118" s="1"/>
      <c r="B118" s="1"/>
      <c r="C118" s="1" t="s">
        <v>1510</v>
      </c>
      <c r="D118" s="38" t="s">
        <v>1511</v>
      </c>
      <c r="E118" s="23">
        <v>143370</v>
      </c>
      <c r="F118" s="23">
        <v>143370</v>
      </c>
      <c r="G118" s="24"/>
      <c r="H118" s="88"/>
    </row>
    <row r="119" spans="1:8">
      <c r="A119" s="1"/>
      <c r="B119" s="1" t="s">
        <v>618</v>
      </c>
      <c r="C119" s="1" t="s">
        <v>1512</v>
      </c>
      <c r="D119" s="38" t="s">
        <v>1513</v>
      </c>
      <c r="E119" s="23">
        <v>143370</v>
      </c>
      <c r="F119" s="23">
        <v>143370</v>
      </c>
      <c r="G119" s="24"/>
      <c r="H119" s="88"/>
    </row>
    <row r="120" spans="1:8">
      <c r="A120" s="1"/>
      <c r="B120" s="1" t="s">
        <v>618</v>
      </c>
      <c r="C120" s="1" t="s">
        <v>1514</v>
      </c>
      <c r="D120" s="38" t="s">
        <v>1515</v>
      </c>
      <c r="E120" s="23">
        <v>91943.24</v>
      </c>
      <c r="F120" s="23">
        <v>91943.24</v>
      </c>
      <c r="G120" s="24"/>
      <c r="H120" s="88"/>
    </row>
    <row r="121" spans="1:8">
      <c r="A121" s="4" t="s">
        <v>157</v>
      </c>
      <c r="B121" s="4"/>
      <c r="C121" s="4"/>
      <c r="D121" s="4" t="s">
        <v>158</v>
      </c>
      <c r="E121" s="10">
        <f>SUM(E122:E129)</f>
        <v>681570.8</v>
      </c>
      <c r="F121" s="10">
        <f>(E121)</f>
        <v>681570.8</v>
      </c>
      <c r="G121" s="78"/>
      <c r="H121" s="78"/>
    </row>
    <row r="122" spans="1:8">
      <c r="A122" s="1" t="s">
        <v>161</v>
      </c>
      <c r="B122" s="1"/>
      <c r="C122" s="1"/>
      <c r="D122" s="1" t="s">
        <v>162</v>
      </c>
      <c r="E122" s="23">
        <f t="shared" ref="E122:E123" si="16">SUM(D122:D122)</f>
        <v>0</v>
      </c>
      <c r="F122" s="23">
        <f t="shared" ref="F122:F129" si="17">SUM(E122:E122)</f>
        <v>0</v>
      </c>
      <c r="G122" s="77"/>
      <c r="H122" s="78"/>
    </row>
    <row r="123" spans="1:8">
      <c r="A123" s="1" t="s">
        <v>163</v>
      </c>
      <c r="B123" s="1"/>
      <c r="C123" s="1"/>
      <c r="D123" s="1" t="s">
        <v>164</v>
      </c>
      <c r="E123" s="23">
        <f t="shared" si="16"/>
        <v>0</v>
      </c>
      <c r="F123" s="23">
        <f t="shared" si="17"/>
        <v>0</v>
      </c>
      <c r="G123" s="24"/>
      <c r="H123" s="78"/>
    </row>
    <row r="124" spans="1:8">
      <c r="A124" s="37"/>
      <c r="B124" s="1" t="s">
        <v>618</v>
      </c>
      <c r="C124" s="39" t="s">
        <v>1516</v>
      </c>
      <c r="D124" s="38" t="s">
        <v>886</v>
      </c>
      <c r="E124" s="23">
        <v>221614.66</v>
      </c>
      <c r="F124" s="23">
        <f t="shared" si="17"/>
        <v>221614.66</v>
      </c>
      <c r="G124" s="24"/>
      <c r="H124" s="78"/>
    </row>
    <row r="125" spans="1:8">
      <c r="A125" s="37"/>
      <c r="B125" s="1" t="s">
        <v>618</v>
      </c>
      <c r="C125" s="39" t="s">
        <v>1517</v>
      </c>
      <c r="D125" s="38" t="s">
        <v>880</v>
      </c>
      <c r="E125" s="23">
        <v>248298.57</v>
      </c>
      <c r="F125" s="23">
        <v>248298.57</v>
      </c>
      <c r="G125" s="24"/>
      <c r="H125" s="78"/>
    </row>
    <row r="126" spans="1:8">
      <c r="A126" s="37"/>
      <c r="B126" s="1"/>
      <c r="C126" s="39" t="s">
        <v>1518</v>
      </c>
      <c r="D126" s="38" t="s">
        <v>886</v>
      </c>
      <c r="E126" s="23">
        <v>172595.77</v>
      </c>
      <c r="F126" s="23">
        <f t="shared" si="17"/>
        <v>172595.77</v>
      </c>
      <c r="G126" s="24"/>
      <c r="H126" s="78"/>
    </row>
    <row r="127" spans="1:8">
      <c r="A127" s="37"/>
      <c r="B127" s="1"/>
      <c r="C127" s="39" t="s">
        <v>1519</v>
      </c>
      <c r="D127" s="38" t="s">
        <v>1520</v>
      </c>
      <c r="E127" s="23">
        <v>39061.800000000003</v>
      </c>
      <c r="F127" s="23">
        <f t="shared" si="17"/>
        <v>39061.800000000003</v>
      </c>
      <c r="G127" s="24"/>
      <c r="H127" s="78"/>
    </row>
    <row r="128" spans="1:8">
      <c r="A128" s="1" t="s">
        <v>165</v>
      </c>
      <c r="B128" s="1"/>
      <c r="C128" s="1"/>
      <c r="D128" s="1" t="s">
        <v>166</v>
      </c>
      <c r="E128" s="23"/>
      <c r="F128" s="23">
        <f t="shared" si="17"/>
        <v>0</v>
      </c>
      <c r="G128" s="24"/>
      <c r="H128" s="78"/>
    </row>
    <row r="129" spans="1:8">
      <c r="A129" s="1" t="s">
        <v>167</v>
      </c>
      <c r="B129" s="1"/>
      <c r="C129" s="1"/>
      <c r="D129" s="1" t="s">
        <v>168</v>
      </c>
      <c r="E129" s="23" t="s">
        <v>489</v>
      </c>
      <c r="F129" s="23">
        <f t="shared" si="17"/>
        <v>0</v>
      </c>
      <c r="G129" s="24"/>
      <c r="H129" s="78"/>
    </row>
    <row r="130" spans="1:8">
      <c r="A130" s="1"/>
      <c r="B130" s="1"/>
      <c r="C130" s="1"/>
      <c r="D130" s="1"/>
      <c r="E130" s="18"/>
      <c r="F130" s="18"/>
      <c r="G130" s="24"/>
      <c r="H130" s="77"/>
    </row>
    <row r="131" spans="1:8">
      <c r="A131" s="4" t="s">
        <v>169</v>
      </c>
      <c r="B131" s="4"/>
      <c r="C131" s="4"/>
      <c r="D131" s="4" t="s">
        <v>170</v>
      </c>
      <c r="E131" s="10">
        <f>SUM(E132:E151)</f>
        <v>665388.91999999993</v>
      </c>
      <c r="F131" s="10">
        <f>(E131)</f>
        <v>665388.91999999993</v>
      </c>
      <c r="G131" s="24"/>
      <c r="H131" s="85"/>
    </row>
    <row r="132" spans="1:8">
      <c r="A132" s="1" t="s">
        <v>171</v>
      </c>
      <c r="B132" s="1"/>
      <c r="C132" s="1"/>
      <c r="D132" s="1" t="s">
        <v>172</v>
      </c>
      <c r="E132" s="23">
        <f t="shared" ref="E132:F147" si="18">SUM(D132:D132)</f>
        <v>0</v>
      </c>
      <c r="F132" s="23">
        <f t="shared" si="18"/>
        <v>0</v>
      </c>
      <c r="G132" s="29"/>
      <c r="H132" s="85"/>
    </row>
    <row r="133" spans="1:8">
      <c r="A133" s="1" t="s">
        <v>173</v>
      </c>
      <c r="B133" s="1"/>
      <c r="C133" s="1"/>
      <c r="D133" s="1" t="s">
        <v>174</v>
      </c>
      <c r="E133" s="23">
        <f t="shared" si="18"/>
        <v>0</v>
      </c>
      <c r="F133" s="23">
        <f t="shared" si="18"/>
        <v>0</v>
      </c>
      <c r="G133" s="15"/>
      <c r="H133" s="85"/>
    </row>
    <row r="134" spans="1:8">
      <c r="A134" s="1" t="s">
        <v>175</v>
      </c>
      <c r="B134" s="1"/>
      <c r="C134" s="1"/>
      <c r="D134" s="1" t="s">
        <v>176</v>
      </c>
      <c r="E134" s="23">
        <f t="shared" si="18"/>
        <v>0</v>
      </c>
      <c r="F134" s="23">
        <f t="shared" si="18"/>
        <v>0</v>
      </c>
      <c r="G134" s="24"/>
      <c r="H134" s="85"/>
    </row>
    <row r="135" spans="1:8">
      <c r="A135" s="1" t="s">
        <v>177</v>
      </c>
      <c r="B135" s="1"/>
      <c r="C135" s="1"/>
      <c r="D135" s="1" t="s">
        <v>178</v>
      </c>
      <c r="E135" s="23">
        <f t="shared" si="18"/>
        <v>0</v>
      </c>
      <c r="F135" s="23">
        <f t="shared" si="18"/>
        <v>0</v>
      </c>
      <c r="G135" s="24"/>
      <c r="H135" s="85"/>
    </row>
    <row r="136" spans="1:8">
      <c r="A136" s="1" t="s">
        <v>179</v>
      </c>
      <c r="B136" s="1"/>
      <c r="C136" s="1"/>
      <c r="D136" s="1" t="s">
        <v>492</v>
      </c>
      <c r="E136" s="23">
        <f t="shared" si="18"/>
        <v>0</v>
      </c>
      <c r="F136" s="23">
        <f t="shared" si="18"/>
        <v>0</v>
      </c>
      <c r="G136" s="24"/>
      <c r="H136" s="85"/>
    </row>
    <row r="137" spans="1:8">
      <c r="A137" s="1" t="s">
        <v>1521</v>
      </c>
      <c r="B137" s="1"/>
      <c r="C137" s="1"/>
      <c r="D137" s="1" t="s">
        <v>1522</v>
      </c>
      <c r="E137" s="23">
        <f t="shared" si="18"/>
        <v>0</v>
      </c>
      <c r="F137" s="23">
        <f t="shared" si="18"/>
        <v>0</v>
      </c>
      <c r="G137" s="24"/>
      <c r="H137" s="85"/>
    </row>
    <row r="138" spans="1:8">
      <c r="A138" s="1"/>
      <c r="B138" s="1" t="s">
        <v>618</v>
      </c>
      <c r="C138" s="1" t="s">
        <v>1377</v>
      </c>
      <c r="D138" s="38" t="s">
        <v>1523</v>
      </c>
      <c r="E138" s="23">
        <v>77172</v>
      </c>
      <c r="F138" s="23">
        <f t="shared" si="18"/>
        <v>77172</v>
      </c>
      <c r="G138" s="24"/>
      <c r="H138" s="85"/>
    </row>
    <row r="139" spans="1:8">
      <c r="A139" s="1" t="s">
        <v>181</v>
      </c>
      <c r="B139" s="1"/>
      <c r="C139" s="1"/>
      <c r="D139" s="1" t="s">
        <v>180</v>
      </c>
      <c r="E139" s="23">
        <f t="shared" si="18"/>
        <v>0</v>
      </c>
      <c r="F139" s="23">
        <f t="shared" si="18"/>
        <v>0</v>
      </c>
      <c r="G139" s="24"/>
      <c r="H139" s="85"/>
    </row>
    <row r="140" spans="1:8">
      <c r="A140" s="1"/>
      <c r="B140" s="1" t="s">
        <v>618</v>
      </c>
      <c r="C140" s="1" t="s">
        <v>1524</v>
      </c>
      <c r="D140" s="38" t="s">
        <v>1525</v>
      </c>
      <c r="E140" s="23">
        <v>291399.71999999997</v>
      </c>
      <c r="F140" s="23">
        <v>291399.71999999997</v>
      </c>
      <c r="G140" s="24"/>
      <c r="H140" s="85"/>
    </row>
    <row r="141" spans="1:8">
      <c r="A141" s="1" t="s">
        <v>183</v>
      </c>
      <c r="B141" s="1"/>
      <c r="C141" s="1"/>
      <c r="D141" s="1" t="s">
        <v>182</v>
      </c>
      <c r="E141" s="23">
        <f t="shared" si="18"/>
        <v>0</v>
      </c>
      <c r="F141" s="23">
        <f t="shared" si="18"/>
        <v>0</v>
      </c>
      <c r="G141" s="29"/>
      <c r="H141" s="85"/>
    </row>
    <row r="142" spans="1:8">
      <c r="A142" s="1" t="s">
        <v>185</v>
      </c>
      <c r="B142" s="1"/>
      <c r="C142" s="1"/>
      <c r="D142" s="1" t="s">
        <v>493</v>
      </c>
      <c r="E142" s="23">
        <f t="shared" si="18"/>
        <v>0</v>
      </c>
      <c r="F142" s="23">
        <f t="shared" si="18"/>
        <v>0</v>
      </c>
      <c r="G142" s="77"/>
      <c r="H142" s="85"/>
    </row>
    <row r="143" spans="1:8">
      <c r="A143" s="1" t="s">
        <v>187</v>
      </c>
      <c r="B143" s="1"/>
      <c r="C143" s="1"/>
      <c r="D143" s="1" t="s">
        <v>186</v>
      </c>
      <c r="E143" s="23">
        <f t="shared" si="18"/>
        <v>0</v>
      </c>
      <c r="F143" s="23">
        <f t="shared" si="18"/>
        <v>0</v>
      </c>
      <c r="G143" s="24"/>
      <c r="H143" s="85"/>
    </row>
    <row r="144" spans="1:8">
      <c r="A144" s="1" t="s">
        <v>189</v>
      </c>
      <c r="B144" s="1"/>
      <c r="C144" s="1"/>
      <c r="D144" s="1" t="s">
        <v>188</v>
      </c>
      <c r="E144" s="23">
        <f t="shared" si="18"/>
        <v>0</v>
      </c>
      <c r="F144" s="23">
        <f t="shared" si="18"/>
        <v>0</v>
      </c>
      <c r="G144" s="24"/>
      <c r="H144" s="29"/>
    </row>
    <row r="145" spans="1:8">
      <c r="A145" s="1" t="s">
        <v>191</v>
      </c>
      <c r="B145" s="1"/>
      <c r="C145" s="1"/>
      <c r="D145" s="1" t="s">
        <v>190</v>
      </c>
      <c r="E145" s="23">
        <f t="shared" si="18"/>
        <v>0</v>
      </c>
      <c r="F145" s="23">
        <f t="shared" si="18"/>
        <v>0</v>
      </c>
      <c r="G145" s="24"/>
    </row>
    <row r="146" spans="1:8">
      <c r="A146" s="1" t="s">
        <v>494</v>
      </c>
      <c r="B146" s="1"/>
      <c r="C146" s="39"/>
      <c r="D146" s="1" t="s">
        <v>1380</v>
      </c>
      <c r="E146" s="23">
        <f t="shared" si="18"/>
        <v>0</v>
      </c>
      <c r="F146" s="12"/>
    </row>
    <row r="147" spans="1:8">
      <c r="A147" s="1" t="s">
        <v>193</v>
      </c>
      <c r="B147" s="1"/>
      <c r="C147" s="39"/>
      <c r="D147" s="1" t="s">
        <v>192</v>
      </c>
      <c r="E147" s="23">
        <f t="shared" si="18"/>
        <v>0</v>
      </c>
      <c r="F147" s="23">
        <f>SUM(E147:E147)</f>
        <v>0</v>
      </c>
      <c r="G147" s="24"/>
    </row>
    <row r="148" spans="1:8">
      <c r="A148" s="1"/>
      <c r="B148" s="1" t="s">
        <v>618</v>
      </c>
      <c r="C148" s="39" t="s">
        <v>1526</v>
      </c>
      <c r="D148" s="38" t="s">
        <v>1527</v>
      </c>
      <c r="E148" s="23">
        <v>6844</v>
      </c>
      <c r="F148" s="23">
        <v>6844</v>
      </c>
      <c r="G148" s="24"/>
    </row>
    <row r="149" spans="1:8">
      <c r="A149" s="1"/>
      <c r="B149" s="1"/>
      <c r="C149" s="39" t="s">
        <v>1528</v>
      </c>
      <c r="D149" s="38" t="s">
        <v>1529</v>
      </c>
      <c r="E149" s="23">
        <v>6844</v>
      </c>
      <c r="F149" s="23">
        <v>6844</v>
      </c>
      <c r="G149" s="24"/>
    </row>
    <row r="150" spans="1:8">
      <c r="A150" s="1"/>
      <c r="B150" s="1" t="s">
        <v>618</v>
      </c>
      <c r="C150" s="39" t="s">
        <v>1383</v>
      </c>
      <c r="D150" s="38" t="s">
        <v>1530</v>
      </c>
      <c r="E150" s="23">
        <v>283129.2</v>
      </c>
      <c r="F150" s="23">
        <v>283129.2</v>
      </c>
      <c r="G150" s="72"/>
    </row>
    <row r="151" spans="1:8">
      <c r="A151" s="1" t="s">
        <v>195</v>
      </c>
      <c r="B151" s="1"/>
      <c r="C151" s="1"/>
      <c r="D151" s="1" t="s">
        <v>1531</v>
      </c>
      <c r="G151" s="72"/>
    </row>
    <row r="152" spans="1:8">
      <c r="A152" s="4" t="s">
        <v>197</v>
      </c>
      <c r="B152" s="4"/>
      <c r="C152" s="4"/>
      <c r="D152" s="4" t="s">
        <v>198</v>
      </c>
      <c r="E152" s="10">
        <f>SUM(E153:E185)</f>
        <v>2326537.86</v>
      </c>
      <c r="F152" s="10">
        <f>(E152)</f>
        <v>2326537.86</v>
      </c>
      <c r="G152" s="24"/>
      <c r="H152" s="42"/>
    </row>
    <row r="153" spans="1:8">
      <c r="A153" s="1" t="s">
        <v>199</v>
      </c>
      <c r="B153" s="1"/>
      <c r="C153" s="1"/>
      <c r="D153" s="1" t="s">
        <v>200</v>
      </c>
      <c r="E153" s="13">
        <v>0</v>
      </c>
      <c r="F153" s="23">
        <f>SUM(E153:E153)</f>
        <v>0</v>
      </c>
      <c r="G153" s="24"/>
    </row>
    <row r="154" spans="1:8">
      <c r="A154" s="1" t="s">
        <v>201</v>
      </c>
      <c r="B154" s="1"/>
      <c r="C154" s="39"/>
      <c r="D154" s="1" t="s">
        <v>202</v>
      </c>
      <c r="E154" s="72">
        <v>350</v>
      </c>
      <c r="F154" s="23">
        <f>SUM(E154:E154)</f>
        <v>350</v>
      </c>
      <c r="G154" s="24"/>
    </row>
    <row r="155" spans="1:8">
      <c r="A155" s="1" t="s">
        <v>203</v>
      </c>
      <c r="B155" s="1"/>
      <c r="C155" s="39"/>
      <c r="D155" s="1" t="s">
        <v>204</v>
      </c>
      <c r="E155" s="13">
        <v>0</v>
      </c>
      <c r="F155" s="23">
        <f>SUM(E155:E155)</f>
        <v>0</v>
      </c>
      <c r="G155" s="24"/>
    </row>
    <row r="156" spans="1:8">
      <c r="A156" s="1" t="s">
        <v>205</v>
      </c>
      <c r="B156" s="1"/>
      <c r="C156" s="1"/>
      <c r="D156" s="1" t="s">
        <v>206</v>
      </c>
      <c r="E156" s="13">
        <v>0</v>
      </c>
      <c r="F156" s="72">
        <v>0</v>
      </c>
      <c r="G156" s="24"/>
    </row>
    <row r="157" spans="1:8">
      <c r="A157" s="1"/>
      <c r="B157" s="1" t="s">
        <v>618</v>
      </c>
      <c r="C157" s="1" t="s">
        <v>1532</v>
      </c>
      <c r="D157" s="38" t="s">
        <v>1533</v>
      </c>
      <c r="E157" s="13">
        <v>11092</v>
      </c>
      <c r="F157" s="72">
        <v>11092</v>
      </c>
      <c r="G157" s="24"/>
    </row>
    <row r="158" spans="1:8">
      <c r="A158" s="1" t="s">
        <v>207</v>
      </c>
      <c r="B158" s="1"/>
      <c r="C158" s="1"/>
      <c r="D158" s="1" t="s">
        <v>208</v>
      </c>
      <c r="E158" s="13">
        <v>0</v>
      </c>
      <c r="F158" s="23">
        <f>SUM(E158:E158)</f>
        <v>0</v>
      </c>
      <c r="G158" s="24"/>
    </row>
    <row r="159" spans="1:8">
      <c r="A159" s="1" t="s">
        <v>209</v>
      </c>
      <c r="B159" s="1"/>
      <c r="C159" s="1"/>
      <c r="D159" s="1" t="s">
        <v>210</v>
      </c>
      <c r="E159" s="13">
        <v>0</v>
      </c>
      <c r="F159" s="23">
        <f>SUM(E159:E159)</f>
        <v>0</v>
      </c>
      <c r="G159" s="24"/>
    </row>
    <row r="160" spans="1:8">
      <c r="A160" s="1"/>
      <c r="C160" s="39" t="s">
        <v>1534</v>
      </c>
      <c r="D160" s="38" t="s">
        <v>484</v>
      </c>
      <c r="E160" s="13"/>
      <c r="F160" s="13"/>
      <c r="G160" s="24"/>
    </row>
    <row r="161" spans="1:10">
      <c r="A161" s="1"/>
      <c r="C161" s="39" t="s">
        <v>1535</v>
      </c>
      <c r="D161" s="38" t="s">
        <v>1536</v>
      </c>
      <c r="E161" s="13">
        <v>350</v>
      </c>
      <c r="F161" s="13">
        <v>350</v>
      </c>
      <c r="G161" s="24"/>
    </row>
    <row r="162" spans="1:10">
      <c r="A162" s="1" t="s">
        <v>211</v>
      </c>
      <c r="B162" s="1"/>
      <c r="C162" s="39"/>
      <c r="D162" s="1" t="s">
        <v>212</v>
      </c>
      <c r="E162" s="13">
        <v>0</v>
      </c>
      <c r="F162" s="13"/>
      <c r="G162" s="24"/>
    </row>
    <row r="163" spans="1:10">
      <c r="A163" s="1" t="s">
        <v>213</v>
      </c>
      <c r="B163" s="1"/>
      <c r="C163" s="39"/>
      <c r="D163" s="1" t="s">
        <v>214</v>
      </c>
      <c r="E163" s="13">
        <v>0</v>
      </c>
      <c r="F163" s="23">
        <f>SUM(E163:E163)</f>
        <v>0</v>
      </c>
      <c r="G163" s="24"/>
    </row>
    <row r="164" spans="1:10">
      <c r="A164" s="1" t="s">
        <v>215</v>
      </c>
      <c r="B164" s="1"/>
      <c r="C164" s="39"/>
      <c r="D164" s="1" t="s">
        <v>1386</v>
      </c>
      <c r="E164" s="13">
        <v>0</v>
      </c>
      <c r="F164" s="23">
        <f>SUM(E164:E164)</f>
        <v>0</v>
      </c>
      <c r="G164" s="24"/>
      <c r="J164" s="70"/>
    </row>
    <row r="165" spans="1:10">
      <c r="A165" s="1" t="s">
        <v>217</v>
      </c>
      <c r="B165" s="1"/>
      <c r="C165" s="39"/>
      <c r="D165" s="1" t="s">
        <v>218</v>
      </c>
      <c r="E165" s="13">
        <v>0</v>
      </c>
      <c r="F165" s="23">
        <f>SUM(E165:E165)</f>
        <v>0</v>
      </c>
      <c r="G165" s="24"/>
    </row>
    <row r="166" spans="1:10">
      <c r="A166" s="1"/>
      <c r="B166" s="1"/>
      <c r="C166" s="39" t="s">
        <v>1534</v>
      </c>
      <c r="D166" s="38" t="s">
        <v>484</v>
      </c>
      <c r="E166" s="13"/>
      <c r="F166" s="23"/>
      <c r="G166" s="24"/>
    </row>
    <row r="167" spans="1:10">
      <c r="A167" s="1"/>
      <c r="B167" s="1"/>
      <c r="C167" s="39" t="s">
        <v>1537</v>
      </c>
      <c r="D167" s="38" t="s">
        <v>1538</v>
      </c>
      <c r="E167" s="13">
        <v>2000</v>
      </c>
      <c r="F167" s="23">
        <v>2000</v>
      </c>
      <c r="G167" s="24"/>
    </row>
    <row r="168" spans="1:10">
      <c r="A168" s="1"/>
      <c r="B168" s="1"/>
      <c r="C168" s="39" t="s">
        <v>1539</v>
      </c>
      <c r="D168" s="38" t="s">
        <v>1540</v>
      </c>
      <c r="E168" s="13">
        <v>11700</v>
      </c>
      <c r="F168" s="23">
        <v>11700</v>
      </c>
      <c r="G168" s="24"/>
    </row>
    <row r="169" spans="1:10">
      <c r="A169" s="1"/>
      <c r="B169" s="1" t="s">
        <v>618</v>
      </c>
      <c r="C169" s="39" t="s">
        <v>1541</v>
      </c>
      <c r="D169" s="38" t="s">
        <v>1542</v>
      </c>
      <c r="E169" s="13">
        <v>15930</v>
      </c>
      <c r="F169" s="23">
        <v>15930</v>
      </c>
      <c r="G169" s="24"/>
    </row>
    <row r="170" spans="1:10">
      <c r="A170" s="1" t="s">
        <v>219</v>
      </c>
      <c r="D170" s="1" t="s">
        <v>220</v>
      </c>
      <c r="E170" s="13">
        <v>0</v>
      </c>
      <c r="F170" s="23">
        <v>0</v>
      </c>
      <c r="G170" s="24"/>
      <c r="J170" s="70"/>
    </row>
    <row r="171" spans="1:10">
      <c r="A171" s="1" t="s">
        <v>221</v>
      </c>
      <c r="B171" s="1"/>
      <c r="C171" s="39"/>
      <c r="D171" s="1" t="s">
        <v>222</v>
      </c>
      <c r="E171" s="13">
        <v>0</v>
      </c>
      <c r="F171" s="23">
        <f>SUM(E171:E171)</f>
        <v>0</v>
      </c>
      <c r="G171" s="24"/>
    </row>
    <row r="172" spans="1:10">
      <c r="A172" s="1"/>
      <c r="B172" s="1" t="s">
        <v>618</v>
      </c>
      <c r="C172" s="39" t="s">
        <v>1543</v>
      </c>
      <c r="D172" s="38" t="s">
        <v>1544</v>
      </c>
      <c r="E172" s="13">
        <v>728308</v>
      </c>
      <c r="F172" s="13">
        <f>SUM(E172:E172)</f>
        <v>728308</v>
      </c>
      <c r="G172" s="78"/>
    </row>
    <row r="173" spans="1:10">
      <c r="A173" s="1"/>
      <c r="B173" s="1"/>
      <c r="C173" s="39" t="s">
        <v>1545</v>
      </c>
      <c r="D173" s="38" t="s">
        <v>1546</v>
      </c>
      <c r="E173" s="13">
        <v>116156.25</v>
      </c>
      <c r="F173" s="13">
        <v>116156.25</v>
      </c>
      <c r="G173" s="78"/>
    </row>
    <row r="174" spans="1:10">
      <c r="A174" s="1" t="s">
        <v>225</v>
      </c>
      <c r="C174" s="39"/>
      <c r="D174" s="1" t="s">
        <v>224</v>
      </c>
      <c r="E174" s="72">
        <v>0</v>
      </c>
      <c r="F174" s="23">
        <f t="shared" ref="F174:F185" si="19">SUM(E174:E174)</f>
        <v>0</v>
      </c>
      <c r="G174" s="23"/>
    </row>
    <row r="175" spans="1:10">
      <c r="B175" s="1" t="s">
        <v>618</v>
      </c>
      <c r="C175" s="39" t="s">
        <v>1547</v>
      </c>
      <c r="D175" s="38" t="s">
        <v>1548</v>
      </c>
      <c r="E175" s="72">
        <v>22420</v>
      </c>
      <c r="F175" s="23">
        <f t="shared" si="19"/>
        <v>22420</v>
      </c>
      <c r="G175" s="23"/>
    </row>
    <row r="176" spans="1:10">
      <c r="B176" s="1"/>
      <c r="C176" s="39" t="s">
        <v>1388</v>
      </c>
      <c r="D176" s="38" t="s">
        <v>1389</v>
      </c>
      <c r="E176" s="72">
        <v>22420</v>
      </c>
      <c r="F176" s="23">
        <f t="shared" si="19"/>
        <v>22420</v>
      </c>
      <c r="G176" s="78"/>
    </row>
    <row r="177" spans="1:10">
      <c r="B177" s="1"/>
      <c r="C177" s="39" t="s">
        <v>1393</v>
      </c>
      <c r="D177" s="38" t="s">
        <v>1549</v>
      </c>
      <c r="E177" s="72">
        <v>60668.45</v>
      </c>
      <c r="F177" s="23">
        <v>60668.45</v>
      </c>
      <c r="G177" s="78"/>
    </row>
    <row r="178" spans="1:10">
      <c r="A178" s="1"/>
      <c r="B178" s="1" t="s">
        <v>618</v>
      </c>
      <c r="C178" s="39"/>
      <c r="D178" s="1" t="s">
        <v>226</v>
      </c>
      <c r="E178" s="72">
        <v>0</v>
      </c>
      <c r="F178" s="23">
        <f t="shared" si="19"/>
        <v>0</v>
      </c>
    </row>
    <row r="179" spans="1:10">
      <c r="A179" s="1"/>
      <c r="B179" s="1" t="s">
        <v>618</v>
      </c>
      <c r="C179" s="39" t="s">
        <v>1550</v>
      </c>
      <c r="D179" s="38" t="s">
        <v>1551</v>
      </c>
      <c r="E179" s="72">
        <v>1007248</v>
      </c>
      <c r="F179" s="23">
        <f t="shared" si="19"/>
        <v>1007248</v>
      </c>
      <c r="J179" s="28"/>
    </row>
    <row r="180" spans="1:10">
      <c r="A180" s="1"/>
      <c r="B180" s="1"/>
      <c r="C180" s="39" t="s">
        <v>1552</v>
      </c>
      <c r="D180" s="38" t="s">
        <v>1553</v>
      </c>
      <c r="E180" s="72">
        <v>138900.01</v>
      </c>
      <c r="F180" s="23">
        <f t="shared" si="19"/>
        <v>138900.01</v>
      </c>
      <c r="J180" s="28"/>
    </row>
    <row r="181" spans="1:10">
      <c r="A181" s="1"/>
      <c r="B181" s="1"/>
      <c r="C181" s="39" t="s">
        <v>1554</v>
      </c>
      <c r="D181" s="38" t="s">
        <v>1555</v>
      </c>
      <c r="E181" s="72">
        <v>156955.34</v>
      </c>
      <c r="F181" s="23">
        <f t="shared" si="19"/>
        <v>156955.34</v>
      </c>
      <c r="J181" s="28"/>
    </row>
    <row r="182" spans="1:10">
      <c r="A182" s="1" t="s">
        <v>227</v>
      </c>
      <c r="B182" s="1"/>
      <c r="C182" s="1"/>
      <c r="D182" s="1" t="s">
        <v>228</v>
      </c>
      <c r="E182" s="72">
        <v>0</v>
      </c>
      <c r="F182" s="23">
        <f t="shared" si="19"/>
        <v>0</v>
      </c>
    </row>
    <row r="183" spans="1:10">
      <c r="A183" s="1"/>
      <c r="B183" s="1"/>
      <c r="C183" s="1"/>
      <c r="D183" s="38" t="s">
        <v>1556</v>
      </c>
      <c r="E183" s="72">
        <v>23668.81</v>
      </c>
      <c r="F183" s="72">
        <f t="shared" si="19"/>
        <v>23668.81</v>
      </c>
    </row>
    <row r="184" spans="1:10">
      <c r="A184" s="1" t="s">
        <v>229</v>
      </c>
      <c r="B184" s="1"/>
      <c r="C184" s="1"/>
      <c r="D184" s="1" t="s">
        <v>230</v>
      </c>
      <c r="E184" s="23">
        <f>SUM(D184:D184)</f>
        <v>0</v>
      </c>
      <c r="F184" s="23">
        <f t="shared" si="19"/>
        <v>0</v>
      </c>
    </row>
    <row r="185" spans="1:10">
      <c r="A185" s="1" t="s">
        <v>231</v>
      </c>
      <c r="B185" s="1"/>
      <c r="C185" s="1"/>
      <c r="D185" s="1" t="s">
        <v>232</v>
      </c>
      <c r="E185" s="23">
        <v>8371</v>
      </c>
      <c r="F185" s="23">
        <f t="shared" si="19"/>
        <v>8371</v>
      </c>
    </row>
    <row r="186" spans="1:10">
      <c r="A186" s="1"/>
      <c r="B186" s="1"/>
      <c r="C186" s="1"/>
      <c r="E186" s="13"/>
      <c r="F186" s="78"/>
    </row>
    <row r="187" spans="1:10">
      <c r="A187" s="4" t="s">
        <v>233</v>
      </c>
      <c r="B187" s="4"/>
      <c r="C187" s="4"/>
      <c r="D187" s="4" t="s">
        <v>234</v>
      </c>
      <c r="E187" s="10">
        <f>SUM(E188:E190)</f>
        <v>13334</v>
      </c>
      <c r="F187" s="10">
        <f>SUM(F188:F190)</f>
        <v>13334</v>
      </c>
    </row>
    <row r="188" spans="1:10">
      <c r="A188" s="1" t="s">
        <v>235</v>
      </c>
      <c r="B188" s="1"/>
      <c r="C188" s="1"/>
      <c r="D188" s="1" t="s">
        <v>511</v>
      </c>
      <c r="E188" s="23">
        <f>SUM(D188:D188)</f>
        <v>0</v>
      </c>
      <c r="F188" s="23">
        <f>SUM(E188:E188)</f>
        <v>0</v>
      </c>
    </row>
    <row r="189" spans="1:10">
      <c r="A189" s="1" t="s">
        <v>237</v>
      </c>
      <c r="B189" s="1"/>
      <c r="C189" s="1"/>
      <c r="D189" s="1" t="s">
        <v>236</v>
      </c>
      <c r="E189" s="23">
        <f>SUM(D189:D189)</f>
        <v>0</v>
      </c>
      <c r="F189" s="23">
        <f>SUM(E189:E189)</f>
        <v>0</v>
      </c>
    </row>
    <row r="190" spans="1:10">
      <c r="A190" s="1"/>
      <c r="B190" s="1" t="s">
        <v>618</v>
      </c>
      <c r="C190" s="1" t="s">
        <v>1557</v>
      </c>
      <c r="D190" s="38" t="s">
        <v>1558</v>
      </c>
      <c r="E190" s="13">
        <v>13334</v>
      </c>
      <c r="F190" s="13">
        <v>13334</v>
      </c>
    </row>
    <row r="191" spans="1:10" ht="15">
      <c r="A191" s="16" t="s">
        <v>238</v>
      </c>
      <c r="B191" s="16"/>
      <c r="C191" s="16"/>
      <c r="D191" s="16" t="s">
        <v>239</v>
      </c>
      <c r="E191" s="17">
        <f>E192+E255+E259+E264+E266+E271+E281+E292</f>
        <v>1148343.8</v>
      </c>
      <c r="F191" s="17">
        <f>F192+F255+F259+F264+F266+F271+F281+F292</f>
        <v>1148343.8</v>
      </c>
      <c r="G191" s="90"/>
    </row>
    <row r="192" spans="1:10">
      <c r="A192" s="4" t="s">
        <v>240</v>
      </c>
      <c r="B192" s="4"/>
      <c r="C192" s="4"/>
      <c r="D192" s="4" t="s">
        <v>241</v>
      </c>
      <c r="E192" s="10">
        <f>SUM(E194:E254)</f>
        <v>406851.84000000003</v>
      </c>
      <c r="F192" s="10">
        <f>SUM(F194:F254)</f>
        <v>406851.84000000003</v>
      </c>
      <c r="G192" s="77"/>
    </row>
    <row r="193" spans="1:7">
      <c r="A193" s="1" t="s">
        <v>242</v>
      </c>
      <c r="B193" s="1"/>
      <c r="C193" s="1"/>
      <c r="D193" s="1" t="s">
        <v>241</v>
      </c>
      <c r="E193" s="1"/>
      <c r="F193" s="1"/>
      <c r="G193" s="1"/>
    </row>
    <row r="194" spans="1:7">
      <c r="C194" s="40">
        <v>11749</v>
      </c>
      <c r="D194" s="38" t="s">
        <v>1559</v>
      </c>
      <c r="E194" s="13">
        <v>4993</v>
      </c>
      <c r="F194" s="13">
        <v>4993</v>
      </c>
      <c r="G194" s="72"/>
    </row>
    <row r="195" spans="1:7">
      <c r="C195" s="40">
        <v>11750</v>
      </c>
      <c r="D195" s="38" t="s">
        <v>1040</v>
      </c>
      <c r="E195" s="13">
        <v>698.01</v>
      </c>
      <c r="F195" s="13">
        <v>698.01</v>
      </c>
      <c r="G195" s="72"/>
    </row>
    <row r="196" spans="1:7">
      <c r="C196" s="40">
        <v>11755</v>
      </c>
      <c r="D196" s="38" t="s">
        <v>1042</v>
      </c>
      <c r="E196" s="13">
        <v>1079.98</v>
      </c>
      <c r="F196" s="13">
        <v>1079.98</v>
      </c>
      <c r="G196" s="72"/>
    </row>
    <row r="197" spans="1:7">
      <c r="C197" s="40">
        <v>11757</v>
      </c>
      <c r="D197" s="38" t="s">
        <v>1040</v>
      </c>
      <c r="E197" s="13">
        <v>698.01</v>
      </c>
      <c r="F197" s="13">
        <v>698.01</v>
      </c>
      <c r="G197" s="72"/>
    </row>
    <row r="198" spans="1:7">
      <c r="C198" s="40">
        <v>11758</v>
      </c>
      <c r="D198" s="38" t="s">
        <v>517</v>
      </c>
      <c r="E198" s="13">
        <v>100</v>
      </c>
      <c r="F198" s="13">
        <v>100</v>
      </c>
      <c r="G198" s="72"/>
    </row>
    <row r="199" spans="1:7">
      <c r="C199" s="40">
        <v>11760</v>
      </c>
      <c r="D199" s="38" t="s">
        <v>1560</v>
      </c>
      <c r="E199" s="13">
        <v>2995</v>
      </c>
      <c r="F199" s="13">
        <v>2995</v>
      </c>
      <c r="G199" s="72"/>
    </row>
    <row r="200" spans="1:7">
      <c r="C200" s="40">
        <v>11762</v>
      </c>
      <c r="D200" s="38" t="s">
        <v>1040</v>
      </c>
      <c r="E200" s="13">
        <v>698.01</v>
      </c>
      <c r="F200" s="13">
        <v>698.01</v>
      </c>
      <c r="G200" s="72"/>
    </row>
    <row r="201" spans="1:7">
      <c r="C201" s="40">
        <v>11763</v>
      </c>
      <c r="D201" s="38" t="s">
        <v>515</v>
      </c>
      <c r="E201" s="13">
        <v>950</v>
      </c>
      <c r="F201" s="13">
        <v>950</v>
      </c>
      <c r="G201" s="72"/>
    </row>
    <row r="202" spans="1:7">
      <c r="C202" s="40">
        <v>11764</v>
      </c>
      <c r="D202" s="38" t="s">
        <v>1040</v>
      </c>
      <c r="E202" s="13">
        <v>698.01</v>
      </c>
      <c r="F202" s="13">
        <v>698.01</v>
      </c>
      <c r="G202" s="72"/>
    </row>
    <row r="203" spans="1:7">
      <c r="C203" s="40">
        <v>11774</v>
      </c>
      <c r="D203" s="38" t="s">
        <v>1040</v>
      </c>
      <c r="E203" s="13">
        <v>1249.8</v>
      </c>
      <c r="F203" s="13">
        <v>1249.8</v>
      </c>
      <c r="G203" s="72"/>
    </row>
    <row r="204" spans="1:7">
      <c r="C204" s="40">
        <v>11775</v>
      </c>
      <c r="D204" s="38" t="s">
        <v>1040</v>
      </c>
      <c r="E204" s="13">
        <v>598</v>
      </c>
      <c r="F204" s="13">
        <v>598</v>
      </c>
      <c r="G204" s="72"/>
    </row>
    <row r="205" spans="1:7">
      <c r="C205" s="40">
        <v>11780</v>
      </c>
      <c r="D205" s="38" t="s">
        <v>1561</v>
      </c>
      <c r="E205" s="13">
        <v>600</v>
      </c>
      <c r="F205" s="13">
        <v>600</v>
      </c>
      <c r="G205" s="72"/>
    </row>
    <row r="206" spans="1:7">
      <c r="C206" s="40">
        <v>11776</v>
      </c>
      <c r="D206" s="38" t="s">
        <v>1562</v>
      </c>
      <c r="E206" s="13">
        <v>18349.990000000002</v>
      </c>
      <c r="F206" s="13">
        <v>18349.990000000002</v>
      </c>
      <c r="G206" s="72"/>
    </row>
    <row r="207" spans="1:7">
      <c r="C207" s="40">
        <v>11778</v>
      </c>
      <c r="D207" s="38" t="s">
        <v>1563</v>
      </c>
      <c r="E207" s="13">
        <v>796.34</v>
      </c>
      <c r="F207" s="13">
        <v>796.34</v>
      </c>
      <c r="G207" s="72"/>
    </row>
    <row r="208" spans="1:7">
      <c r="C208" s="40">
        <v>11783</v>
      </c>
      <c r="D208" s="38" t="s">
        <v>1564</v>
      </c>
      <c r="E208" s="13">
        <v>1200</v>
      </c>
      <c r="F208" s="13">
        <v>1200</v>
      </c>
      <c r="G208" s="72"/>
    </row>
    <row r="209" spans="3:7">
      <c r="C209" s="40">
        <v>11784</v>
      </c>
      <c r="D209" s="38" t="s">
        <v>1565</v>
      </c>
      <c r="E209" s="13">
        <v>570</v>
      </c>
      <c r="F209" s="13">
        <v>570</v>
      </c>
      <c r="G209" s="72"/>
    </row>
    <row r="210" spans="3:7">
      <c r="C210" s="40">
        <v>11785</v>
      </c>
      <c r="D210" s="38" t="s">
        <v>1040</v>
      </c>
      <c r="E210" s="13">
        <v>698.01</v>
      </c>
      <c r="F210" s="13">
        <v>698.01</v>
      </c>
      <c r="G210" s="72"/>
    </row>
    <row r="211" spans="3:7">
      <c r="C211" s="40">
        <v>11790</v>
      </c>
      <c r="D211" s="38" t="s">
        <v>1566</v>
      </c>
      <c r="E211" s="13">
        <v>4800</v>
      </c>
      <c r="F211" s="13">
        <v>4800</v>
      </c>
      <c r="G211" s="72"/>
    </row>
    <row r="212" spans="3:7">
      <c r="C212" s="40">
        <v>11791</v>
      </c>
      <c r="D212" s="38" t="s">
        <v>1567</v>
      </c>
      <c r="E212" s="13">
        <v>1980</v>
      </c>
      <c r="F212" s="13">
        <v>1980</v>
      </c>
      <c r="G212" s="72"/>
    </row>
    <row r="213" spans="3:7">
      <c r="C213" s="40">
        <v>11793</v>
      </c>
      <c r="D213" s="38" t="s">
        <v>1040</v>
      </c>
      <c r="E213" s="13">
        <v>698.01</v>
      </c>
      <c r="F213" s="13">
        <v>698.01</v>
      </c>
      <c r="G213" s="72"/>
    </row>
    <row r="214" spans="3:7">
      <c r="C214" s="40">
        <v>11796</v>
      </c>
      <c r="D214" s="38" t="s">
        <v>1162</v>
      </c>
      <c r="E214" s="13">
        <v>7268.8</v>
      </c>
      <c r="F214" s="13">
        <v>7268.8</v>
      </c>
      <c r="G214" s="72"/>
    </row>
    <row r="215" spans="3:7">
      <c r="C215" s="40">
        <v>11798</v>
      </c>
      <c r="D215" s="38" t="s">
        <v>1568</v>
      </c>
      <c r="E215" s="13">
        <v>5315.9</v>
      </c>
      <c r="F215" s="13">
        <v>5315.9</v>
      </c>
      <c r="G215" s="72"/>
    </row>
    <row r="216" spans="3:7">
      <c r="C216" s="40">
        <v>11799</v>
      </c>
      <c r="D216" s="38" t="s">
        <v>1563</v>
      </c>
      <c r="E216" s="13">
        <v>12761.12</v>
      </c>
      <c r="F216" s="13">
        <v>12761.12</v>
      </c>
      <c r="G216" s="72"/>
    </row>
    <row r="217" spans="3:7">
      <c r="C217" s="40">
        <v>11800</v>
      </c>
      <c r="D217" s="38" t="s">
        <v>515</v>
      </c>
      <c r="E217" s="13">
        <v>950</v>
      </c>
      <c r="F217" s="13">
        <v>950</v>
      </c>
      <c r="G217" s="72"/>
    </row>
    <row r="218" spans="3:7">
      <c r="C218" s="40">
        <v>11801</v>
      </c>
      <c r="D218" s="38" t="s">
        <v>1040</v>
      </c>
      <c r="E218" s="13">
        <v>698.01</v>
      </c>
      <c r="F218" s="13">
        <v>698.01</v>
      </c>
      <c r="G218" s="72"/>
    </row>
    <row r="219" spans="3:7">
      <c r="C219" s="40">
        <v>11802</v>
      </c>
      <c r="D219" s="38" t="s">
        <v>1040</v>
      </c>
      <c r="E219" s="13">
        <v>299</v>
      </c>
      <c r="F219" s="13">
        <v>299</v>
      </c>
      <c r="G219" s="72"/>
    </row>
    <row r="220" spans="3:7">
      <c r="C220" s="40">
        <v>11803</v>
      </c>
      <c r="D220" s="38" t="s">
        <v>1292</v>
      </c>
      <c r="E220" s="13">
        <v>5000.0600000000004</v>
      </c>
      <c r="F220" s="13">
        <v>5000.0600000000004</v>
      </c>
      <c r="G220" s="72"/>
    </row>
    <row r="221" spans="3:7">
      <c r="C221" s="40">
        <v>11804</v>
      </c>
      <c r="D221" s="38" t="s">
        <v>1040</v>
      </c>
      <c r="E221" s="13">
        <v>598</v>
      </c>
      <c r="F221" s="13">
        <v>598</v>
      </c>
      <c r="G221" s="72"/>
    </row>
    <row r="222" spans="3:7">
      <c r="C222" s="40">
        <v>11805</v>
      </c>
      <c r="D222" s="38" t="s">
        <v>1042</v>
      </c>
      <c r="E222" s="13">
        <v>719.99</v>
      </c>
      <c r="F222" s="13">
        <v>719.99</v>
      </c>
      <c r="G222" s="72"/>
    </row>
    <row r="223" spans="3:7">
      <c r="C223" s="40">
        <v>11806</v>
      </c>
      <c r="D223" s="38" t="s">
        <v>1040</v>
      </c>
      <c r="E223" s="13">
        <v>597.99</v>
      </c>
      <c r="F223" s="13">
        <v>597.99</v>
      </c>
      <c r="G223" s="72"/>
    </row>
    <row r="224" spans="3:7">
      <c r="C224" s="40">
        <v>11808</v>
      </c>
      <c r="D224" s="38" t="s">
        <v>1565</v>
      </c>
      <c r="E224" s="13">
        <v>190</v>
      </c>
      <c r="F224" s="13">
        <v>190</v>
      </c>
      <c r="G224" s="72"/>
    </row>
    <row r="225" spans="2:7">
      <c r="B225" s="1" t="s">
        <v>618</v>
      </c>
      <c r="C225" s="39" t="s">
        <v>1569</v>
      </c>
      <c r="D225" s="38" t="s">
        <v>1570</v>
      </c>
      <c r="E225" s="23">
        <v>268299.12</v>
      </c>
      <c r="F225" s="23">
        <v>268299.12</v>
      </c>
      <c r="G225" s="24"/>
    </row>
    <row r="226" spans="2:7">
      <c r="B226" s="1" t="s">
        <v>618</v>
      </c>
      <c r="C226" s="39" t="s">
        <v>1504</v>
      </c>
      <c r="D226" s="38" t="s">
        <v>484</v>
      </c>
      <c r="E226" s="23"/>
      <c r="F226" s="23"/>
      <c r="G226" s="24"/>
    </row>
    <row r="227" spans="2:7">
      <c r="B227" s="1"/>
      <c r="C227" s="40">
        <v>11809</v>
      </c>
      <c r="D227" s="38" t="s">
        <v>1040</v>
      </c>
      <c r="E227" s="23">
        <v>698.01</v>
      </c>
      <c r="F227" s="23">
        <v>698.01</v>
      </c>
      <c r="G227" s="24"/>
    </row>
    <row r="228" spans="2:7">
      <c r="B228" s="1"/>
      <c r="C228" s="40">
        <v>11810</v>
      </c>
      <c r="D228" s="38" t="s">
        <v>1563</v>
      </c>
      <c r="E228" s="23">
        <v>1634.85</v>
      </c>
      <c r="F228" s="23">
        <v>1634.85</v>
      </c>
      <c r="G228" s="24"/>
    </row>
    <row r="229" spans="2:7">
      <c r="B229" s="1"/>
      <c r="C229" s="40">
        <v>11811</v>
      </c>
      <c r="D229" s="38" t="s">
        <v>1040</v>
      </c>
      <c r="E229" s="23">
        <v>482.23</v>
      </c>
      <c r="F229" s="23">
        <v>482.23</v>
      </c>
      <c r="G229" s="24"/>
    </row>
    <row r="230" spans="2:7">
      <c r="B230" s="1"/>
      <c r="C230" s="40">
        <v>11812</v>
      </c>
      <c r="D230" s="38" t="s">
        <v>515</v>
      </c>
      <c r="E230" s="23">
        <v>1250</v>
      </c>
      <c r="F230" s="23">
        <v>1250</v>
      </c>
      <c r="G230" s="24"/>
    </row>
    <row r="231" spans="2:7">
      <c r="B231" s="1"/>
      <c r="C231" s="40">
        <v>11813</v>
      </c>
      <c r="D231" s="38" t="s">
        <v>1040</v>
      </c>
      <c r="E231" s="23">
        <v>698.01</v>
      </c>
      <c r="F231" s="23">
        <v>698.01</v>
      </c>
      <c r="G231" s="24"/>
    </row>
    <row r="232" spans="2:7">
      <c r="B232" s="1"/>
      <c r="C232" s="40">
        <v>11814</v>
      </c>
      <c r="D232" s="38" t="s">
        <v>1040</v>
      </c>
      <c r="E232" s="23">
        <v>489.02</v>
      </c>
      <c r="F232" s="23">
        <v>489.02</v>
      </c>
      <c r="G232" s="24"/>
    </row>
    <row r="233" spans="2:7">
      <c r="B233" s="1"/>
      <c r="C233" s="40">
        <v>11815</v>
      </c>
      <c r="D233" s="38" t="s">
        <v>1040</v>
      </c>
      <c r="E233" s="23">
        <v>399.01</v>
      </c>
      <c r="F233" s="23">
        <v>399.01</v>
      </c>
      <c r="G233" s="24"/>
    </row>
    <row r="234" spans="2:7">
      <c r="B234" s="1"/>
      <c r="C234" s="40">
        <v>11816</v>
      </c>
      <c r="D234" s="38" t="s">
        <v>1162</v>
      </c>
      <c r="E234" s="23">
        <v>12110.7</v>
      </c>
      <c r="F234" s="23">
        <v>12110.7</v>
      </c>
      <c r="G234" s="24"/>
    </row>
    <row r="235" spans="2:7">
      <c r="B235" s="1"/>
      <c r="C235" s="40">
        <v>11818</v>
      </c>
      <c r="D235" s="38" t="s">
        <v>1571</v>
      </c>
      <c r="E235" s="23">
        <v>5696</v>
      </c>
      <c r="F235" s="23">
        <v>5696</v>
      </c>
      <c r="G235" s="24"/>
    </row>
    <row r="236" spans="2:7">
      <c r="B236" s="1"/>
      <c r="C236" s="40">
        <v>11821</v>
      </c>
      <c r="D236" s="38" t="s">
        <v>1572</v>
      </c>
      <c r="E236" s="23">
        <v>9345.2800000000007</v>
      </c>
      <c r="F236" s="23">
        <v>9345.2800000000007</v>
      </c>
      <c r="G236" s="24"/>
    </row>
    <row r="237" spans="2:7">
      <c r="B237" s="1"/>
      <c r="C237" s="40">
        <v>11823</v>
      </c>
      <c r="D237" s="38" t="s">
        <v>1042</v>
      </c>
      <c r="E237" s="23">
        <v>1079.98</v>
      </c>
      <c r="F237" s="23">
        <v>1079.98</v>
      </c>
      <c r="G237" s="24"/>
    </row>
    <row r="238" spans="2:7">
      <c r="B238" s="1"/>
      <c r="C238" s="40">
        <v>11824</v>
      </c>
      <c r="D238" s="38" t="s">
        <v>517</v>
      </c>
      <c r="E238" s="23">
        <v>210</v>
      </c>
      <c r="F238" s="23">
        <v>210</v>
      </c>
      <c r="G238" s="24"/>
    </row>
    <row r="239" spans="2:7">
      <c r="B239" s="1"/>
      <c r="C239" s="40">
        <v>11826</v>
      </c>
      <c r="D239" s="38" t="s">
        <v>515</v>
      </c>
      <c r="E239" s="23">
        <v>1150</v>
      </c>
      <c r="F239" s="23">
        <v>1150</v>
      </c>
      <c r="G239" s="24"/>
    </row>
    <row r="240" spans="2:7">
      <c r="B240" s="1"/>
      <c r="C240" s="40">
        <v>11827</v>
      </c>
      <c r="D240" s="38" t="s">
        <v>1040</v>
      </c>
      <c r="E240" s="23">
        <v>399.01</v>
      </c>
      <c r="F240" s="23">
        <v>399.01</v>
      </c>
      <c r="G240" s="24"/>
    </row>
    <row r="241" spans="1:7">
      <c r="A241" s="1"/>
      <c r="B241" s="1"/>
      <c r="C241" s="40">
        <v>11828</v>
      </c>
      <c r="D241" s="38" t="s">
        <v>1573</v>
      </c>
      <c r="E241" s="23">
        <v>8604.8700000000008</v>
      </c>
      <c r="F241" s="23">
        <v>8604.8700000000008</v>
      </c>
      <c r="G241" s="24"/>
    </row>
    <row r="242" spans="1:7">
      <c r="A242" s="1"/>
      <c r="B242" s="1"/>
      <c r="C242" s="40">
        <v>11829</v>
      </c>
      <c r="D242" s="38" t="s">
        <v>1040</v>
      </c>
      <c r="E242" s="23">
        <v>482.23</v>
      </c>
      <c r="F242" s="23">
        <v>482.23</v>
      </c>
      <c r="G242" s="24"/>
    </row>
    <row r="243" spans="1:7">
      <c r="A243" s="1"/>
      <c r="B243" s="1"/>
      <c r="C243" s="40">
        <v>11832</v>
      </c>
      <c r="D243" s="38" t="s">
        <v>1292</v>
      </c>
      <c r="E243" s="23">
        <v>5000.0600000000004</v>
      </c>
      <c r="F243" s="23">
        <v>5000.0600000000004</v>
      </c>
      <c r="G243" s="24"/>
    </row>
    <row r="244" spans="1:7">
      <c r="A244" s="1"/>
      <c r="B244" s="1"/>
      <c r="C244" s="40">
        <v>11833</v>
      </c>
      <c r="D244" s="38" t="s">
        <v>1574</v>
      </c>
      <c r="E244" s="23">
        <v>140</v>
      </c>
      <c r="F244" s="23">
        <v>140</v>
      </c>
      <c r="G244" s="24"/>
    </row>
    <row r="245" spans="1:7">
      <c r="A245" s="1"/>
      <c r="B245" s="1"/>
      <c r="C245" s="40">
        <v>11834</v>
      </c>
      <c r="D245" s="38" t="s">
        <v>1040</v>
      </c>
      <c r="E245" s="23">
        <v>482.23</v>
      </c>
      <c r="F245" s="23">
        <v>482.23</v>
      </c>
      <c r="G245" s="24"/>
    </row>
    <row r="246" spans="1:7">
      <c r="A246" s="1"/>
      <c r="B246" s="1"/>
      <c r="C246" s="40">
        <v>11835</v>
      </c>
      <c r="D246" s="38" t="s">
        <v>1575</v>
      </c>
      <c r="E246" s="23">
        <v>2006</v>
      </c>
      <c r="F246" s="23">
        <v>2006</v>
      </c>
      <c r="G246" s="24"/>
    </row>
    <row r="247" spans="1:7">
      <c r="A247" s="1"/>
      <c r="B247" s="1"/>
      <c r="C247" s="40">
        <v>11836</v>
      </c>
      <c r="D247" s="38" t="s">
        <v>1576</v>
      </c>
      <c r="E247" s="23">
        <v>1306.42</v>
      </c>
      <c r="F247" s="23">
        <v>1306.42</v>
      </c>
      <c r="G247" s="24"/>
    </row>
    <row r="248" spans="1:7">
      <c r="A248" s="1"/>
      <c r="B248" s="1"/>
      <c r="C248" s="40">
        <v>11837</v>
      </c>
      <c r="D248" s="38" t="s">
        <v>1040</v>
      </c>
      <c r="E248" s="23">
        <v>3365.88</v>
      </c>
      <c r="F248" s="23">
        <v>3365.88</v>
      </c>
      <c r="G248" s="24"/>
    </row>
    <row r="249" spans="1:7">
      <c r="A249" s="1"/>
      <c r="B249" s="1"/>
      <c r="C249" s="40">
        <v>11838</v>
      </c>
      <c r="D249" s="38" t="s">
        <v>1040</v>
      </c>
      <c r="E249" s="23">
        <v>557.24</v>
      </c>
      <c r="F249" s="23">
        <v>557.24</v>
      </c>
      <c r="G249" s="24"/>
    </row>
    <row r="250" spans="1:7">
      <c r="A250" s="1"/>
      <c r="B250" s="1"/>
      <c r="C250" s="40">
        <v>11840</v>
      </c>
      <c r="D250" s="38" t="s">
        <v>1577</v>
      </c>
      <c r="E250" s="23">
        <v>1392.4</v>
      </c>
      <c r="F250" s="23">
        <v>1392.4</v>
      </c>
      <c r="G250" s="24"/>
    </row>
    <row r="251" spans="1:7">
      <c r="A251" s="1"/>
      <c r="B251" s="1"/>
      <c r="C251" s="40">
        <v>11841</v>
      </c>
      <c r="D251" s="38" t="s">
        <v>1578</v>
      </c>
      <c r="E251" s="23">
        <v>190</v>
      </c>
      <c r="F251" s="23">
        <v>190</v>
      </c>
      <c r="G251" s="24"/>
    </row>
    <row r="252" spans="1:7">
      <c r="A252" s="1"/>
      <c r="B252" s="1"/>
      <c r="C252" s="40">
        <v>11843</v>
      </c>
      <c r="D252" s="38" t="s">
        <v>1040</v>
      </c>
      <c r="E252" s="23">
        <v>534.25</v>
      </c>
      <c r="F252" s="23">
        <v>534.25</v>
      </c>
      <c r="G252" s="24"/>
    </row>
    <row r="253" spans="1:7">
      <c r="A253" s="1"/>
      <c r="B253" s="1"/>
      <c r="C253" s="40"/>
      <c r="D253" s="38"/>
      <c r="E253" s="23"/>
      <c r="F253" s="23"/>
      <c r="G253" s="24"/>
    </row>
    <row r="254" spans="1:7">
      <c r="A254" s="1" t="s">
        <v>243</v>
      </c>
      <c r="B254" s="1"/>
      <c r="D254" s="1" t="s">
        <v>244</v>
      </c>
      <c r="E254" s="23">
        <f t="shared" ref="E254" si="20">SUM(D254:D254)</f>
        <v>0</v>
      </c>
      <c r="F254" s="23">
        <f>SUM(E254:E254)</f>
        <v>0</v>
      </c>
      <c r="G254" s="24"/>
    </row>
    <row r="255" spans="1:7">
      <c r="A255" s="4" t="s">
        <v>245</v>
      </c>
      <c r="B255" s="4"/>
      <c r="C255" s="4"/>
      <c r="D255" s="4" t="s">
        <v>246</v>
      </c>
      <c r="E255" s="10">
        <f t="shared" ref="E255" si="21">SUM(E256:E258)</f>
        <v>0</v>
      </c>
      <c r="F255" s="10">
        <f>SUM(F256:F258)</f>
        <v>0</v>
      </c>
      <c r="G255" s="77"/>
    </row>
    <row r="256" spans="1:7">
      <c r="A256" s="1" t="s">
        <v>247</v>
      </c>
      <c r="C256" s="1"/>
      <c r="D256" s="1" t="s">
        <v>248</v>
      </c>
      <c r="E256" s="23">
        <f t="shared" ref="E256:E258" si="22">SUM(D256:D256)</f>
        <v>0</v>
      </c>
      <c r="F256" s="18">
        <f>SUM(E256:E256)</f>
        <v>0</v>
      </c>
      <c r="G256" s="78"/>
    </row>
    <row r="257" spans="1:7">
      <c r="A257" s="1" t="s">
        <v>249</v>
      </c>
      <c r="B257" s="1"/>
      <c r="C257" s="1"/>
      <c r="D257" s="1" t="s">
        <v>250</v>
      </c>
      <c r="E257" s="23">
        <f t="shared" si="22"/>
        <v>0</v>
      </c>
      <c r="F257" s="23">
        <f>SUM(E257:E257)</f>
        <v>0</v>
      </c>
      <c r="G257" s="24"/>
    </row>
    <row r="258" spans="1:7">
      <c r="A258" s="1" t="s">
        <v>251</v>
      </c>
      <c r="B258" s="1"/>
      <c r="C258" s="1"/>
      <c r="D258" s="1" t="s">
        <v>252</v>
      </c>
      <c r="E258" s="23">
        <f t="shared" si="22"/>
        <v>0</v>
      </c>
      <c r="F258" s="23">
        <f>SUM(E258:E258)</f>
        <v>0</v>
      </c>
      <c r="G258" s="24"/>
    </row>
    <row r="259" spans="1:7">
      <c r="A259" s="4" t="s">
        <v>253</v>
      </c>
      <c r="B259" s="4"/>
      <c r="C259" s="4"/>
      <c r="D259" s="4" t="s">
        <v>254</v>
      </c>
      <c r="E259" s="10">
        <f>SUM(E260:E263)</f>
        <v>0</v>
      </c>
      <c r="F259" s="10">
        <f>SUM(F261:F263)</f>
        <v>0</v>
      </c>
      <c r="G259" s="77"/>
    </row>
    <row r="260" spans="1:7">
      <c r="A260" s="1" t="s">
        <v>257</v>
      </c>
      <c r="B260" s="1"/>
      <c r="C260" s="1"/>
      <c r="D260" s="1" t="s">
        <v>258</v>
      </c>
      <c r="E260" s="18"/>
      <c r="G260" s="29"/>
    </row>
    <row r="261" spans="1:7">
      <c r="A261" s="1" t="s">
        <v>259</v>
      </c>
      <c r="B261" s="1"/>
      <c r="C261" s="1"/>
      <c r="D261" s="1" t="s">
        <v>260</v>
      </c>
      <c r="E261" s="23">
        <f t="shared" ref="E261:F263" si="23">SUM(D261:D261)</f>
        <v>0</v>
      </c>
      <c r="F261" s="23">
        <f t="shared" si="23"/>
        <v>0</v>
      </c>
      <c r="G261" s="24"/>
    </row>
    <row r="262" spans="1:7">
      <c r="A262" s="1" t="s">
        <v>261</v>
      </c>
      <c r="B262" s="1"/>
      <c r="C262" s="39"/>
      <c r="D262" s="1" t="s">
        <v>262</v>
      </c>
      <c r="E262" s="23">
        <f t="shared" si="23"/>
        <v>0</v>
      </c>
      <c r="F262" s="23">
        <f t="shared" si="23"/>
        <v>0</v>
      </c>
      <c r="G262" s="24"/>
    </row>
    <row r="263" spans="1:7">
      <c r="A263" s="1" t="s">
        <v>265</v>
      </c>
      <c r="B263" s="1"/>
      <c r="C263" s="1"/>
      <c r="D263" s="1" t="s">
        <v>266</v>
      </c>
      <c r="E263" s="23">
        <f t="shared" si="23"/>
        <v>0</v>
      </c>
      <c r="F263" s="18">
        <f t="shared" si="23"/>
        <v>0</v>
      </c>
      <c r="G263" s="78"/>
    </row>
    <row r="264" spans="1:7">
      <c r="A264" s="4" t="s">
        <v>267</v>
      </c>
      <c r="B264" s="4"/>
      <c r="C264" s="4"/>
      <c r="D264" s="4" t="s">
        <v>843</v>
      </c>
      <c r="E264" s="10">
        <f t="shared" ref="E264" si="24">SUM(E265)</f>
        <v>0</v>
      </c>
      <c r="F264" s="10">
        <f>SUM(F265)</f>
        <v>0</v>
      </c>
      <c r="G264" s="77"/>
    </row>
    <row r="265" spans="1:7">
      <c r="A265" s="1" t="s">
        <v>269</v>
      </c>
      <c r="B265" s="1"/>
      <c r="C265" s="1"/>
      <c r="D265" s="38"/>
      <c r="E265" s="23">
        <f>SUM(D265:D265)</f>
        <v>0</v>
      </c>
      <c r="F265" s="23">
        <f>SUM(E265:E265)</f>
        <v>0</v>
      </c>
      <c r="G265" s="24"/>
    </row>
    <row r="266" spans="1:7">
      <c r="A266" s="4" t="s">
        <v>271</v>
      </c>
      <c r="B266" s="4"/>
      <c r="C266" s="4"/>
      <c r="D266" s="4" t="s">
        <v>272</v>
      </c>
      <c r="E266" s="10">
        <f>SUM(E268:E270)</f>
        <v>0</v>
      </c>
      <c r="F266" s="10">
        <f>SUM(F268:F270)</f>
        <v>0</v>
      </c>
      <c r="G266" s="77"/>
    </row>
    <row r="267" spans="1:7">
      <c r="A267" s="1" t="s">
        <v>273</v>
      </c>
      <c r="D267" s="1" t="s">
        <v>270</v>
      </c>
      <c r="E267" s="18">
        <v>0</v>
      </c>
      <c r="F267" s="18">
        <v>0</v>
      </c>
      <c r="G267" s="29"/>
    </row>
    <row r="268" spans="1:7">
      <c r="A268" s="1" t="s">
        <v>275</v>
      </c>
      <c r="B268" s="1"/>
      <c r="C268" s="1"/>
      <c r="D268" s="1" t="s">
        <v>274</v>
      </c>
      <c r="E268" s="18">
        <v>0</v>
      </c>
      <c r="F268" s="18">
        <f>SUM(E268:E268)</f>
        <v>0</v>
      </c>
      <c r="G268" s="78"/>
    </row>
    <row r="269" spans="1:7">
      <c r="A269" s="1" t="s">
        <v>277</v>
      </c>
      <c r="B269" s="1"/>
      <c r="C269" s="1"/>
      <c r="D269" s="1" t="s">
        <v>276</v>
      </c>
      <c r="E269" s="18">
        <v>0</v>
      </c>
      <c r="F269" s="23">
        <f>SUM(E269:E269)</f>
        <v>0</v>
      </c>
      <c r="G269" s="24"/>
    </row>
    <row r="270" spans="1:7">
      <c r="B270" s="1"/>
      <c r="C270" s="1"/>
      <c r="D270" s="1" t="s">
        <v>561</v>
      </c>
      <c r="E270" s="18">
        <v>0</v>
      </c>
      <c r="F270" s="23">
        <f>SUM(E270:E270)</f>
        <v>0</v>
      </c>
      <c r="G270" s="24"/>
    </row>
    <row r="271" spans="1:7">
      <c r="A271" s="4" t="s">
        <v>279</v>
      </c>
      <c r="B271" s="4"/>
      <c r="C271" s="4"/>
      <c r="D271" s="4" t="s">
        <v>280</v>
      </c>
      <c r="E271" s="10">
        <f>SUM(E272:E279)</f>
        <v>424.8</v>
      </c>
      <c r="F271" s="10">
        <f>SUM(F272:F279)</f>
        <v>424.8</v>
      </c>
      <c r="G271" s="77"/>
    </row>
    <row r="272" spans="1:7">
      <c r="A272" s="1" t="s">
        <v>281</v>
      </c>
      <c r="B272" s="1"/>
      <c r="C272" s="1"/>
      <c r="D272" s="1" t="s">
        <v>282</v>
      </c>
      <c r="E272" s="23">
        <f t="shared" ref="E272:F279" si="25">SUM(D272:D272)</f>
        <v>0</v>
      </c>
      <c r="F272" s="23">
        <f t="shared" si="25"/>
        <v>0</v>
      </c>
      <c r="G272" s="24"/>
    </row>
    <row r="273" spans="1:7">
      <c r="A273" s="1" t="s">
        <v>283</v>
      </c>
      <c r="B273" s="1"/>
      <c r="C273" s="1"/>
      <c r="D273" s="1" t="s">
        <v>284</v>
      </c>
      <c r="E273" s="23">
        <f t="shared" si="25"/>
        <v>0</v>
      </c>
      <c r="F273" s="23">
        <f t="shared" si="25"/>
        <v>0</v>
      </c>
      <c r="G273" s="24"/>
    </row>
    <row r="274" spans="1:7">
      <c r="A274" s="1" t="s">
        <v>285</v>
      </c>
      <c r="B274" s="1"/>
      <c r="C274" s="1"/>
      <c r="D274" s="1" t="s">
        <v>286</v>
      </c>
      <c r="E274" s="23">
        <f t="shared" si="25"/>
        <v>0</v>
      </c>
      <c r="F274" s="23">
        <f t="shared" si="25"/>
        <v>0</v>
      </c>
      <c r="G274" s="24"/>
    </row>
    <row r="275" spans="1:7">
      <c r="A275" s="1" t="s">
        <v>287</v>
      </c>
      <c r="B275" s="1"/>
      <c r="C275" s="1"/>
      <c r="D275" s="1" t="s">
        <v>288</v>
      </c>
      <c r="E275" s="23">
        <f t="shared" si="25"/>
        <v>0</v>
      </c>
      <c r="F275" s="23">
        <f t="shared" si="25"/>
        <v>0</v>
      </c>
      <c r="G275" s="24"/>
    </row>
    <row r="276" spans="1:7">
      <c r="A276" s="1" t="s">
        <v>289</v>
      </c>
      <c r="B276" s="1"/>
      <c r="C276" s="1"/>
      <c r="D276" s="1" t="s">
        <v>715</v>
      </c>
      <c r="E276" s="23">
        <f t="shared" si="25"/>
        <v>0</v>
      </c>
      <c r="F276" s="23">
        <f t="shared" si="25"/>
        <v>0</v>
      </c>
      <c r="G276" s="24"/>
    </row>
    <row r="277" spans="1:7">
      <c r="A277" s="1" t="s">
        <v>291</v>
      </c>
      <c r="B277" s="1"/>
      <c r="C277" s="1"/>
      <c r="D277" s="1" t="s">
        <v>292</v>
      </c>
      <c r="E277" s="23">
        <f t="shared" si="25"/>
        <v>0</v>
      </c>
      <c r="F277" s="23">
        <f t="shared" si="25"/>
        <v>0</v>
      </c>
      <c r="G277" s="24"/>
    </row>
    <row r="278" spans="1:7">
      <c r="A278" s="1"/>
      <c r="B278" s="1" t="s">
        <v>618</v>
      </c>
      <c r="C278" s="1" t="s">
        <v>1579</v>
      </c>
      <c r="D278" s="38" t="s">
        <v>1580</v>
      </c>
      <c r="E278" s="23">
        <v>424.8</v>
      </c>
      <c r="F278" s="23">
        <f t="shared" si="25"/>
        <v>424.8</v>
      </c>
      <c r="G278" s="24"/>
    </row>
    <row r="279" spans="1:7">
      <c r="A279" s="1" t="s">
        <v>293</v>
      </c>
      <c r="B279" s="1"/>
      <c r="C279" s="1"/>
      <c r="D279" s="1" t="s">
        <v>294</v>
      </c>
      <c r="E279" s="23">
        <f t="shared" si="25"/>
        <v>0</v>
      </c>
      <c r="F279" s="23">
        <f t="shared" si="25"/>
        <v>0</v>
      </c>
      <c r="G279" s="24"/>
    </row>
    <row r="280" spans="1:7">
      <c r="A280" s="1"/>
      <c r="B280" s="1"/>
      <c r="C280" s="1"/>
      <c r="E280" s="18"/>
      <c r="F280" s="18"/>
      <c r="G280" s="78"/>
    </row>
    <row r="281" spans="1:7">
      <c r="A281" s="4" t="s">
        <v>295</v>
      </c>
      <c r="B281" s="4"/>
      <c r="C281" s="4"/>
      <c r="D281" s="4" t="s">
        <v>296</v>
      </c>
      <c r="E281" s="10">
        <f>SUM(E282:E290)</f>
        <v>634602.53</v>
      </c>
      <c r="F281" s="10">
        <f>SUM(F282:F290)</f>
        <v>634602.53</v>
      </c>
      <c r="G281" s="77"/>
    </row>
    <row r="282" spans="1:7">
      <c r="A282" s="1" t="s">
        <v>297</v>
      </c>
      <c r="B282" s="1"/>
      <c r="C282" s="1"/>
      <c r="D282" s="1" t="s">
        <v>298</v>
      </c>
      <c r="E282" s="72">
        <v>630460</v>
      </c>
      <c r="F282" s="23">
        <f>SUM(E282:E282)</f>
        <v>630460</v>
      </c>
      <c r="G282" s="24"/>
    </row>
    <row r="283" spans="1:7">
      <c r="A283" s="1" t="s">
        <v>299</v>
      </c>
      <c r="B283" s="1"/>
      <c r="C283" s="1"/>
      <c r="D283" s="1" t="s">
        <v>300</v>
      </c>
      <c r="E283" s="23"/>
      <c r="F283" s="23">
        <f>SUM(E283:E283)</f>
        <v>0</v>
      </c>
      <c r="G283" s="24"/>
    </row>
    <row r="284" spans="1:7">
      <c r="A284" s="1" t="s">
        <v>301</v>
      </c>
      <c r="B284" s="1"/>
      <c r="C284" s="1"/>
      <c r="D284" s="1" t="s">
        <v>302</v>
      </c>
      <c r="E284" s="23"/>
      <c r="F284" s="23"/>
      <c r="G284" s="24"/>
    </row>
    <row r="285" spans="1:7">
      <c r="A285" s="1"/>
      <c r="B285" s="1"/>
      <c r="C285" s="1" t="s">
        <v>1581</v>
      </c>
      <c r="D285" s="38" t="s">
        <v>1582</v>
      </c>
      <c r="E285" s="23">
        <v>4142.53</v>
      </c>
      <c r="F285" s="23">
        <v>4142.53</v>
      </c>
      <c r="G285" s="24"/>
    </row>
    <row r="286" spans="1:7">
      <c r="A286" s="1" t="s">
        <v>303</v>
      </c>
      <c r="B286" s="1"/>
      <c r="C286" s="1"/>
      <c r="D286" s="1" t="s">
        <v>304</v>
      </c>
      <c r="E286" s="23">
        <f t="shared" ref="E286:F290" si="26">SUM(D286:D286)</f>
        <v>0</v>
      </c>
      <c r="F286" s="23">
        <f t="shared" si="26"/>
        <v>0</v>
      </c>
      <c r="G286" s="24"/>
    </row>
    <row r="287" spans="1:7">
      <c r="A287" s="1" t="s">
        <v>305</v>
      </c>
      <c r="B287" s="1"/>
      <c r="C287" s="1"/>
      <c r="D287" s="1" t="s">
        <v>306</v>
      </c>
      <c r="E287" s="23">
        <f t="shared" si="26"/>
        <v>0</v>
      </c>
      <c r="F287" s="23">
        <f t="shared" si="26"/>
        <v>0</v>
      </c>
      <c r="G287" s="24"/>
    </row>
    <row r="288" spans="1:7">
      <c r="A288" s="1" t="s">
        <v>307</v>
      </c>
      <c r="B288" s="1"/>
      <c r="C288" s="1"/>
      <c r="D288" s="1" t="s">
        <v>308</v>
      </c>
      <c r="E288" s="23">
        <f t="shared" si="26"/>
        <v>0</v>
      </c>
      <c r="F288" s="23">
        <f t="shared" si="26"/>
        <v>0</v>
      </c>
      <c r="G288" s="24"/>
    </row>
    <row r="289" spans="1:7">
      <c r="A289" s="1" t="s">
        <v>309</v>
      </c>
      <c r="B289" s="1"/>
      <c r="C289" s="1"/>
      <c r="D289" s="1" t="s">
        <v>310</v>
      </c>
      <c r="E289" s="23">
        <f t="shared" si="26"/>
        <v>0</v>
      </c>
      <c r="F289" s="23">
        <f t="shared" si="26"/>
        <v>0</v>
      </c>
      <c r="G289" s="24"/>
    </row>
    <row r="290" spans="1:7">
      <c r="A290" s="1" t="s">
        <v>311</v>
      </c>
      <c r="B290" s="1"/>
      <c r="C290" s="1"/>
      <c r="D290" s="1" t="s">
        <v>312</v>
      </c>
      <c r="E290" s="23">
        <f t="shared" si="26"/>
        <v>0</v>
      </c>
      <c r="F290" s="23">
        <f t="shared" si="26"/>
        <v>0</v>
      </c>
      <c r="G290" s="24"/>
    </row>
    <row r="291" spans="1:7">
      <c r="A291" s="1"/>
      <c r="B291" s="1"/>
      <c r="C291" s="1"/>
      <c r="E291" s="18"/>
      <c r="F291" s="18"/>
      <c r="G291" s="78"/>
    </row>
    <row r="292" spans="1:7">
      <c r="A292" s="4" t="s">
        <v>313</v>
      </c>
      <c r="B292" s="4"/>
      <c r="C292" s="4"/>
      <c r="D292" s="4" t="s">
        <v>770</v>
      </c>
      <c r="E292" s="10">
        <f>SUM(E293:E333)</f>
        <v>106464.62999999999</v>
      </c>
      <c r="F292" s="10">
        <f>SUM(F293:F333)</f>
        <v>106464.62999999999</v>
      </c>
      <c r="G292" s="77"/>
    </row>
    <row r="293" spans="1:7">
      <c r="A293" s="1" t="s">
        <v>315</v>
      </c>
      <c r="B293" s="1"/>
      <c r="C293" s="1"/>
      <c r="D293" s="1" t="s">
        <v>565</v>
      </c>
      <c r="E293" s="13">
        <v>0</v>
      </c>
      <c r="F293" s="23">
        <f>SUM(E293:E293)</f>
        <v>0</v>
      </c>
      <c r="G293" s="23"/>
    </row>
    <row r="294" spans="1:7">
      <c r="A294" s="1" t="s">
        <v>317</v>
      </c>
      <c r="B294" s="1"/>
      <c r="C294" s="39"/>
      <c r="D294" s="1" t="s">
        <v>772</v>
      </c>
      <c r="E294" s="23"/>
      <c r="F294" s="13"/>
      <c r="G294" s="13"/>
    </row>
    <row r="295" spans="1:7">
      <c r="A295" s="1"/>
      <c r="B295" s="1" t="s">
        <v>618</v>
      </c>
      <c r="C295" s="39" t="s">
        <v>1504</v>
      </c>
      <c r="D295" s="38" t="s">
        <v>1583</v>
      </c>
      <c r="E295" s="13">
        <v>82.6</v>
      </c>
      <c r="F295" s="13">
        <v>82.6</v>
      </c>
      <c r="G295" s="13"/>
    </row>
    <row r="296" spans="1:7">
      <c r="A296" s="1"/>
      <c r="B296" s="1" t="s">
        <v>618</v>
      </c>
      <c r="C296" s="39" t="s">
        <v>1534</v>
      </c>
      <c r="D296" s="38"/>
      <c r="E296" s="13"/>
      <c r="F296" s="13"/>
      <c r="G296" s="13"/>
    </row>
    <row r="297" spans="1:7">
      <c r="A297" s="1"/>
      <c r="B297" s="1"/>
      <c r="C297" s="39" t="s">
        <v>1584</v>
      </c>
      <c r="D297" s="38" t="s">
        <v>1496</v>
      </c>
      <c r="E297" s="13">
        <v>790.6</v>
      </c>
      <c r="F297" s="13">
        <v>790.6</v>
      </c>
      <c r="G297" s="13"/>
    </row>
    <row r="298" spans="1:7">
      <c r="A298" s="1"/>
      <c r="B298" s="1"/>
      <c r="C298" s="39" t="s">
        <v>1585</v>
      </c>
      <c r="D298" s="38" t="s">
        <v>1586</v>
      </c>
      <c r="E298" s="13">
        <v>944</v>
      </c>
      <c r="F298" s="13">
        <v>944</v>
      </c>
      <c r="G298" s="13"/>
    </row>
    <row r="299" spans="1:7">
      <c r="A299" s="1" t="s">
        <v>319</v>
      </c>
      <c r="B299" s="1"/>
      <c r="C299" s="39"/>
      <c r="D299" s="1" t="s">
        <v>1408</v>
      </c>
      <c r="E299" s="13"/>
      <c r="F299" s="13"/>
      <c r="G299" s="13"/>
    </row>
    <row r="300" spans="1:7">
      <c r="A300" s="1" t="s">
        <v>321</v>
      </c>
      <c r="B300" s="1"/>
      <c r="C300" s="39"/>
      <c r="D300" s="1" t="s">
        <v>932</v>
      </c>
      <c r="E300" s="13">
        <f t="shared" ref="E300:E301" si="27">SUM(D300:D300)</f>
        <v>0</v>
      </c>
      <c r="F300" s="13"/>
      <c r="G300" s="13"/>
    </row>
    <row r="301" spans="1:7">
      <c r="A301" s="1" t="s">
        <v>323</v>
      </c>
      <c r="B301" s="1"/>
      <c r="C301" s="39"/>
      <c r="D301" s="1" t="s">
        <v>773</v>
      </c>
      <c r="E301" s="13">
        <f t="shared" si="27"/>
        <v>0</v>
      </c>
      <c r="F301" s="13"/>
      <c r="G301" s="13"/>
    </row>
    <row r="302" spans="1:7">
      <c r="A302" s="1" t="s">
        <v>325</v>
      </c>
      <c r="B302" s="1"/>
      <c r="C302" s="39"/>
      <c r="D302" s="1" t="s">
        <v>326</v>
      </c>
      <c r="E302" s="13"/>
      <c r="F302" s="13">
        <f>SUM(E302:E302)</f>
        <v>0</v>
      </c>
      <c r="G302" s="13"/>
    </row>
    <row r="303" spans="1:7">
      <c r="A303" s="1" t="s">
        <v>327</v>
      </c>
      <c r="B303" s="1"/>
      <c r="C303" s="39"/>
      <c r="D303" s="1" t="s">
        <v>328</v>
      </c>
      <c r="E303" s="23">
        <v>0</v>
      </c>
      <c r="F303" s="23">
        <f t="shared" ref="F303" si="28">SUM(E303:E303)</f>
        <v>0</v>
      </c>
      <c r="G303" s="23"/>
    </row>
    <row r="304" spans="1:7">
      <c r="A304" s="1" t="s">
        <v>329</v>
      </c>
      <c r="C304" s="39"/>
      <c r="D304" s="1" t="s">
        <v>774</v>
      </c>
      <c r="E304" s="13">
        <v>0</v>
      </c>
      <c r="F304" s="23">
        <f>SUM(E304:E304)</f>
        <v>0</v>
      </c>
      <c r="G304" s="23">
        <f>SUM(F305:F331)</f>
        <v>104647.43</v>
      </c>
    </row>
    <row r="305" spans="1:7">
      <c r="A305" s="1"/>
      <c r="B305" s="1" t="s">
        <v>618</v>
      </c>
      <c r="C305" s="39" t="s">
        <v>1587</v>
      </c>
      <c r="D305" s="38" t="s">
        <v>1588</v>
      </c>
      <c r="E305" s="13">
        <v>26314.85</v>
      </c>
      <c r="F305" s="13">
        <f>SUM(E305:E305)</f>
        <v>26314.85</v>
      </c>
      <c r="G305" s="13"/>
    </row>
    <row r="306" spans="1:7">
      <c r="B306" s="1" t="s">
        <v>618</v>
      </c>
      <c r="C306" s="39" t="s">
        <v>1504</v>
      </c>
      <c r="D306" s="38" t="s">
        <v>484</v>
      </c>
      <c r="E306" s="13"/>
      <c r="F306" s="13"/>
      <c r="G306" s="13"/>
    </row>
    <row r="307" spans="1:7">
      <c r="B307" s="1"/>
      <c r="C307" s="40">
        <v>11819</v>
      </c>
      <c r="D307" s="38" t="s">
        <v>1589</v>
      </c>
      <c r="E307" s="13">
        <v>378</v>
      </c>
      <c r="F307" s="13">
        <v>378</v>
      </c>
      <c r="G307" s="13"/>
    </row>
    <row r="308" spans="1:7">
      <c r="B308" s="1"/>
      <c r="C308" s="40">
        <v>11820</v>
      </c>
      <c r="D308" s="38" t="s">
        <v>1590</v>
      </c>
      <c r="E308" s="13">
        <v>1239.99</v>
      </c>
      <c r="F308" s="13">
        <v>1239.99</v>
      </c>
      <c r="G308" s="13"/>
    </row>
    <row r="309" spans="1:7">
      <c r="B309" s="1"/>
      <c r="C309" s="40">
        <v>11825</v>
      </c>
      <c r="D309" s="38" t="s">
        <v>1590</v>
      </c>
      <c r="E309" s="13">
        <v>158</v>
      </c>
      <c r="F309" s="13">
        <v>158</v>
      </c>
      <c r="G309" s="13"/>
    </row>
    <row r="310" spans="1:7">
      <c r="B310" s="1"/>
      <c r="C310" s="40">
        <v>11831</v>
      </c>
      <c r="D310" s="38" t="s">
        <v>1591</v>
      </c>
      <c r="E310" s="13">
        <v>2510</v>
      </c>
      <c r="F310" s="13">
        <v>2510</v>
      </c>
      <c r="G310" s="13"/>
    </row>
    <row r="311" spans="1:7">
      <c r="B311" s="1"/>
      <c r="C311" s="40">
        <v>11842</v>
      </c>
      <c r="D311" s="38" t="s">
        <v>1592</v>
      </c>
      <c r="E311" s="13">
        <v>1940</v>
      </c>
      <c r="F311" s="13">
        <v>1940</v>
      </c>
      <c r="G311" s="13"/>
    </row>
    <row r="312" spans="1:7">
      <c r="B312" s="1"/>
      <c r="C312" s="40">
        <v>39157</v>
      </c>
      <c r="D312" s="38" t="s">
        <v>484</v>
      </c>
      <c r="E312" s="13"/>
      <c r="F312" s="13"/>
      <c r="G312" s="13"/>
    </row>
    <row r="313" spans="1:7">
      <c r="B313" s="1"/>
      <c r="C313" s="40">
        <v>11751</v>
      </c>
      <c r="D313" s="38" t="s">
        <v>1593</v>
      </c>
      <c r="E313" s="13">
        <v>2805.03</v>
      </c>
      <c r="F313" s="13">
        <v>2805.03</v>
      </c>
      <c r="G313" s="13"/>
    </row>
    <row r="314" spans="1:7">
      <c r="B314" s="1"/>
      <c r="C314" s="40">
        <v>11753</v>
      </c>
      <c r="D314" s="38" t="s">
        <v>1593</v>
      </c>
      <c r="E314" s="13">
        <v>4759.97</v>
      </c>
      <c r="F314" s="13">
        <v>4759.97</v>
      </c>
      <c r="G314" s="13"/>
    </row>
    <row r="315" spans="1:7">
      <c r="B315" s="1"/>
      <c r="C315" s="40">
        <v>11754</v>
      </c>
      <c r="D315" s="38" t="s">
        <v>1593</v>
      </c>
      <c r="E315" s="13">
        <v>1360</v>
      </c>
      <c r="F315" s="13">
        <v>1360</v>
      </c>
      <c r="G315" s="13"/>
    </row>
    <row r="316" spans="1:7">
      <c r="B316" s="1"/>
      <c r="C316" s="40">
        <v>11756</v>
      </c>
      <c r="D316" s="38" t="s">
        <v>1594</v>
      </c>
      <c r="E316" s="13">
        <v>2700</v>
      </c>
      <c r="F316" s="13">
        <v>2700</v>
      </c>
      <c r="G316" s="13"/>
    </row>
    <row r="317" spans="1:7">
      <c r="B317" s="1"/>
      <c r="C317" s="40">
        <v>11759</v>
      </c>
      <c r="D317" s="38" t="s">
        <v>1595</v>
      </c>
      <c r="E317" s="13">
        <v>330</v>
      </c>
      <c r="F317" s="13">
        <v>330</v>
      </c>
      <c r="G317" s="13"/>
    </row>
    <row r="318" spans="1:7">
      <c r="B318" s="1"/>
      <c r="C318" s="40">
        <v>11768</v>
      </c>
      <c r="D318" s="38" t="s">
        <v>1596</v>
      </c>
      <c r="E318" s="13">
        <v>9748.64</v>
      </c>
      <c r="F318" s="13">
        <v>9748.64</v>
      </c>
      <c r="G318" s="13"/>
    </row>
    <row r="319" spans="1:7">
      <c r="B319" s="1"/>
      <c r="C319" s="40">
        <v>11770</v>
      </c>
      <c r="D319" s="38" t="s">
        <v>1597</v>
      </c>
      <c r="E319" s="13">
        <v>1425</v>
      </c>
      <c r="F319" s="13">
        <v>1425</v>
      </c>
      <c r="G319" s="13"/>
    </row>
    <row r="320" spans="1:7">
      <c r="B320" s="1"/>
      <c r="C320" s="40">
        <v>11772</v>
      </c>
      <c r="D320" s="38" t="s">
        <v>1597</v>
      </c>
      <c r="E320" s="13">
        <v>3325</v>
      </c>
      <c r="F320" s="13">
        <v>3325</v>
      </c>
      <c r="G320" s="13"/>
    </row>
    <row r="321" spans="1:7">
      <c r="B321" s="1"/>
      <c r="C321" s="40">
        <v>11773</v>
      </c>
      <c r="D321" s="38" t="s">
        <v>1596</v>
      </c>
      <c r="E321" s="13">
        <v>9911.44</v>
      </c>
      <c r="F321" s="13">
        <v>9911.44</v>
      </c>
      <c r="G321" s="13"/>
    </row>
    <row r="322" spans="1:7">
      <c r="B322" s="1"/>
      <c r="C322" s="40">
        <v>11769</v>
      </c>
      <c r="D322" s="38" t="s">
        <v>1596</v>
      </c>
      <c r="E322" s="13">
        <v>16806.36</v>
      </c>
      <c r="F322" s="13">
        <v>16806.36</v>
      </c>
      <c r="G322" s="13"/>
    </row>
    <row r="323" spans="1:7">
      <c r="B323" s="1"/>
      <c r="C323" s="40">
        <v>11777</v>
      </c>
      <c r="D323" s="38" t="s">
        <v>1598</v>
      </c>
      <c r="E323" s="13">
        <v>1470</v>
      </c>
      <c r="F323" s="13">
        <v>1470</v>
      </c>
      <c r="G323" s="13"/>
    </row>
    <row r="324" spans="1:7">
      <c r="B324" s="1"/>
      <c r="C324" s="40">
        <v>11779</v>
      </c>
      <c r="D324" s="38" t="s">
        <v>1599</v>
      </c>
      <c r="E324" s="13">
        <v>2999.15</v>
      </c>
      <c r="F324" s="13">
        <v>2999.15</v>
      </c>
      <c r="G324" s="13"/>
    </row>
    <row r="325" spans="1:7">
      <c r="B325" s="1"/>
      <c r="C325" s="40">
        <v>11781</v>
      </c>
      <c r="D325" s="38" t="s">
        <v>1600</v>
      </c>
      <c r="E325" s="13">
        <v>7980</v>
      </c>
      <c r="F325" s="13">
        <v>7980</v>
      </c>
      <c r="G325" s="13"/>
    </row>
    <row r="326" spans="1:7">
      <c r="B326" s="1"/>
      <c r="C326" s="40">
        <v>11786</v>
      </c>
      <c r="D326" s="38" t="s">
        <v>1601</v>
      </c>
      <c r="E326" s="13">
        <v>3325</v>
      </c>
      <c r="F326" s="13">
        <v>3325</v>
      </c>
      <c r="G326" s="13"/>
    </row>
    <row r="327" spans="1:7">
      <c r="B327" s="1"/>
      <c r="C327" s="40">
        <v>11787</v>
      </c>
      <c r="D327" s="38" t="s">
        <v>1602</v>
      </c>
      <c r="E327" s="13">
        <v>1200</v>
      </c>
      <c r="F327" s="13">
        <v>1200</v>
      </c>
      <c r="G327" s="13"/>
    </row>
    <row r="328" spans="1:7">
      <c r="B328" s="1"/>
      <c r="C328" s="40">
        <v>11788</v>
      </c>
      <c r="D328" s="38" t="s">
        <v>1603</v>
      </c>
      <c r="E328" s="13">
        <v>356</v>
      </c>
      <c r="F328" s="13">
        <v>356</v>
      </c>
      <c r="G328" s="13"/>
    </row>
    <row r="329" spans="1:7">
      <c r="B329" s="1"/>
      <c r="C329" s="40">
        <v>11792</v>
      </c>
      <c r="D329" s="38" t="s">
        <v>1604</v>
      </c>
      <c r="E329" s="13">
        <v>470</v>
      </c>
      <c r="F329" s="13">
        <v>470</v>
      </c>
      <c r="G329" s="13"/>
    </row>
    <row r="330" spans="1:7">
      <c r="B330" s="1"/>
      <c r="C330" s="40">
        <v>11797</v>
      </c>
      <c r="D330" s="38" t="s">
        <v>1605</v>
      </c>
      <c r="E330" s="13">
        <v>900</v>
      </c>
      <c r="F330" s="13">
        <v>900</v>
      </c>
      <c r="G330" s="13"/>
    </row>
    <row r="331" spans="1:7">
      <c r="B331" s="1"/>
      <c r="C331" s="40">
        <v>11795</v>
      </c>
      <c r="D331" s="38" t="s">
        <v>1604</v>
      </c>
      <c r="E331" s="18">
        <v>235</v>
      </c>
      <c r="F331" s="13">
        <v>235</v>
      </c>
      <c r="G331" s="13"/>
    </row>
    <row r="332" spans="1:7">
      <c r="A332" s="1" t="s">
        <v>333</v>
      </c>
      <c r="B332" s="1"/>
      <c r="C332" s="1"/>
      <c r="D332" s="1" t="s">
        <v>334</v>
      </c>
      <c r="E332" s="23">
        <v>0</v>
      </c>
      <c r="F332" s="23"/>
    </row>
    <row r="333" spans="1:7">
      <c r="A333" s="1" t="s">
        <v>579</v>
      </c>
      <c r="D333" s="1" t="s">
        <v>1422</v>
      </c>
      <c r="E333" s="23">
        <v>0</v>
      </c>
      <c r="F333" s="23">
        <f t="shared" ref="F333" si="29">SUM(E333:E333)</f>
        <v>0</v>
      </c>
      <c r="G333" s="23"/>
    </row>
    <row r="334" spans="1:7" ht="15">
      <c r="A334" s="16" t="s">
        <v>335</v>
      </c>
      <c r="B334" s="16"/>
      <c r="C334" s="16"/>
      <c r="D334" s="16" t="s">
        <v>336</v>
      </c>
      <c r="E334" s="17">
        <f>(E335+E345+E342)</f>
        <v>0</v>
      </c>
      <c r="F334" s="17"/>
      <c r="G334" s="78"/>
    </row>
    <row r="335" spans="1:7">
      <c r="A335" s="4" t="s">
        <v>337</v>
      </c>
      <c r="B335" s="4"/>
      <c r="C335" s="4"/>
      <c r="D335" s="4" t="s">
        <v>338</v>
      </c>
      <c r="E335" s="10">
        <f>SUM(E336:E341)</f>
        <v>0</v>
      </c>
      <c r="F335" s="10">
        <f>SUM(F336:F341)</f>
        <v>0</v>
      </c>
      <c r="G335" s="84"/>
    </row>
    <row r="336" spans="1:7">
      <c r="A336" s="1" t="s">
        <v>339</v>
      </c>
      <c r="B336" s="1"/>
      <c r="C336" s="1"/>
      <c r="D336" s="1" t="s">
        <v>340</v>
      </c>
      <c r="E336" s="23">
        <v>0</v>
      </c>
      <c r="F336" s="23">
        <f t="shared" ref="F336:F341" si="30">SUM(E336:E336)</f>
        <v>0</v>
      </c>
      <c r="G336" s="78"/>
    </row>
    <row r="337" spans="1:7">
      <c r="A337" s="1" t="s">
        <v>341</v>
      </c>
      <c r="B337" s="1"/>
      <c r="C337" s="1"/>
      <c r="D337" s="1" t="s">
        <v>342</v>
      </c>
      <c r="E337" s="23">
        <v>0</v>
      </c>
      <c r="F337" s="23">
        <f t="shared" si="30"/>
        <v>0</v>
      </c>
      <c r="G337" s="78"/>
    </row>
    <row r="338" spans="1:7">
      <c r="A338" s="1" t="s">
        <v>343</v>
      </c>
      <c r="B338" s="1"/>
      <c r="C338" s="1"/>
      <c r="D338" s="1" t="s">
        <v>344</v>
      </c>
      <c r="E338" s="23">
        <v>0</v>
      </c>
      <c r="F338" s="23">
        <f t="shared" si="30"/>
        <v>0</v>
      </c>
      <c r="G338" s="24"/>
    </row>
    <row r="339" spans="1:7">
      <c r="A339" s="1" t="s">
        <v>345</v>
      </c>
      <c r="B339" s="1"/>
      <c r="C339" s="1"/>
      <c r="D339" s="1" t="s">
        <v>346</v>
      </c>
      <c r="E339" s="23">
        <v>0</v>
      </c>
      <c r="F339" s="23">
        <f t="shared" si="30"/>
        <v>0</v>
      </c>
      <c r="G339" s="78"/>
    </row>
    <row r="340" spans="1:7">
      <c r="A340" s="1" t="s">
        <v>347</v>
      </c>
      <c r="B340" s="1"/>
      <c r="C340" s="1"/>
      <c r="D340" s="1" t="s">
        <v>348</v>
      </c>
      <c r="E340" s="23">
        <v>0</v>
      </c>
      <c r="F340" s="23">
        <f t="shared" si="30"/>
        <v>0</v>
      </c>
      <c r="G340" s="78"/>
    </row>
    <row r="341" spans="1:7">
      <c r="A341" s="1" t="s">
        <v>349</v>
      </c>
      <c r="B341" s="1"/>
      <c r="C341" s="1"/>
      <c r="D341" s="1" t="s">
        <v>350</v>
      </c>
      <c r="E341" s="23">
        <v>0</v>
      </c>
      <c r="F341" s="23">
        <f t="shared" si="30"/>
        <v>0</v>
      </c>
      <c r="G341" s="78"/>
    </row>
    <row r="342" spans="1:7">
      <c r="A342" s="4" t="s">
        <v>582</v>
      </c>
      <c r="B342" s="4"/>
      <c r="C342" s="4"/>
      <c r="D342" s="4" t="s">
        <v>583</v>
      </c>
      <c r="E342" s="10">
        <f>SUM(E344:E344)</f>
        <v>0</v>
      </c>
      <c r="F342" s="10">
        <f>SUM(F344:F344)</f>
        <v>0</v>
      </c>
      <c r="G342" s="84"/>
    </row>
    <row r="343" spans="1:7">
      <c r="A343" s="83" t="s">
        <v>1181</v>
      </c>
      <c r="B343" s="83"/>
      <c r="C343" s="83"/>
      <c r="D343" s="1" t="s">
        <v>1423</v>
      </c>
      <c r="E343" s="23">
        <v>0</v>
      </c>
      <c r="F343" s="23">
        <f t="shared" ref="F343:F344" si="31">SUM(E343:E343)</f>
        <v>0</v>
      </c>
      <c r="G343" s="84"/>
    </row>
    <row r="344" spans="1:7">
      <c r="A344" s="83"/>
      <c r="B344" s="1"/>
      <c r="C344" s="39"/>
      <c r="D344" s="38"/>
      <c r="E344" s="23">
        <v>0</v>
      </c>
      <c r="F344" s="23">
        <f t="shared" si="31"/>
        <v>0</v>
      </c>
      <c r="G344" s="24"/>
    </row>
    <row r="345" spans="1:7">
      <c r="A345" s="4" t="s">
        <v>584</v>
      </c>
      <c r="B345" s="4"/>
      <c r="C345" s="4"/>
      <c r="D345" s="4" t="s">
        <v>585</v>
      </c>
      <c r="E345" s="10">
        <f t="shared" ref="E345" si="32">SUM(E346:E347)</f>
        <v>0</v>
      </c>
      <c r="F345" s="10">
        <f>SUM(F346:F347)</f>
        <v>0</v>
      </c>
      <c r="G345" s="84"/>
    </row>
    <row r="346" spans="1:7">
      <c r="A346" s="1" t="s">
        <v>586</v>
      </c>
      <c r="B346" s="1"/>
      <c r="C346" s="1"/>
      <c r="D346" s="1" t="s">
        <v>587</v>
      </c>
      <c r="E346" s="23">
        <v>0</v>
      </c>
      <c r="F346" s="23">
        <f t="shared" ref="F346:F347" si="33">SUM(E346:E346)</f>
        <v>0</v>
      </c>
      <c r="G346" s="23"/>
    </row>
    <row r="347" spans="1:7">
      <c r="A347" s="1" t="s">
        <v>588</v>
      </c>
      <c r="B347" s="1"/>
      <c r="C347" s="1"/>
      <c r="D347" s="1" t="s">
        <v>589</v>
      </c>
      <c r="E347" s="23">
        <v>0</v>
      </c>
      <c r="F347" s="23">
        <f t="shared" si="33"/>
        <v>0</v>
      </c>
      <c r="G347" s="23"/>
    </row>
    <row r="348" spans="1:7">
      <c r="A348" s="1"/>
      <c r="B348" s="1"/>
      <c r="C348" s="1"/>
      <c r="E348" s="78"/>
      <c r="F348" s="78"/>
      <c r="G348" s="78"/>
    </row>
    <row r="349" spans="1:7" ht="15">
      <c r="A349" s="16" t="s">
        <v>351</v>
      </c>
      <c r="B349" s="16"/>
      <c r="C349" s="16"/>
      <c r="D349" s="16" t="s">
        <v>352</v>
      </c>
      <c r="E349" s="17">
        <f>(E350)</f>
        <v>3279290.08</v>
      </c>
      <c r="F349" s="17">
        <f>(F350)</f>
        <v>3279290.08</v>
      </c>
      <c r="G349" s="17"/>
    </row>
    <row r="350" spans="1:7">
      <c r="A350" s="4" t="s">
        <v>743</v>
      </c>
      <c r="B350" s="4"/>
      <c r="C350" s="4"/>
      <c r="D350" s="4" t="s">
        <v>352</v>
      </c>
      <c r="E350" s="10">
        <f>SUM(E351:E360)</f>
        <v>3279290.08</v>
      </c>
      <c r="F350" s="10">
        <f>SUM(F351:F360)</f>
        <v>3279290.08</v>
      </c>
      <c r="G350" s="77"/>
    </row>
    <row r="351" spans="1:7">
      <c r="A351" s="1" t="s">
        <v>353</v>
      </c>
      <c r="B351" s="1"/>
      <c r="C351" s="1"/>
      <c r="D351" s="1" t="s">
        <v>1201</v>
      </c>
      <c r="E351" s="18"/>
      <c r="F351" s="23"/>
      <c r="G351" s="23"/>
    </row>
    <row r="352" spans="1:7">
      <c r="A352" s="1" t="s">
        <v>940</v>
      </c>
      <c r="C352" s="1"/>
      <c r="D352" s="1" t="s">
        <v>941</v>
      </c>
      <c r="E352" s="18"/>
      <c r="F352" s="23"/>
      <c r="G352" s="23"/>
    </row>
    <row r="353" spans="1:7">
      <c r="A353" s="1"/>
      <c r="B353" s="439" t="s">
        <v>618</v>
      </c>
      <c r="C353" s="39" t="s">
        <v>1606</v>
      </c>
      <c r="D353" s="81" t="s">
        <v>1425</v>
      </c>
      <c r="E353" s="18">
        <v>278480</v>
      </c>
      <c r="F353" s="18">
        <v>278480</v>
      </c>
      <c r="G353" s="23"/>
    </row>
    <row r="354" spans="1:7">
      <c r="A354" s="1"/>
      <c r="B354" s="439" t="s">
        <v>618</v>
      </c>
      <c r="C354" s="39" t="s">
        <v>1607</v>
      </c>
      <c r="D354" s="38" t="s">
        <v>1608</v>
      </c>
      <c r="E354" s="78">
        <v>148090</v>
      </c>
      <c r="F354" s="78">
        <v>148090</v>
      </c>
      <c r="G354" s="78"/>
    </row>
    <row r="355" spans="1:7">
      <c r="A355" s="1"/>
      <c r="B355" s="439" t="s">
        <v>618</v>
      </c>
      <c r="C355" s="39" t="s">
        <v>1443</v>
      </c>
      <c r="D355" s="38" t="s">
        <v>1609</v>
      </c>
      <c r="E355" s="78">
        <v>218240.01</v>
      </c>
      <c r="F355" s="78">
        <v>218240.01</v>
      </c>
      <c r="G355" s="78"/>
    </row>
    <row r="356" spans="1:7">
      <c r="A356" s="1"/>
      <c r="B356" s="439" t="s">
        <v>618</v>
      </c>
      <c r="C356" s="39" t="s">
        <v>1437</v>
      </c>
      <c r="D356" s="38" t="s">
        <v>1610</v>
      </c>
      <c r="E356" s="78">
        <v>359900</v>
      </c>
      <c r="F356" s="78">
        <v>359900</v>
      </c>
      <c r="G356" s="78"/>
    </row>
    <row r="357" spans="1:7">
      <c r="A357" s="1"/>
      <c r="B357" s="439" t="s">
        <v>618</v>
      </c>
      <c r="C357" s="39" t="s">
        <v>1441</v>
      </c>
      <c r="D357" s="38" t="s">
        <v>1611</v>
      </c>
      <c r="E357" s="78">
        <v>444270</v>
      </c>
      <c r="F357" s="78">
        <v>444270</v>
      </c>
      <c r="G357" s="78"/>
    </row>
    <row r="358" spans="1:7">
      <c r="A358" s="1"/>
      <c r="B358" s="439" t="s">
        <v>618</v>
      </c>
      <c r="C358" s="39" t="s">
        <v>1439</v>
      </c>
      <c r="D358" s="38" t="s">
        <v>1612</v>
      </c>
      <c r="E358" s="78">
        <v>113462.9</v>
      </c>
      <c r="F358" s="78">
        <v>113462.9</v>
      </c>
      <c r="G358" s="78"/>
    </row>
    <row r="359" spans="1:7">
      <c r="A359" s="1"/>
      <c r="B359" s="439" t="s">
        <v>618</v>
      </c>
      <c r="C359" s="39" t="s">
        <v>1613</v>
      </c>
      <c r="D359" s="38" t="s">
        <v>1614</v>
      </c>
      <c r="E359" s="78">
        <v>88901.5</v>
      </c>
      <c r="F359" s="78">
        <v>88901.5</v>
      </c>
      <c r="G359" s="78"/>
    </row>
    <row r="360" spans="1:7">
      <c r="A360" s="1"/>
      <c r="B360" s="439" t="s">
        <v>618</v>
      </c>
      <c r="C360" s="39" t="s">
        <v>1615</v>
      </c>
      <c r="D360" s="38" t="s">
        <v>1616</v>
      </c>
      <c r="E360" s="78">
        <v>1627945.67</v>
      </c>
      <c r="F360" s="78">
        <v>1627945.67</v>
      </c>
      <c r="G360" s="78"/>
    </row>
    <row r="361" spans="1:7">
      <c r="A361" s="1"/>
      <c r="B361" s="439"/>
      <c r="C361" s="39"/>
      <c r="D361" s="38"/>
      <c r="E361" s="78"/>
      <c r="F361" s="78"/>
      <c r="G361" s="78"/>
    </row>
    <row r="362" spans="1:7" ht="15">
      <c r="A362" s="16" t="s">
        <v>355</v>
      </c>
      <c r="B362" s="16"/>
      <c r="C362" s="16"/>
      <c r="D362" s="16" t="s">
        <v>356</v>
      </c>
      <c r="E362" s="17">
        <f>E363+E370+E374+E377+E379+E386+E389+E393</f>
        <v>3377648.61</v>
      </c>
      <c r="F362" s="17">
        <f>F363+F370+F374+F377+F379+F386+F389+F393</f>
        <v>3377648.61</v>
      </c>
      <c r="G362" s="17"/>
    </row>
    <row r="363" spans="1:7">
      <c r="A363" s="4" t="s">
        <v>357</v>
      </c>
      <c r="B363" s="4"/>
      <c r="C363" s="4"/>
      <c r="D363" s="4" t="s">
        <v>358</v>
      </c>
      <c r="E363" s="10">
        <f>SUM(E364:E369)</f>
        <v>0</v>
      </c>
      <c r="F363" s="10">
        <f>SUM(F364:F369)</f>
        <v>0</v>
      </c>
      <c r="G363" s="84"/>
    </row>
    <row r="364" spans="1:7">
      <c r="A364" s="1" t="s">
        <v>359</v>
      </c>
      <c r="B364" s="1"/>
      <c r="C364" s="1"/>
      <c r="D364" s="1" t="s">
        <v>360</v>
      </c>
      <c r="E364" s="23">
        <v>0</v>
      </c>
      <c r="F364" s="23">
        <f t="shared" ref="F364:F369" si="34">SUM(E364:E364)</f>
        <v>0</v>
      </c>
      <c r="G364" s="24"/>
    </row>
    <row r="365" spans="1:7">
      <c r="A365" s="1" t="s">
        <v>361</v>
      </c>
      <c r="B365" s="1"/>
      <c r="C365" s="1"/>
      <c r="D365" s="1" t="s">
        <v>362</v>
      </c>
      <c r="E365" s="23">
        <v>0</v>
      </c>
      <c r="F365" s="23">
        <f t="shared" si="34"/>
        <v>0</v>
      </c>
      <c r="G365" s="24"/>
    </row>
    <row r="366" spans="1:7">
      <c r="A366" s="1" t="s">
        <v>363</v>
      </c>
      <c r="B366" s="1"/>
      <c r="C366" s="1"/>
      <c r="D366" s="1" t="s">
        <v>590</v>
      </c>
      <c r="E366" s="23">
        <v>0</v>
      </c>
      <c r="F366" s="23">
        <f t="shared" si="34"/>
        <v>0</v>
      </c>
      <c r="G366" s="24"/>
    </row>
    <row r="367" spans="1:7">
      <c r="A367" s="1"/>
      <c r="B367" s="1"/>
      <c r="C367" s="1"/>
      <c r="D367" s="1" t="s">
        <v>366</v>
      </c>
      <c r="E367" s="23">
        <v>0</v>
      </c>
      <c r="F367" s="23">
        <f t="shared" si="34"/>
        <v>0</v>
      </c>
      <c r="G367" s="24"/>
    </row>
    <row r="368" spans="1:7">
      <c r="A368" s="1" t="s">
        <v>365</v>
      </c>
      <c r="B368" s="1"/>
      <c r="C368" s="1"/>
      <c r="D368" s="1" t="s">
        <v>368</v>
      </c>
      <c r="E368" s="23">
        <v>0</v>
      </c>
      <c r="F368" s="23">
        <f t="shared" si="34"/>
        <v>0</v>
      </c>
      <c r="G368" s="24"/>
    </row>
    <row r="369" spans="1:7">
      <c r="A369" s="1" t="s">
        <v>367</v>
      </c>
      <c r="B369" s="1"/>
      <c r="C369" s="39"/>
      <c r="D369" s="38"/>
      <c r="E369" s="23">
        <v>0</v>
      </c>
      <c r="F369" s="23">
        <f t="shared" si="34"/>
        <v>0</v>
      </c>
      <c r="G369" s="24"/>
    </row>
    <row r="370" spans="1:7">
      <c r="A370" s="4" t="s">
        <v>369</v>
      </c>
      <c r="B370" s="4"/>
      <c r="C370" s="4"/>
      <c r="D370" s="4" t="s">
        <v>370</v>
      </c>
      <c r="E370" s="10">
        <f t="shared" ref="E370" si="35">SUM(E371:E373)</f>
        <v>0</v>
      </c>
      <c r="F370" s="10">
        <f>SUM(F371:F373)</f>
        <v>0</v>
      </c>
      <c r="G370" s="84"/>
    </row>
    <row r="371" spans="1:7">
      <c r="A371" s="1" t="s">
        <v>371</v>
      </c>
      <c r="B371" s="1"/>
      <c r="C371" s="1"/>
      <c r="D371" s="1" t="s">
        <v>372</v>
      </c>
      <c r="E371" s="23">
        <v>0</v>
      </c>
      <c r="F371" s="23">
        <f t="shared" ref="F371:F373" si="36">SUM(E371:E371)</f>
        <v>0</v>
      </c>
      <c r="G371" s="24"/>
    </row>
    <row r="372" spans="1:7">
      <c r="A372" s="1" t="s">
        <v>373</v>
      </c>
      <c r="B372" s="1"/>
      <c r="C372" s="1"/>
      <c r="D372" s="1" t="s">
        <v>374</v>
      </c>
      <c r="E372" s="23">
        <v>0</v>
      </c>
      <c r="F372" s="23">
        <f t="shared" si="36"/>
        <v>0</v>
      </c>
      <c r="G372" s="24"/>
    </row>
    <row r="373" spans="1:7">
      <c r="A373" s="1" t="s">
        <v>375</v>
      </c>
      <c r="B373" s="1"/>
      <c r="C373" s="1"/>
      <c r="D373" s="1" t="s">
        <v>376</v>
      </c>
      <c r="E373" s="23">
        <v>0</v>
      </c>
      <c r="F373" s="23">
        <f t="shared" si="36"/>
        <v>0</v>
      </c>
      <c r="G373" s="24"/>
    </row>
    <row r="374" spans="1:7">
      <c r="A374" s="4" t="s">
        <v>377</v>
      </c>
      <c r="B374" s="4"/>
      <c r="C374" s="4"/>
      <c r="D374" s="4" t="s">
        <v>592</v>
      </c>
      <c r="E374" s="10">
        <f t="shared" ref="E374:F374" si="37">SUM(E375)</f>
        <v>0</v>
      </c>
      <c r="F374" s="10">
        <f t="shared" si="37"/>
        <v>0</v>
      </c>
      <c r="G374" s="84"/>
    </row>
    <row r="375" spans="1:7">
      <c r="A375" s="1" t="s">
        <v>379</v>
      </c>
      <c r="B375" s="1"/>
      <c r="C375" s="1"/>
      <c r="D375" s="1" t="s">
        <v>380</v>
      </c>
      <c r="E375" s="23">
        <v>0</v>
      </c>
      <c r="F375" s="23">
        <f>SUM(E375:E375)</f>
        <v>0</v>
      </c>
      <c r="G375" s="78"/>
    </row>
    <row r="376" spans="1:7">
      <c r="A376" s="1"/>
      <c r="B376" s="1"/>
      <c r="C376" s="1"/>
      <c r="E376" s="18"/>
      <c r="F376" s="18"/>
      <c r="G376" s="78"/>
    </row>
    <row r="377" spans="1:7">
      <c r="A377" s="4" t="s">
        <v>381</v>
      </c>
      <c r="B377" s="4"/>
      <c r="C377" s="4"/>
      <c r="D377" s="4" t="s">
        <v>1617</v>
      </c>
      <c r="E377" s="10">
        <f t="shared" ref="E377:F377" si="38">SUM(E378)</f>
        <v>0</v>
      </c>
      <c r="F377" s="10">
        <f t="shared" si="38"/>
        <v>0</v>
      </c>
      <c r="G377" s="84"/>
    </row>
    <row r="378" spans="1:7">
      <c r="A378" s="1" t="s">
        <v>383</v>
      </c>
      <c r="B378" s="1"/>
      <c r="C378" s="1"/>
      <c r="D378" s="1" t="s">
        <v>384</v>
      </c>
      <c r="E378" s="23"/>
      <c r="F378" s="23">
        <f>SUM(E378:E378)</f>
        <v>0</v>
      </c>
      <c r="G378" s="24"/>
    </row>
    <row r="379" spans="1:7">
      <c r="A379" s="4" t="s">
        <v>387</v>
      </c>
      <c r="B379" s="4"/>
      <c r="C379" s="4"/>
      <c r="D379" s="4" t="s">
        <v>388</v>
      </c>
      <c r="E379" s="10">
        <f>SUM(E380:E385)</f>
        <v>0</v>
      </c>
      <c r="F379" s="10">
        <f>SUM(F382:F385)</f>
        <v>0</v>
      </c>
      <c r="G379" s="84"/>
    </row>
    <row r="380" spans="1:7">
      <c r="A380" s="1" t="s">
        <v>389</v>
      </c>
      <c r="B380" s="1"/>
      <c r="C380" s="1"/>
      <c r="D380" s="1" t="s">
        <v>595</v>
      </c>
      <c r="E380" s="23">
        <v>0</v>
      </c>
      <c r="F380" s="23">
        <f t="shared" ref="F380:F385" si="39">SUM(E380:E380)</f>
        <v>0</v>
      </c>
      <c r="G380" s="78"/>
    </row>
    <row r="381" spans="1:7">
      <c r="A381" s="1" t="s">
        <v>391</v>
      </c>
      <c r="B381" s="1"/>
      <c r="C381" s="1"/>
      <c r="D381" s="1" t="s">
        <v>596</v>
      </c>
      <c r="E381" s="23"/>
      <c r="F381" s="23">
        <f t="shared" si="39"/>
        <v>0</v>
      </c>
      <c r="G381" s="24"/>
    </row>
    <row r="382" spans="1:7">
      <c r="A382" s="1" t="s">
        <v>395</v>
      </c>
      <c r="D382" s="1" t="s">
        <v>396</v>
      </c>
      <c r="E382" s="23">
        <v>0</v>
      </c>
      <c r="F382" s="23">
        <f t="shared" si="39"/>
        <v>0</v>
      </c>
      <c r="G382" s="24"/>
    </row>
    <row r="383" spans="1:7">
      <c r="A383" s="1" t="s">
        <v>393</v>
      </c>
      <c r="C383" s="39"/>
      <c r="D383" s="1" t="s">
        <v>598</v>
      </c>
      <c r="E383" s="23">
        <v>0</v>
      </c>
      <c r="F383" s="23">
        <f t="shared" si="39"/>
        <v>0</v>
      </c>
    </row>
    <row r="384" spans="1:7">
      <c r="A384" s="1" t="s">
        <v>397</v>
      </c>
      <c r="B384" s="1"/>
      <c r="C384" s="39"/>
      <c r="D384" s="1" t="s">
        <v>398</v>
      </c>
      <c r="E384" s="23">
        <v>0</v>
      </c>
      <c r="F384" s="23">
        <f t="shared" si="39"/>
        <v>0</v>
      </c>
      <c r="G384" s="24"/>
    </row>
    <row r="385" spans="1:7">
      <c r="A385" s="1" t="s">
        <v>399</v>
      </c>
      <c r="B385" s="1"/>
      <c r="C385" s="1"/>
      <c r="D385" s="1" t="s">
        <v>599</v>
      </c>
      <c r="E385" s="23">
        <v>0</v>
      </c>
      <c r="F385" s="23">
        <f t="shared" si="39"/>
        <v>0</v>
      </c>
      <c r="G385" s="24"/>
    </row>
    <row r="386" spans="1:7">
      <c r="A386" s="4" t="s">
        <v>403</v>
      </c>
      <c r="B386" s="4"/>
      <c r="C386" s="4"/>
      <c r="D386" s="4" t="s">
        <v>404</v>
      </c>
      <c r="E386" s="10">
        <f>SUM(E387:E388)</f>
        <v>0</v>
      </c>
      <c r="F386" s="10">
        <f>SUM(F387:F388)</f>
        <v>0</v>
      </c>
      <c r="G386" s="84"/>
    </row>
    <row r="387" spans="1:7">
      <c r="A387" s="1" t="s">
        <v>600</v>
      </c>
      <c r="B387" s="1"/>
      <c r="C387" s="1"/>
      <c r="D387" s="1" t="s">
        <v>601</v>
      </c>
      <c r="E387" s="18">
        <v>0</v>
      </c>
      <c r="F387" s="23">
        <f>SUM(E387:E387)</f>
        <v>0</v>
      </c>
      <c r="G387" s="24"/>
    </row>
    <row r="388" spans="1:7">
      <c r="A388" s="1"/>
      <c r="B388" s="1"/>
      <c r="C388" s="1"/>
      <c r="D388" s="38"/>
      <c r="E388" s="18"/>
      <c r="F388" s="18">
        <f>SUM(E388:E388)</f>
        <v>0</v>
      </c>
      <c r="G388" s="78"/>
    </row>
    <row r="389" spans="1:7">
      <c r="A389" s="4" t="s">
        <v>407</v>
      </c>
      <c r="B389" s="4"/>
      <c r="C389" s="4"/>
      <c r="D389" s="4" t="s">
        <v>408</v>
      </c>
      <c r="E389" s="10">
        <f>SUM(E390:E392)</f>
        <v>1894604.46</v>
      </c>
      <c r="F389" s="10">
        <f>SUM(F390:F392)</f>
        <v>1894604.46</v>
      </c>
      <c r="G389" s="84"/>
    </row>
    <row r="390" spans="1:7">
      <c r="A390" s="1" t="s">
        <v>409</v>
      </c>
      <c r="B390" s="1"/>
      <c r="C390" s="1"/>
      <c r="D390" s="1" t="s">
        <v>410</v>
      </c>
      <c r="E390" s="18">
        <v>0</v>
      </c>
      <c r="F390" s="23">
        <f>SUM(E390:E390)</f>
        <v>0</v>
      </c>
      <c r="G390" s="24"/>
    </row>
    <row r="391" spans="1:7">
      <c r="A391" s="1" t="s">
        <v>411</v>
      </c>
      <c r="B391" s="1"/>
      <c r="C391" s="1"/>
      <c r="D391" s="1" t="s">
        <v>412</v>
      </c>
      <c r="E391" s="18"/>
      <c r="F391" s="23"/>
      <c r="G391" s="24"/>
    </row>
    <row r="392" spans="1:7">
      <c r="B392" s="1" t="s">
        <v>618</v>
      </c>
      <c r="C392" s="39" t="s">
        <v>1618</v>
      </c>
      <c r="D392" s="450" t="s">
        <v>1619</v>
      </c>
      <c r="E392" s="23">
        <v>1894604.46</v>
      </c>
      <c r="F392" s="23">
        <f>SUM(E392:E392)</f>
        <v>1894604.46</v>
      </c>
      <c r="G392" s="24"/>
    </row>
    <row r="393" spans="1:7">
      <c r="A393" s="4" t="s">
        <v>413</v>
      </c>
      <c r="B393" s="4"/>
      <c r="C393" s="4"/>
      <c r="D393" s="4" t="s">
        <v>414</v>
      </c>
      <c r="E393" s="10">
        <f t="shared" ref="E393:F393" si="40">SUM(E394:E395)</f>
        <v>1483044.15</v>
      </c>
      <c r="F393" s="10">
        <f t="shared" si="40"/>
        <v>1483044.15</v>
      </c>
      <c r="G393" s="84"/>
    </row>
    <row r="394" spans="1:7">
      <c r="A394" s="1" t="s">
        <v>415</v>
      </c>
      <c r="B394" s="1"/>
      <c r="C394" s="1"/>
      <c r="D394" s="1" t="s">
        <v>416</v>
      </c>
      <c r="E394" s="18">
        <v>0</v>
      </c>
      <c r="F394" s="23">
        <f>SUM(E394:E394)</f>
        <v>0</v>
      </c>
      <c r="G394" s="23"/>
    </row>
    <row r="395" spans="1:7">
      <c r="B395" t="s">
        <v>711</v>
      </c>
      <c r="C395" s="1">
        <v>39190</v>
      </c>
      <c r="D395" s="38" t="s">
        <v>1620</v>
      </c>
      <c r="E395" s="18">
        <v>1483044.15</v>
      </c>
      <c r="F395" s="18">
        <v>1483044.15</v>
      </c>
    </row>
    <row r="396" spans="1:7" ht="15">
      <c r="A396" s="16" t="s">
        <v>417</v>
      </c>
      <c r="B396" s="16"/>
      <c r="C396" s="16"/>
      <c r="D396" s="16" t="s">
        <v>418</v>
      </c>
      <c r="E396" s="75">
        <f>SUM(E398+E402)</f>
        <v>2484519.5999999996</v>
      </c>
      <c r="F396" s="75">
        <f>SUM(F398+F402)</f>
        <v>2484519.5999999996</v>
      </c>
      <c r="G396" s="75"/>
    </row>
    <row r="397" spans="1:7">
      <c r="A397" s="4" t="s">
        <v>419</v>
      </c>
      <c r="B397" s="4"/>
      <c r="C397" s="4"/>
      <c r="D397" s="4" t="s">
        <v>420</v>
      </c>
      <c r="E397" s="10">
        <f>(E396)</f>
        <v>2484519.5999999996</v>
      </c>
      <c r="F397" s="10">
        <f>(F396)</f>
        <v>2484519.5999999996</v>
      </c>
      <c r="G397" s="77"/>
    </row>
    <row r="398" spans="1:7">
      <c r="A398" s="1" t="s">
        <v>421</v>
      </c>
      <c r="B398" s="1"/>
      <c r="C398" s="1"/>
      <c r="D398" s="1" t="s">
        <v>422</v>
      </c>
      <c r="E398" s="42">
        <f>SUM(E399+E400+E401)</f>
        <v>2274776.9699999997</v>
      </c>
      <c r="F398" s="42">
        <f>SUM(F399+F400+F401)</f>
        <v>2274776.9699999997</v>
      </c>
    </row>
    <row r="399" spans="1:7">
      <c r="A399" s="1"/>
      <c r="B399" s="1" t="s">
        <v>618</v>
      </c>
      <c r="C399" s="1" t="s">
        <v>1621</v>
      </c>
      <c r="D399" s="38" t="s">
        <v>1622</v>
      </c>
      <c r="E399" s="23">
        <v>728973.97</v>
      </c>
      <c r="F399" s="23">
        <v>728973.97</v>
      </c>
    </row>
    <row r="400" spans="1:7">
      <c r="A400" s="1"/>
      <c r="B400" s="1" t="s">
        <v>618</v>
      </c>
      <c r="C400" s="1" t="s">
        <v>1453</v>
      </c>
      <c r="D400" s="38" t="s">
        <v>1623</v>
      </c>
      <c r="E400" s="23">
        <v>1113863.9099999999</v>
      </c>
      <c r="F400" s="23">
        <v>1113863.9099999999</v>
      </c>
    </row>
    <row r="401" spans="1:6">
      <c r="A401" s="1"/>
      <c r="B401" s="1" t="s">
        <v>618</v>
      </c>
      <c r="C401" s="1" t="s">
        <v>1624</v>
      </c>
      <c r="D401" s="38" t="s">
        <v>1625</v>
      </c>
      <c r="E401" s="23">
        <v>431939.09</v>
      </c>
      <c r="F401" s="23">
        <v>431939.09</v>
      </c>
    </row>
    <row r="402" spans="1:6">
      <c r="A402" s="1" t="s">
        <v>423</v>
      </c>
      <c r="B402" s="1"/>
      <c r="C402" s="39"/>
      <c r="D402" s="1" t="s">
        <v>424</v>
      </c>
      <c r="E402" s="42">
        <f>SUM(E403:E404)</f>
        <v>209742.63</v>
      </c>
      <c r="F402" s="42">
        <f>SUM(F403:F404)</f>
        <v>209742.63</v>
      </c>
    </row>
    <row r="403" spans="1:6">
      <c r="B403" s="1" t="s">
        <v>711</v>
      </c>
      <c r="C403" s="39" t="s">
        <v>1626</v>
      </c>
      <c r="D403" s="38" t="s">
        <v>1627</v>
      </c>
      <c r="E403" s="23">
        <v>209742.63</v>
      </c>
      <c r="F403" s="23">
        <v>209742.63</v>
      </c>
    </row>
    <row r="404" spans="1:6">
      <c r="D404" s="38"/>
      <c r="E404" s="38"/>
      <c r="F404" s="38"/>
    </row>
    <row r="405" spans="1:6">
      <c r="C405" s="38"/>
      <c r="D405" s="38"/>
      <c r="E405" s="38"/>
      <c r="F405" s="38"/>
    </row>
    <row r="406" spans="1:6">
      <c r="C406" s="38"/>
      <c r="D406" s="38"/>
      <c r="E406" s="38"/>
      <c r="F406" s="38"/>
    </row>
    <row r="407" spans="1:6">
      <c r="D407" s="21"/>
      <c r="E407" s="38"/>
      <c r="F407" s="38"/>
    </row>
    <row r="408" spans="1:6" ht="15.75">
      <c r="D408" s="26" t="s">
        <v>1628</v>
      </c>
      <c r="E408" s="38"/>
      <c r="F408" s="38"/>
    </row>
    <row r="409" spans="1:6">
      <c r="C409" s="38"/>
      <c r="D409" s="38"/>
      <c r="E409" s="38"/>
      <c r="F409" s="38"/>
    </row>
    <row r="410" spans="1:6">
      <c r="C410" s="38"/>
      <c r="D410" s="38"/>
      <c r="E410" s="38"/>
      <c r="F410" s="38"/>
    </row>
    <row r="411" spans="1:6">
      <c r="D411" s="29"/>
      <c r="E411" s="29"/>
      <c r="F411" s="29"/>
    </row>
    <row r="412" spans="1:6">
      <c r="D412" s="701"/>
      <c r="E412" s="701"/>
      <c r="F412" s="701"/>
    </row>
  </sheetData>
  <mergeCells count="6">
    <mergeCell ref="D412:F412"/>
    <mergeCell ref="A4:F4"/>
    <mergeCell ref="A5:F5"/>
    <mergeCell ref="A6:F6"/>
    <mergeCell ref="A7:F7"/>
    <mergeCell ref="A8:F8"/>
  </mergeCells>
  <printOptions horizontalCentered="1"/>
  <pageMargins left="0.19685039370078741" right="0" top="0.35433070866141736" bottom="0.35433070866141736" header="0.31496062992125984" footer="0.31496062992125984"/>
  <pageSetup scale="95" orientation="portrait" horizontalDpi="4294967293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383"/>
  <sheetViews>
    <sheetView topLeftCell="A4" workbookViewId="0">
      <selection sqref="A1:E6"/>
    </sheetView>
  </sheetViews>
  <sheetFormatPr baseColWidth="10" defaultColWidth="11.42578125" defaultRowHeight="12.75"/>
  <cols>
    <col min="1" max="1" width="8.85546875" customWidth="1"/>
    <col min="2" max="2" width="7.28515625" customWidth="1"/>
    <col min="3" max="3" width="7.5703125" customWidth="1"/>
    <col min="4" max="4" width="44.7109375" customWidth="1"/>
    <col min="5" max="5" width="20" customWidth="1"/>
    <col min="6" max="6" width="19.28515625" customWidth="1"/>
    <col min="7" max="7" width="18.42578125" customWidth="1"/>
    <col min="8" max="8" width="14.85546875" customWidth="1"/>
    <col min="10" max="10" width="13" customWidth="1"/>
    <col min="15" max="15" width="18.42578125" customWidth="1"/>
    <col min="16" max="16" width="16" customWidth="1"/>
  </cols>
  <sheetData>
    <row r="4" spans="1:23" ht="15.75">
      <c r="A4" s="697"/>
      <c r="B4" s="697"/>
      <c r="C4" s="697"/>
      <c r="D4" s="697"/>
      <c r="E4" s="697"/>
      <c r="F4" s="697"/>
    </row>
    <row r="5" spans="1:23" ht="15">
      <c r="A5" s="698"/>
      <c r="B5" s="698"/>
      <c r="C5" s="698"/>
      <c r="D5" s="698"/>
      <c r="E5" s="698"/>
      <c r="F5" s="698"/>
    </row>
    <row r="6" spans="1:23" ht="15.75">
      <c r="A6" s="697" t="s">
        <v>611</v>
      </c>
      <c r="B6" s="697"/>
      <c r="C6" s="697"/>
      <c r="D6" s="697"/>
      <c r="E6" s="697"/>
      <c r="F6" s="697"/>
    </row>
    <row r="7" spans="1:23" ht="15.75">
      <c r="A7" s="697" t="s">
        <v>1</v>
      </c>
      <c r="B7" s="697"/>
      <c r="C7" s="697"/>
      <c r="D7" s="697"/>
      <c r="E7" s="697"/>
      <c r="F7" s="697"/>
    </row>
    <row r="8" spans="1:23" ht="15">
      <c r="A8" s="698" t="s">
        <v>3</v>
      </c>
      <c r="B8" s="698"/>
      <c r="C8" s="698"/>
      <c r="D8" s="698"/>
      <c r="E8" s="698"/>
      <c r="F8" s="698"/>
    </row>
    <row r="9" spans="1:23" ht="15.75">
      <c r="A9" s="27"/>
      <c r="B9" s="702" t="s">
        <v>439</v>
      </c>
      <c r="C9" s="702"/>
      <c r="D9" s="702"/>
      <c r="E9" s="702"/>
      <c r="F9" s="702"/>
    </row>
    <row r="10" spans="1:23" ht="15.75">
      <c r="A10" s="27"/>
      <c r="B10" s="697" t="s">
        <v>1</v>
      </c>
      <c r="C10" s="697"/>
      <c r="D10" s="697"/>
      <c r="E10" s="697"/>
      <c r="F10" s="697"/>
    </row>
    <row r="11" spans="1:23" ht="16.5" thickBot="1">
      <c r="A11" s="20"/>
      <c r="B11" s="697" t="s">
        <v>3</v>
      </c>
      <c r="C11" s="697"/>
      <c r="D11" s="697"/>
      <c r="E11" s="697"/>
      <c r="F11" s="697"/>
    </row>
    <row r="12" spans="1:23" ht="16.5" thickBot="1">
      <c r="A12" s="3" t="s">
        <v>4</v>
      </c>
      <c r="B12" s="3" t="s">
        <v>613</v>
      </c>
      <c r="C12" s="3" t="s">
        <v>614</v>
      </c>
      <c r="D12" s="3" t="s">
        <v>5</v>
      </c>
      <c r="E12" s="6" t="s">
        <v>442</v>
      </c>
      <c r="F12" s="19" t="s">
        <v>616</v>
      </c>
      <c r="J12" s="49"/>
      <c r="K12" s="50"/>
      <c r="L12" s="51"/>
      <c r="M12" s="52"/>
      <c r="N12" s="53"/>
      <c r="O12" s="54"/>
      <c r="P12" s="54"/>
      <c r="S12" s="43"/>
      <c r="T12" s="44"/>
      <c r="U12" s="44"/>
      <c r="V12" s="44"/>
      <c r="W12" s="45"/>
    </row>
    <row r="13" spans="1:23" ht="15.75">
      <c r="A13" s="5"/>
      <c r="B13" s="5"/>
      <c r="C13" s="5"/>
      <c r="D13" s="5"/>
      <c r="E13" s="7">
        <f>E14+E78+E184+E314+E337+E370+E330</f>
        <v>1056348436.89</v>
      </c>
      <c r="F13" s="7">
        <f>F14+F78+F184+F314+F337+F370+F330</f>
        <v>1056348436.89</v>
      </c>
      <c r="J13" s="49"/>
      <c r="K13" s="50"/>
      <c r="L13" s="51"/>
      <c r="M13" s="52"/>
      <c r="N13" s="53"/>
      <c r="O13" s="54"/>
      <c r="P13" s="54"/>
      <c r="S13" s="40"/>
      <c r="U13" s="36"/>
      <c r="V13" s="46"/>
      <c r="W13" s="36"/>
    </row>
    <row r="14" spans="1:23" ht="15.75">
      <c r="A14" s="16" t="s">
        <v>16</v>
      </c>
      <c r="B14" s="16"/>
      <c r="C14" s="16"/>
      <c r="D14" s="16" t="s">
        <v>17</v>
      </c>
      <c r="E14" s="17">
        <f>E15+E31+E59+E64+E74</f>
        <v>13928431.100000001</v>
      </c>
      <c r="F14" s="17">
        <f>F15+F31+F59+F64+F74</f>
        <v>13928431.100000001</v>
      </c>
      <c r="J14" s="49"/>
      <c r="K14" s="50"/>
      <c r="L14" s="51"/>
      <c r="M14" s="52"/>
      <c r="N14" s="53"/>
      <c r="O14" s="54"/>
      <c r="P14" s="54"/>
      <c r="S14" s="40"/>
      <c r="U14" s="36"/>
      <c r="V14" s="46"/>
      <c r="W14" s="36"/>
    </row>
    <row r="15" spans="1:23" ht="15.75">
      <c r="A15" s="4" t="s">
        <v>18</v>
      </c>
      <c r="B15" s="4"/>
      <c r="C15" s="4"/>
      <c r="D15" s="4" t="s">
        <v>19</v>
      </c>
      <c r="E15" s="10">
        <f>SUM(E16:E30)</f>
        <v>7699400</v>
      </c>
      <c r="F15" s="10">
        <f>SUM(F16:F30)</f>
        <v>7699400</v>
      </c>
      <c r="J15" s="49"/>
      <c r="K15" s="50"/>
      <c r="L15" s="51"/>
      <c r="M15" s="52"/>
      <c r="N15" s="53"/>
      <c r="O15" s="54"/>
      <c r="P15" s="54"/>
      <c r="S15" s="40"/>
      <c r="U15" s="36"/>
      <c r="V15" s="46"/>
      <c r="W15" s="36"/>
    </row>
    <row r="16" spans="1:23" ht="15.75">
      <c r="A16" s="1" t="s">
        <v>20</v>
      </c>
      <c r="B16" s="1"/>
      <c r="C16" s="1"/>
      <c r="D16" s="1" t="s">
        <v>21</v>
      </c>
      <c r="E16" s="12">
        <v>7499400</v>
      </c>
      <c r="F16" s="23">
        <f>SUM(E16:E16)</f>
        <v>7499400</v>
      </c>
      <c r="J16" s="49"/>
      <c r="K16" s="50"/>
      <c r="L16" s="51"/>
      <c r="M16" s="52"/>
      <c r="N16" s="53"/>
      <c r="O16" s="54"/>
      <c r="P16" s="54"/>
      <c r="S16" s="40"/>
      <c r="V16" s="46"/>
      <c r="W16" s="36"/>
    </row>
    <row r="17" spans="1:23" ht="15.75">
      <c r="A17" s="1" t="s">
        <v>445</v>
      </c>
      <c r="B17" s="1"/>
      <c r="C17" s="1"/>
      <c r="D17" s="1" t="s">
        <v>446</v>
      </c>
      <c r="E17" s="23">
        <f t="shared" ref="E17:E19" si="0">SUM(D17:D17)</f>
        <v>0</v>
      </c>
      <c r="F17" s="23">
        <f t="shared" ref="F17:F30" si="1">SUM(E17:E17)</f>
        <v>0</v>
      </c>
      <c r="J17" s="49"/>
      <c r="K17" s="50"/>
      <c r="L17" s="51"/>
      <c r="M17" s="52"/>
      <c r="N17" s="53"/>
      <c r="O17" s="54"/>
      <c r="P17" s="54"/>
      <c r="Q17" s="55"/>
      <c r="S17" s="40"/>
      <c r="V17" s="46"/>
      <c r="W17" s="36"/>
    </row>
    <row r="18" spans="1:23" ht="15.75">
      <c r="A18" s="1" t="s">
        <v>22</v>
      </c>
      <c r="B18" s="1"/>
      <c r="C18" s="1"/>
      <c r="D18" s="1" t="s">
        <v>23</v>
      </c>
      <c r="E18" s="23">
        <f t="shared" si="0"/>
        <v>0</v>
      </c>
      <c r="F18" s="23">
        <f t="shared" si="1"/>
        <v>0</v>
      </c>
      <c r="J18" s="49"/>
      <c r="K18" s="50"/>
      <c r="L18" s="51"/>
      <c r="M18" s="52"/>
      <c r="N18" s="53"/>
      <c r="O18" s="54"/>
      <c r="P18" s="54"/>
      <c r="Q18" s="46"/>
      <c r="S18" s="40"/>
      <c r="U18" s="36"/>
      <c r="V18" s="46"/>
      <c r="W18" s="47"/>
    </row>
    <row r="19" spans="1:23" ht="15.75">
      <c r="A19" s="1" t="s">
        <v>24</v>
      </c>
      <c r="B19" s="1"/>
      <c r="C19" s="1"/>
      <c r="D19" s="1" t="s">
        <v>25</v>
      </c>
      <c r="E19" s="23">
        <f t="shared" si="0"/>
        <v>0</v>
      </c>
      <c r="F19" s="23">
        <f t="shared" si="1"/>
        <v>0</v>
      </c>
      <c r="J19" s="49"/>
      <c r="K19" s="50"/>
      <c r="L19" s="51"/>
      <c r="M19" s="52"/>
      <c r="N19" s="53"/>
      <c r="O19" s="54"/>
      <c r="P19" s="54"/>
      <c r="Q19" s="46"/>
      <c r="S19" s="40"/>
      <c r="U19" s="36"/>
      <c r="V19" s="46"/>
      <c r="W19" s="47"/>
    </row>
    <row r="20" spans="1:23" ht="15.75">
      <c r="A20" s="1" t="s">
        <v>26</v>
      </c>
      <c r="B20" s="1"/>
      <c r="C20" s="1"/>
      <c r="D20" s="1" t="s">
        <v>27</v>
      </c>
      <c r="E20" s="12"/>
      <c r="F20" s="23">
        <f t="shared" si="1"/>
        <v>0</v>
      </c>
      <c r="J20" s="49"/>
      <c r="K20" s="50"/>
      <c r="L20" s="51"/>
      <c r="M20" s="52"/>
      <c r="N20" s="53"/>
      <c r="O20" s="54"/>
      <c r="P20" s="54"/>
      <c r="Q20" s="46"/>
      <c r="S20" s="40"/>
      <c r="U20" s="36"/>
      <c r="V20" s="46"/>
      <c r="W20" s="47"/>
    </row>
    <row r="21" spans="1:23" ht="15.75">
      <c r="A21" s="1" t="s">
        <v>28</v>
      </c>
      <c r="B21" s="1"/>
      <c r="C21" s="1"/>
      <c r="D21" s="1" t="s">
        <v>29</v>
      </c>
      <c r="E21" s="12">
        <v>0</v>
      </c>
      <c r="F21" s="23">
        <f t="shared" si="1"/>
        <v>0</v>
      </c>
      <c r="J21" s="49"/>
      <c r="K21" s="50"/>
      <c r="L21" s="51"/>
      <c r="M21" s="52"/>
      <c r="N21" s="53"/>
      <c r="O21" s="54"/>
      <c r="P21" s="54"/>
      <c r="Q21" s="46"/>
      <c r="S21" s="40"/>
      <c r="U21" s="36"/>
      <c r="V21" s="46"/>
      <c r="W21" s="47"/>
    </row>
    <row r="22" spans="1:23" ht="15.75">
      <c r="A22" s="1" t="s">
        <v>32</v>
      </c>
      <c r="B22" s="1"/>
      <c r="C22" s="1"/>
      <c r="D22" s="1" t="s">
        <v>33</v>
      </c>
      <c r="E22" s="12">
        <v>0</v>
      </c>
      <c r="F22" s="23">
        <f t="shared" si="1"/>
        <v>0</v>
      </c>
      <c r="J22" s="49"/>
      <c r="K22" s="50"/>
      <c r="L22" s="51"/>
      <c r="M22" s="52"/>
      <c r="N22" s="53"/>
      <c r="O22" s="54"/>
      <c r="P22" s="54"/>
      <c r="Q22" s="46"/>
      <c r="S22" s="40"/>
      <c r="U22" s="36"/>
      <c r="V22" s="46"/>
      <c r="W22" s="47"/>
    </row>
    <row r="23" spans="1:23" ht="15.75">
      <c r="A23" s="1" t="s">
        <v>34</v>
      </c>
      <c r="B23" s="1"/>
      <c r="C23" s="1"/>
      <c r="D23" s="1" t="s">
        <v>35</v>
      </c>
      <c r="E23" s="15">
        <v>200000</v>
      </c>
      <c r="F23" s="23">
        <f t="shared" si="1"/>
        <v>200000</v>
      </c>
      <c r="J23" s="49"/>
      <c r="K23" s="50"/>
      <c r="L23" s="51"/>
      <c r="M23" s="52"/>
      <c r="N23" s="53"/>
      <c r="O23" s="54"/>
      <c r="P23" s="54"/>
      <c r="Q23" s="46"/>
      <c r="S23" s="40"/>
      <c r="U23" s="36"/>
      <c r="V23" s="46"/>
      <c r="W23" s="36"/>
    </row>
    <row r="24" spans="1:23" ht="15.75">
      <c r="A24" s="1" t="s">
        <v>36</v>
      </c>
      <c r="B24" s="1"/>
      <c r="C24" s="1"/>
      <c r="D24" s="1" t="s">
        <v>37</v>
      </c>
      <c r="E24" s="23">
        <f t="shared" ref="E24:E29" si="2">SUM(D24:D24)</f>
        <v>0</v>
      </c>
      <c r="F24" s="23">
        <f t="shared" si="1"/>
        <v>0</v>
      </c>
      <c r="J24" s="49"/>
      <c r="K24" s="50"/>
      <c r="L24" s="51"/>
      <c r="M24" s="52"/>
      <c r="N24" s="53"/>
      <c r="O24" s="54"/>
      <c r="P24" s="54"/>
      <c r="Q24" s="46"/>
      <c r="S24" s="40"/>
      <c r="U24" s="36"/>
      <c r="V24" s="46"/>
      <c r="W24" s="36"/>
    </row>
    <row r="25" spans="1:23" ht="15.75">
      <c r="A25" s="1" t="s">
        <v>38</v>
      </c>
      <c r="B25" s="1"/>
      <c r="C25" s="1"/>
      <c r="D25" s="1" t="s">
        <v>39</v>
      </c>
      <c r="E25" s="23">
        <f t="shared" si="2"/>
        <v>0</v>
      </c>
      <c r="F25" s="23">
        <f t="shared" si="1"/>
        <v>0</v>
      </c>
      <c r="J25" s="49"/>
      <c r="K25" s="50"/>
      <c r="L25" s="51"/>
      <c r="M25" s="52"/>
      <c r="N25" s="53"/>
      <c r="O25" s="54"/>
      <c r="P25" s="54"/>
      <c r="Q25" s="46"/>
      <c r="S25" s="40"/>
      <c r="U25" s="36"/>
      <c r="V25" s="46"/>
      <c r="W25" s="36"/>
    </row>
    <row r="26" spans="1:23" ht="15.75">
      <c r="A26" s="1" t="s">
        <v>40</v>
      </c>
      <c r="B26" s="1"/>
      <c r="C26" s="1"/>
      <c r="D26" s="1" t="s">
        <v>41</v>
      </c>
      <c r="E26" s="23">
        <f t="shared" si="2"/>
        <v>0</v>
      </c>
      <c r="F26" s="23">
        <f t="shared" si="1"/>
        <v>0</v>
      </c>
      <c r="J26" s="49"/>
      <c r="K26" s="50"/>
      <c r="L26" s="51"/>
      <c r="M26" s="52"/>
      <c r="N26" s="53"/>
      <c r="O26" s="54"/>
      <c r="P26" s="54"/>
      <c r="Q26" s="46"/>
      <c r="S26" s="40"/>
      <c r="U26" s="36"/>
      <c r="V26" s="46"/>
      <c r="W26" s="36"/>
    </row>
    <row r="27" spans="1:23" ht="15.75">
      <c r="A27" s="1" t="s">
        <v>42</v>
      </c>
      <c r="D27" s="1" t="s">
        <v>43</v>
      </c>
      <c r="E27" s="23">
        <f t="shared" si="2"/>
        <v>0</v>
      </c>
      <c r="F27" s="23">
        <f t="shared" si="1"/>
        <v>0</v>
      </c>
      <c r="J27" s="49"/>
      <c r="K27" s="50"/>
      <c r="L27" s="51"/>
      <c r="M27" s="52"/>
      <c r="N27" s="53"/>
      <c r="O27" s="54"/>
      <c r="P27" s="54"/>
      <c r="Q27" s="46"/>
      <c r="S27" s="40"/>
      <c r="U27" s="36"/>
      <c r="V27" s="46"/>
      <c r="W27" s="36"/>
    </row>
    <row r="28" spans="1:23" ht="15.75">
      <c r="A28" s="1" t="s">
        <v>44</v>
      </c>
      <c r="B28" s="1"/>
      <c r="C28" s="1"/>
      <c r="D28" s="1" t="s">
        <v>45</v>
      </c>
      <c r="E28" s="23">
        <f t="shared" si="2"/>
        <v>0</v>
      </c>
      <c r="F28" s="23">
        <f t="shared" si="1"/>
        <v>0</v>
      </c>
      <c r="J28" s="49"/>
      <c r="K28" s="50"/>
      <c r="L28" s="51"/>
      <c r="M28" s="52"/>
      <c r="N28" s="53"/>
      <c r="O28" s="54"/>
      <c r="P28" s="54"/>
      <c r="Q28" s="46"/>
      <c r="S28" s="40"/>
      <c r="U28" s="36"/>
      <c r="V28" s="46"/>
      <c r="W28" s="36"/>
    </row>
    <row r="29" spans="1:23" ht="15.75">
      <c r="A29" s="1" t="s">
        <v>46</v>
      </c>
      <c r="B29" s="1"/>
      <c r="C29" s="1"/>
      <c r="D29" s="1" t="s">
        <v>47</v>
      </c>
      <c r="E29" s="23">
        <f t="shared" si="2"/>
        <v>0</v>
      </c>
      <c r="F29" s="23">
        <f t="shared" si="1"/>
        <v>0</v>
      </c>
      <c r="J29" s="49"/>
      <c r="K29" s="50"/>
      <c r="L29" s="51"/>
      <c r="M29" s="52"/>
      <c r="N29" s="53"/>
      <c r="O29" s="54"/>
      <c r="P29" s="54"/>
      <c r="Q29" s="46"/>
      <c r="S29" s="40"/>
      <c r="U29" s="36"/>
      <c r="V29" s="40"/>
      <c r="W29" s="36"/>
    </row>
    <row r="30" spans="1:23" ht="15.75">
      <c r="A30" s="2"/>
      <c r="B30" s="2"/>
      <c r="C30" s="2"/>
      <c r="D30" s="38"/>
      <c r="E30" s="12"/>
      <c r="F30" s="23">
        <f t="shared" si="1"/>
        <v>0</v>
      </c>
      <c r="J30" s="49"/>
      <c r="K30" s="50"/>
      <c r="L30" s="51"/>
      <c r="M30" s="52"/>
      <c r="N30" s="53"/>
      <c r="O30" s="54"/>
      <c r="P30" s="54"/>
      <c r="S30" s="40"/>
      <c r="U30" s="36"/>
      <c r="V30" s="46"/>
      <c r="W30" s="36"/>
    </row>
    <row r="31" spans="1:23" ht="15.75">
      <c r="A31" s="4" t="s">
        <v>48</v>
      </c>
      <c r="B31" s="4"/>
      <c r="C31" s="4"/>
      <c r="D31" s="4" t="s">
        <v>49</v>
      </c>
      <c r="E31" s="10">
        <f>SUM(E32+E44+E46+E47+E48+E50+E51+E54+E55+E56+E57+E58)</f>
        <v>2542733.9900000002</v>
      </c>
      <c r="F31" s="10">
        <f>SUM(F32+F44+F46+F47+F48+F50+F51+F54+F55+F56+F57+F58)</f>
        <v>2542733.9900000002</v>
      </c>
      <c r="G31" s="42"/>
      <c r="J31" s="49"/>
      <c r="K31" s="50"/>
      <c r="L31" s="51"/>
      <c r="M31" s="52"/>
      <c r="N31" s="53"/>
      <c r="O31" s="54"/>
      <c r="P31" s="54"/>
      <c r="Q31" s="46"/>
      <c r="S31" s="40"/>
      <c r="U31" s="36"/>
      <c r="V31" s="46"/>
      <c r="W31" s="36"/>
    </row>
    <row r="32" spans="1:23" ht="15.75">
      <c r="A32" s="1" t="s">
        <v>50</v>
      </c>
      <c r="B32" s="1"/>
      <c r="C32" s="1"/>
      <c r="D32" s="1" t="s">
        <v>51</v>
      </c>
      <c r="E32" s="12">
        <f>SUM(E33:E43)</f>
        <v>1170018.8999999999</v>
      </c>
      <c r="F32" s="23">
        <f>SUM(E32:E32)</f>
        <v>1170018.8999999999</v>
      </c>
      <c r="G32" s="42">
        <f>SUM(F32:F43)</f>
        <v>2340037.7999999998</v>
      </c>
      <c r="J32" s="49"/>
      <c r="K32" s="50"/>
      <c r="L32" s="51"/>
      <c r="M32" s="52"/>
      <c r="N32" s="53"/>
      <c r="O32" s="54"/>
      <c r="P32" s="54"/>
      <c r="S32" s="40"/>
      <c r="U32" s="36"/>
      <c r="V32" s="46"/>
      <c r="W32" s="36"/>
    </row>
    <row r="33" spans="1:24" ht="15.75">
      <c r="A33" s="1"/>
      <c r="B33" s="1" t="s">
        <v>621</v>
      </c>
      <c r="C33" s="1"/>
      <c r="D33" s="38" t="s">
        <v>1330</v>
      </c>
      <c r="E33" s="455">
        <v>4433</v>
      </c>
      <c r="F33" s="456">
        <f t="shared" ref="F33:F46" si="3">SUM(E33:E33)</f>
        <v>4433</v>
      </c>
      <c r="J33" s="49"/>
      <c r="K33" s="50"/>
      <c r="L33" s="51"/>
      <c r="M33" s="52"/>
      <c r="N33" s="53"/>
      <c r="O33" s="54"/>
      <c r="P33" s="54"/>
      <c r="S33" s="40"/>
      <c r="U33" s="36"/>
      <c r="V33" s="46"/>
      <c r="W33" s="36"/>
    </row>
    <row r="34" spans="1:24" ht="15.75">
      <c r="A34" s="1"/>
      <c r="B34" s="1"/>
      <c r="C34" s="1" t="s">
        <v>1629</v>
      </c>
      <c r="D34" s="38" t="s">
        <v>1630</v>
      </c>
      <c r="E34" s="455">
        <v>521735.9</v>
      </c>
      <c r="F34" s="456">
        <v>521735.9</v>
      </c>
      <c r="G34">
        <v>448680</v>
      </c>
      <c r="H34" s="42">
        <f>(F34-G34)</f>
        <v>73055.900000000023</v>
      </c>
      <c r="J34" s="49"/>
      <c r="K34" s="50"/>
      <c r="L34" s="51"/>
      <c r="M34" s="52"/>
      <c r="N34" s="53"/>
      <c r="O34" s="54"/>
      <c r="P34" s="54"/>
      <c r="S34" s="40"/>
      <c r="U34" s="36"/>
      <c r="V34" s="46"/>
      <c r="W34" s="36"/>
    </row>
    <row r="35" spans="1:24" ht="15.75">
      <c r="A35" s="1"/>
      <c r="B35" s="1"/>
      <c r="C35" s="1" t="s">
        <v>1631</v>
      </c>
      <c r="D35" s="38" t="s">
        <v>1632</v>
      </c>
      <c r="E35" s="457">
        <v>59800</v>
      </c>
      <c r="F35" s="457">
        <v>59800</v>
      </c>
      <c r="G35">
        <v>59280</v>
      </c>
      <c r="H35" s="42"/>
      <c r="J35" s="49"/>
      <c r="K35" s="50"/>
      <c r="L35" s="51"/>
      <c r="M35" s="52"/>
      <c r="N35" s="53"/>
      <c r="O35" s="54"/>
      <c r="P35" s="54"/>
      <c r="S35" s="40"/>
      <c r="U35" s="36"/>
      <c r="V35" s="46"/>
      <c r="W35" s="36"/>
    </row>
    <row r="36" spans="1:24" ht="15.75">
      <c r="A36" s="1"/>
      <c r="B36" s="1"/>
      <c r="C36" s="1"/>
      <c r="D36" s="38" t="s">
        <v>1633</v>
      </c>
      <c r="E36" s="455"/>
      <c r="F36" s="457"/>
      <c r="H36" s="42">
        <f t="shared" ref="H36:H41" si="4">(F36-G36)</f>
        <v>0</v>
      </c>
      <c r="J36" s="49"/>
      <c r="K36" s="50"/>
      <c r="L36" s="51"/>
      <c r="M36" s="52"/>
      <c r="N36" s="53"/>
      <c r="O36" s="54"/>
      <c r="P36" s="54"/>
      <c r="S36" s="40"/>
      <c r="U36" s="36"/>
      <c r="V36" s="46"/>
      <c r="W36" s="36"/>
    </row>
    <row r="37" spans="1:24" ht="15.75">
      <c r="A37" s="1"/>
      <c r="B37" s="1"/>
      <c r="C37" s="1"/>
      <c r="D37" s="38" t="s">
        <v>1634</v>
      </c>
      <c r="E37" s="455"/>
      <c r="F37" s="457"/>
      <c r="H37" s="42">
        <f t="shared" si="4"/>
        <v>0</v>
      </c>
      <c r="J37" s="49"/>
      <c r="K37" s="50"/>
      <c r="L37" s="51"/>
      <c r="M37" s="52"/>
      <c r="N37" s="53"/>
      <c r="O37" s="54"/>
      <c r="P37" s="54"/>
      <c r="S37" s="40"/>
      <c r="U37" s="36"/>
      <c r="V37" s="46"/>
      <c r="W37" s="36"/>
    </row>
    <row r="38" spans="1:24" ht="15.75">
      <c r="A38" s="1"/>
      <c r="B38" s="1"/>
      <c r="C38" s="1"/>
      <c r="D38" s="38" t="s">
        <v>1635</v>
      </c>
      <c r="E38" s="455">
        <v>189910</v>
      </c>
      <c r="F38" s="457">
        <v>189910</v>
      </c>
      <c r="H38" s="42">
        <f t="shared" si="4"/>
        <v>189910</v>
      </c>
      <c r="J38" s="49"/>
      <c r="K38" s="50"/>
      <c r="L38" s="51"/>
      <c r="M38" s="52"/>
      <c r="N38" s="53"/>
      <c r="O38" s="54"/>
      <c r="P38" s="54"/>
      <c r="S38" s="40"/>
      <c r="U38" s="36"/>
      <c r="V38" s="46"/>
      <c r="W38" s="36"/>
    </row>
    <row r="39" spans="1:24" ht="15.75">
      <c r="A39" s="1"/>
      <c r="B39" s="1"/>
      <c r="C39" s="1" t="s">
        <v>1636</v>
      </c>
      <c r="D39" s="38" t="s">
        <v>1637</v>
      </c>
      <c r="E39" s="457">
        <v>188460</v>
      </c>
      <c r="F39" s="456">
        <f t="shared" si="3"/>
        <v>188460</v>
      </c>
      <c r="H39" s="42">
        <f t="shared" si="4"/>
        <v>188460</v>
      </c>
      <c r="J39" s="49"/>
      <c r="K39" s="50"/>
      <c r="L39" s="51"/>
      <c r="M39" s="52"/>
      <c r="N39" s="53"/>
      <c r="O39" s="54"/>
      <c r="P39" s="54"/>
      <c r="S39" s="40"/>
      <c r="U39" s="36"/>
      <c r="V39" s="46"/>
      <c r="W39" s="36"/>
    </row>
    <row r="40" spans="1:24" ht="15.75">
      <c r="A40" s="1"/>
      <c r="B40" s="1"/>
      <c r="C40" s="1"/>
      <c r="D40" s="38" t="s">
        <v>1638</v>
      </c>
      <c r="E40" s="457">
        <v>192000</v>
      </c>
      <c r="F40" s="456">
        <v>192000</v>
      </c>
      <c r="H40" s="42">
        <f t="shared" si="4"/>
        <v>192000</v>
      </c>
      <c r="J40" s="49"/>
      <c r="K40" s="50"/>
      <c r="L40" s="51"/>
      <c r="M40" s="52"/>
      <c r="N40" s="53"/>
      <c r="O40" s="54"/>
      <c r="P40" s="54"/>
      <c r="S40" s="40"/>
      <c r="U40" s="36"/>
      <c r="V40" s="46"/>
      <c r="W40" s="36"/>
    </row>
    <row r="41" spans="1:24" ht="15.75">
      <c r="B41" s="1" t="s">
        <v>621</v>
      </c>
      <c r="C41" s="1" t="s">
        <v>1639</v>
      </c>
      <c r="D41" s="38" t="s">
        <v>1640</v>
      </c>
      <c r="E41" s="457">
        <v>9120</v>
      </c>
      <c r="F41" s="457">
        <v>9120</v>
      </c>
      <c r="H41" s="42">
        <f t="shared" si="4"/>
        <v>9120</v>
      </c>
      <c r="J41" s="49"/>
      <c r="K41" s="50"/>
      <c r="L41" s="51"/>
      <c r="M41" s="52"/>
      <c r="N41" s="53"/>
      <c r="O41" s="54"/>
      <c r="P41" s="54"/>
      <c r="Q41" s="46"/>
      <c r="S41" s="40"/>
      <c r="U41" s="36"/>
      <c r="V41" s="46"/>
      <c r="W41" s="36"/>
    </row>
    <row r="42" spans="1:24" ht="15.75">
      <c r="B42" s="1"/>
      <c r="C42" s="1"/>
      <c r="D42" s="38"/>
      <c r="E42" s="457"/>
      <c r="F42" s="457"/>
      <c r="J42" s="49"/>
      <c r="K42" s="50"/>
      <c r="L42" s="51"/>
      <c r="M42" s="52"/>
      <c r="N42" s="53"/>
      <c r="O42" s="54"/>
      <c r="P42" s="54"/>
      <c r="Q42" s="46"/>
      <c r="S42" s="40"/>
      <c r="U42" s="36"/>
      <c r="V42" s="46"/>
      <c r="W42" s="36"/>
    </row>
    <row r="43" spans="1:24" ht="15.75">
      <c r="B43" s="1"/>
      <c r="C43" s="1" t="s">
        <v>1641</v>
      </c>
      <c r="D43" s="38" t="s">
        <v>1642</v>
      </c>
      <c r="E43" s="457">
        <v>4560</v>
      </c>
      <c r="F43" s="457">
        <v>4560</v>
      </c>
      <c r="J43" s="49"/>
      <c r="K43" s="50"/>
      <c r="L43" s="51"/>
      <c r="M43" s="52"/>
      <c r="N43" s="53"/>
      <c r="O43" s="54"/>
      <c r="P43" s="54"/>
      <c r="Q43" s="46"/>
      <c r="S43" s="40"/>
      <c r="U43" s="36"/>
      <c r="V43" s="46"/>
      <c r="W43" s="36"/>
    </row>
    <row r="44" spans="1:24" ht="15.75">
      <c r="A44" s="1" t="s">
        <v>52</v>
      </c>
      <c r="B44" s="1"/>
      <c r="C44" s="1"/>
      <c r="D44" s="1" t="s">
        <v>53</v>
      </c>
      <c r="E44" s="12">
        <f>SUM(E45)</f>
        <v>41115.089999999997</v>
      </c>
      <c r="F44" s="23">
        <f>SUM(E44:E44)</f>
        <v>41115.089999999997</v>
      </c>
      <c r="J44" s="49"/>
      <c r="K44" s="50"/>
      <c r="L44" s="51"/>
      <c r="M44" s="52"/>
      <c r="N44" s="53"/>
      <c r="O44" s="54"/>
      <c r="P44" s="54"/>
      <c r="Q44" s="46"/>
      <c r="S44" s="40"/>
      <c r="U44" s="36"/>
      <c r="V44" s="46"/>
      <c r="W44" s="36"/>
    </row>
    <row r="45" spans="1:24" ht="15.75">
      <c r="A45" s="1"/>
      <c r="B45" s="1"/>
      <c r="C45" s="1" t="s">
        <v>1643</v>
      </c>
      <c r="D45" s="38" t="s">
        <v>1644</v>
      </c>
      <c r="E45" s="458">
        <v>41115.089999999997</v>
      </c>
      <c r="F45" s="455">
        <v>41115.089999999997</v>
      </c>
      <c r="J45" s="49"/>
      <c r="K45" s="50"/>
      <c r="L45" s="51"/>
      <c r="M45" s="52"/>
      <c r="N45" s="53"/>
      <c r="O45" s="54"/>
      <c r="P45" s="54"/>
      <c r="Q45" s="46"/>
      <c r="S45" s="40"/>
      <c r="U45" s="36"/>
      <c r="V45" s="46"/>
      <c r="W45" s="36"/>
    </row>
    <row r="46" spans="1:24" ht="15.75">
      <c r="A46" s="1" t="s">
        <v>54</v>
      </c>
      <c r="B46" s="1" t="s">
        <v>621</v>
      </c>
      <c r="C46" s="1"/>
      <c r="D46" s="1" t="s">
        <v>55</v>
      </c>
      <c r="E46" s="12">
        <v>0</v>
      </c>
      <c r="F46" s="23">
        <f t="shared" si="3"/>
        <v>0</v>
      </c>
      <c r="J46" s="49"/>
      <c r="K46" s="5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4" ht="15.75">
      <c r="A47" s="1" t="s">
        <v>56</v>
      </c>
      <c r="B47" s="1" t="s">
        <v>626</v>
      </c>
      <c r="C47" s="1" t="s">
        <v>1645</v>
      </c>
      <c r="D47" s="1" t="s">
        <v>57</v>
      </c>
      <c r="E47" s="15">
        <v>875000</v>
      </c>
      <c r="F47" s="23">
        <f>SUM(E47:E47)</f>
        <v>875000</v>
      </c>
      <c r="G47" s="23"/>
      <c r="J47" s="49"/>
      <c r="K47" s="50"/>
      <c r="L47" s="51"/>
      <c r="M47" s="52"/>
      <c r="N47" s="53"/>
      <c r="O47" s="54"/>
      <c r="P47" s="54"/>
      <c r="Q47" s="46"/>
      <c r="S47" s="40"/>
      <c r="U47" s="36"/>
      <c r="V47" s="46"/>
      <c r="X47" t="s">
        <v>455</v>
      </c>
    </row>
    <row r="48" spans="1:24" ht="15.75">
      <c r="A48" s="1" t="s">
        <v>58</v>
      </c>
      <c r="B48" s="1" t="s">
        <v>626</v>
      </c>
      <c r="C48" s="1"/>
      <c r="D48" s="1" t="s">
        <v>59</v>
      </c>
      <c r="E48" s="15">
        <f>(E49)</f>
        <v>456600</v>
      </c>
      <c r="F48" s="23">
        <f t="shared" ref="F48:F58" si="5">SUM(E48:E48)</f>
        <v>456600</v>
      </c>
      <c r="J48" s="49"/>
      <c r="K48" s="50"/>
      <c r="L48" s="51"/>
      <c r="M48" s="52"/>
      <c r="N48" s="53"/>
      <c r="O48" s="54"/>
      <c r="P48" s="54"/>
      <c r="Q48" s="46"/>
      <c r="S48" s="40"/>
      <c r="U48" s="36"/>
      <c r="V48" s="46"/>
      <c r="W48" s="36"/>
    </row>
    <row r="49" spans="1:23" ht="15.75">
      <c r="A49" s="1"/>
      <c r="B49" s="1"/>
      <c r="C49" s="1"/>
      <c r="D49" s="1" t="s">
        <v>1646</v>
      </c>
      <c r="E49" s="457">
        <v>456600</v>
      </c>
      <c r="F49" s="455">
        <f t="shared" si="5"/>
        <v>456600</v>
      </c>
      <c r="J49" s="49"/>
      <c r="K49" s="50"/>
      <c r="L49" s="51"/>
      <c r="M49" s="52"/>
      <c r="N49" s="53"/>
      <c r="O49" s="54"/>
      <c r="P49" s="54"/>
      <c r="Q49" s="46"/>
      <c r="S49" s="40"/>
      <c r="U49" s="36"/>
      <c r="V49" s="46"/>
      <c r="W49" s="36"/>
    </row>
    <row r="50" spans="1:23" ht="15.75">
      <c r="A50" s="1" t="s">
        <v>60</v>
      </c>
      <c r="B50" s="1"/>
      <c r="C50" s="1"/>
      <c r="D50" s="1" t="s">
        <v>61</v>
      </c>
      <c r="E50" s="23"/>
      <c r="F50" s="23">
        <f t="shared" si="5"/>
        <v>0</v>
      </c>
      <c r="J50" s="49"/>
      <c r="K50" s="50"/>
      <c r="L50" s="51"/>
      <c r="M50" s="52"/>
      <c r="N50" s="53"/>
      <c r="O50" s="54"/>
      <c r="P50" s="54"/>
      <c r="Q50" s="46"/>
      <c r="S50" s="40"/>
      <c r="U50" s="36"/>
      <c r="V50" s="46"/>
      <c r="W50" s="36"/>
    </row>
    <row r="51" spans="1:23" ht="15.75">
      <c r="A51" s="1" t="s">
        <v>62</v>
      </c>
      <c r="D51" s="1" t="s">
        <v>63</v>
      </c>
      <c r="E51" s="23">
        <f>SUM(D51:D51)</f>
        <v>0</v>
      </c>
      <c r="F51" s="23">
        <f t="shared" si="5"/>
        <v>0</v>
      </c>
      <c r="J51" s="49"/>
      <c r="K51" s="50"/>
      <c r="L51" s="51"/>
      <c r="M51" s="52"/>
      <c r="N51" s="53"/>
      <c r="O51" s="54"/>
      <c r="P51" s="54"/>
      <c r="Q51" s="46"/>
      <c r="S51" s="40"/>
      <c r="U51" s="36"/>
      <c r="V51" s="46"/>
      <c r="W51" s="36"/>
    </row>
    <row r="52" spans="1:23" ht="15.75">
      <c r="A52" s="1"/>
      <c r="D52" s="1" t="s">
        <v>1647</v>
      </c>
      <c r="E52" s="29"/>
      <c r="F52" s="29"/>
      <c r="J52" s="49"/>
      <c r="K52" s="50"/>
      <c r="L52" s="51"/>
      <c r="M52" s="52"/>
      <c r="N52" s="53"/>
      <c r="O52" s="91"/>
      <c r="P52" s="91"/>
      <c r="Q52" s="55"/>
      <c r="S52" s="40"/>
      <c r="U52" s="453"/>
      <c r="V52" s="55"/>
      <c r="W52" s="453"/>
    </row>
    <row r="53" spans="1:23" ht="15.75">
      <c r="A53" s="1"/>
      <c r="D53" s="1" t="s">
        <v>966</v>
      </c>
      <c r="E53" s="29"/>
      <c r="F53" s="29"/>
      <c r="J53" s="49"/>
      <c r="K53" s="50"/>
      <c r="L53" s="51"/>
      <c r="M53" s="52"/>
      <c r="N53" s="53"/>
      <c r="O53" s="91"/>
      <c r="P53" s="91"/>
      <c r="Q53" s="55"/>
      <c r="S53" s="40"/>
      <c r="U53" s="453"/>
      <c r="V53" s="55"/>
      <c r="W53" s="453"/>
    </row>
    <row r="54" spans="1:23" ht="15.75">
      <c r="A54" s="1" t="s">
        <v>64</v>
      </c>
      <c r="B54" s="1"/>
      <c r="C54" s="1"/>
      <c r="D54" s="1" t="s">
        <v>65</v>
      </c>
      <c r="E54" s="12">
        <v>0</v>
      </c>
      <c r="F54" s="23">
        <f t="shared" si="5"/>
        <v>0</v>
      </c>
      <c r="J54" s="49"/>
      <c r="K54" s="50"/>
      <c r="L54" s="51"/>
      <c r="M54" s="52"/>
      <c r="N54" s="53"/>
      <c r="O54" s="54"/>
      <c r="P54" s="54"/>
      <c r="Q54" s="46"/>
      <c r="S54" s="40"/>
      <c r="U54" s="36"/>
      <c r="V54" s="46"/>
      <c r="W54" s="36"/>
    </row>
    <row r="55" spans="1:23" ht="15.75">
      <c r="A55" s="1" t="s">
        <v>66</v>
      </c>
      <c r="B55" s="1"/>
      <c r="C55" s="1"/>
      <c r="D55" s="1" t="s">
        <v>67</v>
      </c>
      <c r="E55" s="23">
        <f t="shared" ref="E55:E58" si="6">SUM(D55:D55)</f>
        <v>0</v>
      </c>
      <c r="F55" s="23">
        <f t="shared" si="5"/>
        <v>0</v>
      </c>
      <c r="J55" s="49"/>
      <c r="K55" s="50"/>
      <c r="L55" s="51"/>
      <c r="M55" s="52"/>
      <c r="N55" s="53"/>
      <c r="O55" s="54"/>
      <c r="P55" s="54"/>
      <c r="Q55" s="46"/>
      <c r="S55" s="40"/>
      <c r="U55" s="36"/>
      <c r="V55" s="40"/>
      <c r="W55" s="36"/>
    </row>
    <row r="56" spans="1:23" ht="15.75">
      <c r="A56" s="1" t="s">
        <v>68</v>
      </c>
      <c r="B56" s="1"/>
      <c r="C56" s="1"/>
      <c r="D56" s="1" t="s">
        <v>69</v>
      </c>
      <c r="E56" s="23">
        <f t="shared" si="6"/>
        <v>0</v>
      </c>
      <c r="F56" s="23">
        <f t="shared" si="5"/>
        <v>0</v>
      </c>
      <c r="J56" s="49"/>
      <c r="K56" s="50"/>
      <c r="L56" s="51"/>
      <c r="M56" s="52"/>
      <c r="N56" s="53"/>
      <c r="O56" s="54"/>
      <c r="P56" s="54"/>
      <c r="Q56" s="46"/>
      <c r="S56" s="40"/>
      <c r="U56" s="36"/>
      <c r="V56" s="46"/>
      <c r="W56" s="36"/>
    </row>
    <row r="57" spans="1:23" ht="15.75">
      <c r="A57" s="1" t="s">
        <v>70</v>
      </c>
      <c r="B57" s="1"/>
      <c r="C57" s="1"/>
      <c r="D57" s="1" t="s">
        <v>71</v>
      </c>
      <c r="E57" s="23">
        <f t="shared" si="6"/>
        <v>0</v>
      </c>
      <c r="F57" s="23">
        <f t="shared" si="5"/>
        <v>0</v>
      </c>
      <c r="J57" s="49"/>
      <c r="K57" s="50"/>
      <c r="L57" s="51"/>
      <c r="M57" s="52"/>
      <c r="N57" s="53"/>
      <c r="O57" s="54"/>
      <c r="P57" s="54"/>
      <c r="Q57" s="46"/>
      <c r="S57" s="40"/>
      <c r="U57" s="36"/>
      <c r="V57" s="46"/>
      <c r="W57" s="36"/>
    </row>
    <row r="58" spans="1:23" ht="15.75">
      <c r="A58" s="1" t="s">
        <v>72</v>
      </c>
      <c r="B58" s="1"/>
      <c r="C58" s="1"/>
      <c r="D58" s="1" t="s">
        <v>73</v>
      </c>
      <c r="E58" s="23">
        <f t="shared" si="6"/>
        <v>0</v>
      </c>
      <c r="F58" s="23">
        <f t="shared" si="5"/>
        <v>0</v>
      </c>
      <c r="J58" s="49"/>
      <c r="K58" s="50"/>
      <c r="L58" s="51"/>
      <c r="M58" s="52"/>
      <c r="N58" s="53"/>
      <c r="O58" s="54"/>
      <c r="P58" s="54"/>
      <c r="Q58" s="46"/>
      <c r="S58" s="40"/>
      <c r="U58" s="36"/>
      <c r="V58" s="46"/>
      <c r="W58" s="36"/>
    </row>
    <row r="59" spans="1:23" ht="15.75">
      <c r="A59" s="4" t="s">
        <v>74</v>
      </c>
      <c r="B59" s="4"/>
      <c r="C59" s="4"/>
      <c r="D59" s="4" t="s">
        <v>457</v>
      </c>
      <c r="E59" s="10">
        <f>SUM(E61:E63)</f>
        <v>0</v>
      </c>
      <c r="F59" s="10">
        <f>SUM(F61:F63)</f>
        <v>0</v>
      </c>
      <c r="J59" s="49"/>
      <c r="K59" s="50"/>
      <c r="L59" s="51"/>
      <c r="M59" s="52"/>
      <c r="N59" s="53"/>
      <c r="O59" s="54"/>
      <c r="P59" s="54"/>
      <c r="S59" s="40"/>
      <c r="U59" s="36"/>
      <c r="V59" s="46"/>
      <c r="W59" s="36"/>
    </row>
    <row r="60" spans="1:23" ht="15.75">
      <c r="A60" s="1" t="s">
        <v>76</v>
      </c>
      <c r="B60" s="1"/>
      <c r="C60" s="1"/>
      <c r="D60" s="1" t="s">
        <v>77</v>
      </c>
      <c r="E60" s="29"/>
      <c r="F60" s="29"/>
      <c r="J60" s="49"/>
      <c r="K60" s="50"/>
      <c r="L60" s="51"/>
      <c r="M60" s="52"/>
      <c r="N60" s="53"/>
      <c r="O60" s="54"/>
      <c r="P60" s="54"/>
      <c r="S60" s="40"/>
      <c r="U60" s="36"/>
      <c r="V60" s="46"/>
      <c r="W60" s="36"/>
    </row>
    <row r="61" spans="1:23" ht="15.75">
      <c r="A61" s="1" t="s">
        <v>78</v>
      </c>
      <c r="B61" s="1"/>
      <c r="C61" s="1"/>
      <c r="D61" s="1" t="s">
        <v>79</v>
      </c>
      <c r="E61" s="18">
        <f t="shared" ref="E61:F63" si="7">SUM(D61:D61)</f>
        <v>0</v>
      </c>
      <c r="F61" s="18">
        <f t="shared" si="7"/>
        <v>0</v>
      </c>
      <c r="J61" s="49"/>
      <c r="K61" s="50"/>
      <c r="L61" s="51"/>
      <c r="M61" s="52"/>
      <c r="N61" s="53"/>
      <c r="O61" s="54"/>
      <c r="P61" s="54"/>
      <c r="Q61" s="46"/>
      <c r="S61" s="40"/>
      <c r="U61" s="36"/>
      <c r="V61" s="46"/>
      <c r="W61" s="36"/>
    </row>
    <row r="62" spans="1:23" ht="15.75">
      <c r="A62" s="1" t="s">
        <v>80</v>
      </c>
      <c r="B62" s="1"/>
      <c r="C62" s="1"/>
      <c r="D62" s="1" t="s">
        <v>81</v>
      </c>
      <c r="E62" s="78">
        <f t="shared" si="7"/>
        <v>0</v>
      </c>
      <c r="F62" s="78">
        <f t="shared" si="7"/>
        <v>0</v>
      </c>
      <c r="J62" s="49"/>
      <c r="K62" s="50"/>
      <c r="L62" s="51"/>
      <c r="M62" s="52"/>
      <c r="N62" s="53"/>
      <c r="O62" s="54"/>
      <c r="P62" s="54"/>
      <c r="Q62" s="46"/>
      <c r="S62" s="40"/>
      <c r="U62" s="36"/>
      <c r="V62" s="46"/>
      <c r="W62" s="36"/>
    </row>
    <row r="63" spans="1:23" ht="15.75">
      <c r="A63" s="1" t="s">
        <v>82</v>
      </c>
      <c r="B63" s="1"/>
      <c r="C63" s="1"/>
      <c r="D63" s="1" t="s">
        <v>83</v>
      </c>
      <c r="E63" s="18">
        <f t="shared" si="7"/>
        <v>0</v>
      </c>
      <c r="F63" s="18">
        <f t="shared" si="7"/>
        <v>0</v>
      </c>
      <c r="J63" s="49"/>
      <c r="K63" s="50"/>
      <c r="L63" s="51"/>
      <c r="M63" s="52"/>
      <c r="N63" s="53"/>
      <c r="O63" s="54"/>
      <c r="P63" s="54"/>
      <c r="Q63" s="46"/>
      <c r="S63" s="40"/>
      <c r="U63" s="36"/>
      <c r="V63" s="46"/>
      <c r="W63" s="36"/>
    </row>
    <row r="64" spans="1:23" ht="15.75">
      <c r="A64" s="4" t="s">
        <v>84</v>
      </c>
      <c r="B64" s="4"/>
      <c r="C64" s="4"/>
      <c r="D64" s="4" t="s">
        <v>85</v>
      </c>
      <c r="E64" s="10">
        <f>SUM(E65:E73)</f>
        <v>2623074.29</v>
      </c>
      <c r="F64" s="10">
        <f>SUM(F65:F73)</f>
        <v>2623074.29</v>
      </c>
      <c r="J64" s="49"/>
      <c r="K64" s="50"/>
      <c r="L64" s="51"/>
      <c r="M64" s="52"/>
      <c r="N64" s="53"/>
      <c r="O64" s="54"/>
      <c r="P64" s="54"/>
      <c r="Q64" s="46"/>
      <c r="S64" s="40"/>
      <c r="U64" s="36"/>
      <c r="V64" s="46"/>
      <c r="W64" s="36"/>
    </row>
    <row r="65" spans="1:23" ht="15.75">
      <c r="A65" s="1" t="s">
        <v>86</v>
      </c>
      <c r="B65" s="1"/>
      <c r="C65" s="1"/>
      <c r="D65" s="1" t="s">
        <v>87</v>
      </c>
      <c r="E65" s="18">
        <f>SUM(D65:D65)</f>
        <v>0</v>
      </c>
      <c r="F65" s="18">
        <f>SUM(E65:E65)</f>
        <v>0</v>
      </c>
      <c r="J65" s="49"/>
      <c r="K65" s="50"/>
      <c r="L65" s="51"/>
      <c r="M65" s="52"/>
      <c r="N65" s="53"/>
      <c r="O65" s="54"/>
      <c r="P65" s="54"/>
      <c r="S65" s="40"/>
      <c r="U65" s="36"/>
      <c r="V65" s="46"/>
      <c r="W65" s="36"/>
    </row>
    <row r="66" spans="1:23" ht="15.75">
      <c r="A66" s="1" t="s">
        <v>88</v>
      </c>
      <c r="B66" s="1"/>
      <c r="C66" s="1"/>
      <c r="D66" s="1" t="s">
        <v>89</v>
      </c>
      <c r="E66" s="18">
        <f>SUM(D66:D66)</f>
        <v>0</v>
      </c>
      <c r="F66" s="18">
        <f t="shared" ref="F66:F69" si="8">SUM(E66:E66)</f>
        <v>0</v>
      </c>
      <c r="J66" s="49"/>
      <c r="K66" s="50"/>
      <c r="L66" s="51"/>
      <c r="M66" s="52"/>
      <c r="N66" s="53"/>
      <c r="O66" s="54"/>
      <c r="P66" s="54"/>
      <c r="S66" s="40"/>
      <c r="U66" s="36"/>
      <c r="V66" s="46"/>
      <c r="W66" s="36"/>
    </row>
    <row r="67" spans="1:23" ht="15.75">
      <c r="A67" s="1" t="s">
        <v>90</v>
      </c>
      <c r="B67" s="1"/>
      <c r="C67" s="1"/>
      <c r="D67" s="1" t="s">
        <v>865</v>
      </c>
      <c r="E67" s="18"/>
      <c r="F67" s="18">
        <f t="shared" si="8"/>
        <v>0</v>
      </c>
      <c r="J67" s="49"/>
      <c r="K67" s="50"/>
      <c r="L67" s="51"/>
      <c r="M67" s="52"/>
      <c r="N67" s="53"/>
      <c r="O67" s="54"/>
      <c r="P67" s="54"/>
      <c r="S67" s="40"/>
      <c r="U67" s="36"/>
      <c r="V67" s="46"/>
      <c r="W67" s="36"/>
    </row>
    <row r="68" spans="1:23" ht="15.75">
      <c r="A68" s="1"/>
      <c r="B68" s="1"/>
      <c r="C68" s="1"/>
      <c r="D68" s="38" t="s">
        <v>1648</v>
      </c>
      <c r="E68" s="23">
        <v>1901749.8</v>
      </c>
      <c r="F68" s="23">
        <f t="shared" si="8"/>
        <v>1901749.8</v>
      </c>
      <c r="J68" s="49"/>
      <c r="K68" s="50"/>
      <c r="L68" s="51"/>
      <c r="M68" s="52"/>
      <c r="N68" s="53"/>
      <c r="O68" s="54"/>
      <c r="P68" s="54"/>
      <c r="S68" s="40"/>
      <c r="U68" s="36"/>
      <c r="V68" s="46"/>
      <c r="W68" s="36"/>
    </row>
    <row r="69" spans="1:23" ht="15.75">
      <c r="A69" s="1" t="s">
        <v>92</v>
      </c>
      <c r="B69" s="1"/>
      <c r="C69" s="1"/>
      <c r="D69" s="1" t="s">
        <v>93</v>
      </c>
      <c r="E69" s="23">
        <f t="shared" ref="E69" si="9">SUM(D69:D69)</f>
        <v>0</v>
      </c>
      <c r="F69" s="18">
        <f t="shared" si="8"/>
        <v>0</v>
      </c>
      <c r="J69" s="49"/>
      <c r="K69" s="50"/>
      <c r="L69" s="51"/>
      <c r="M69" s="52"/>
      <c r="N69" s="53"/>
      <c r="O69" s="54"/>
      <c r="P69" s="54"/>
      <c r="S69" s="40"/>
      <c r="U69" s="36"/>
      <c r="V69" s="46"/>
      <c r="W69" s="36"/>
    </row>
    <row r="70" spans="1:23" ht="15.75">
      <c r="A70" s="1"/>
      <c r="B70" s="1"/>
      <c r="C70" s="1"/>
      <c r="D70" s="1" t="s">
        <v>1649</v>
      </c>
      <c r="E70" s="23">
        <v>336179.05</v>
      </c>
      <c r="F70" s="18">
        <v>336179.05</v>
      </c>
      <c r="G70" s="42">
        <f>SUM(F70:F73)</f>
        <v>721324.49</v>
      </c>
      <c r="J70" s="49"/>
      <c r="K70" s="50"/>
      <c r="L70" s="51"/>
      <c r="M70" s="52"/>
      <c r="N70" s="53"/>
      <c r="O70" s="54"/>
      <c r="P70" s="54"/>
      <c r="S70" s="40"/>
      <c r="U70" s="36"/>
      <c r="V70" s="46"/>
      <c r="W70" s="36"/>
    </row>
    <row r="71" spans="1:23" ht="15.75">
      <c r="A71" s="1"/>
      <c r="B71" s="1"/>
      <c r="C71" s="1"/>
      <c r="D71" s="38" t="s">
        <v>1650</v>
      </c>
      <c r="E71" s="12">
        <v>206104.19</v>
      </c>
      <c r="F71" s="23">
        <f>SUM(E71:E71)</f>
        <v>206104.19</v>
      </c>
      <c r="J71" s="49"/>
      <c r="K71" s="50"/>
      <c r="L71" s="51"/>
      <c r="M71" s="52"/>
      <c r="N71" s="53"/>
      <c r="O71" s="54"/>
      <c r="P71" s="54"/>
      <c r="S71" s="40"/>
      <c r="U71" s="36"/>
      <c r="V71" s="46"/>
      <c r="W71" s="36"/>
    </row>
    <row r="72" spans="1:23" ht="15.75">
      <c r="A72" s="1"/>
      <c r="B72" s="1"/>
      <c r="C72" s="1" t="s">
        <v>1651</v>
      </c>
      <c r="D72" s="38" t="s">
        <v>1652</v>
      </c>
      <c r="E72" s="12">
        <v>172791.25</v>
      </c>
      <c r="F72" s="23">
        <f>SUM(E72:E72)</f>
        <v>172791.25</v>
      </c>
      <c r="J72" s="49"/>
      <c r="K72" s="50"/>
      <c r="L72" s="51"/>
      <c r="M72" s="52"/>
      <c r="N72" s="53"/>
      <c r="O72" s="54"/>
      <c r="P72" s="54"/>
      <c r="S72" s="40"/>
      <c r="U72" s="36"/>
      <c r="V72" s="46"/>
      <c r="W72" s="36"/>
    </row>
    <row r="73" spans="1:23" ht="15.75">
      <c r="A73" s="1"/>
      <c r="B73" s="1"/>
      <c r="C73" s="1"/>
      <c r="D73" s="38" t="s">
        <v>1653</v>
      </c>
      <c r="E73" s="23">
        <v>6250</v>
      </c>
      <c r="F73" s="23">
        <v>6250</v>
      </c>
      <c r="J73" s="49"/>
      <c r="K73" s="50"/>
      <c r="L73" s="51"/>
      <c r="M73" s="52"/>
      <c r="N73" s="53"/>
      <c r="O73" s="54"/>
      <c r="P73" s="54"/>
      <c r="S73" s="40"/>
      <c r="U73" s="36"/>
      <c r="V73" s="46"/>
      <c r="W73" s="36"/>
    </row>
    <row r="74" spans="1:23" ht="15.75">
      <c r="A74" s="4" t="s">
        <v>94</v>
      </c>
      <c r="B74" s="4"/>
      <c r="C74" s="4"/>
      <c r="D74" s="4" t="s">
        <v>95</v>
      </c>
      <c r="E74" s="75">
        <v>1063222.82</v>
      </c>
      <c r="F74" s="75">
        <v>1063222.82</v>
      </c>
      <c r="J74" s="49"/>
      <c r="K74" s="50"/>
      <c r="L74" s="51"/>
      <c r="M74" s="52"/>
      <c r="N74" s="53"/>
      <c r="O74" s="54"/>
      <c r="P74" s="54"/>
      <c r="S74" s="40"/>
      <c r="U74" s="36"/>
      <c r="V74" s="46"/>
      <c r="W74" s="36"/>
    </row>
    <row r="75" spans="1:23" ht="15.75">
      <c r="A75" s="1" t="s">
        <v>96</v>
      </c>
      <c r="B75" s="1"/>
      <c r="C75" s="1"/>
      <c r="D75" s="1" t="s">
        <v>97</v>
      </c>
      <c r="E75" s="18">
        <f>SUM(D75:D75)</f>
        <v>0</v>
      </c>
      <c r="F75" s="23">
        <f>SUM(E75:E75)</f>
        <v>0</v>
      </c>
      <c r="J75" s="49"/>
      <c r="K75" s="50"/>
      <c r="L75" s="51"/>
      <c r="M75" s="52"/>
      <c r="N75" s="53"/>
      <c r="O75" s="54"/>
      <c r="P75" s="54"/>
      <c r="S75" s="40"/>
      <c r="U75" s="36"/>
      <c r="V75" s="46"/>
      <c r="W75" s="36"/>
    </row>
    <row r="76" spans="1:23" ht="15.75">
      <c r="A76" s="1" t="s">
        <v>98</v>
      </c>
      <c r="B76" s="1"/>
      <c r="C76" s="1"/>
      <c r="D76" s="1" t="s">
        <v>99</v>
      </c>
      <c r="E76" s="18">
        <f>SUM(D76:D76)</f>
        <v>0</v>
      </c>
      <c r="F76" s="23">
        <f>SUM(E76:E76)</f>
        <v>0</v>
      </c>
      <c r="J76" s="49"/>
      <c r="K76" s="50"/>
      <c r="L76" s="51"/>
      <c r="M76" s="52"/>
      <c r="N76" s="53"/>
      <c r="O76" s="54"/>
      <c r="P76" s="54"/>
      <c r="S76" s="40"/>
      <c r="U76" s="36"/>
      <c r="V76" s="46"/>
      <c r="W76" s="36"/>
    </row>
    <row r="77" spans="1:23" ht="15.75">
      <c r="A77" s="1" t="s">
        <v>100</v>
      </c>
      <c r="B77" s="1"/>
      <c r="C77" s="1"/>
      <c r="D77" s="1" t="s">
        <v>101</v>
      </c>
      <c r="E77" s="12"/>
      <c r="F77" s="23">
        <f>SUM(E77:E77)</f>
        <v>0</v>
      </c>
      <c r="J77" s="49"/>
      <c r="K77" s="50"/>
      <c r="L77" s="51"/>
      <c r="M77" s="52"/>
      <c r="N77" s="53"/>
      <c r="O77" s="54"/>
      <c r="P77" s="54"/>
      <c r="S77" s="40"/>
      <c r="U77" s="36"/>
      <c r="V77" s="46"/>
      <c r="W77" s="36"/>
    </row>
    <row r="78" spans="1:23" ht="15.75">
      <c r="A78" s="16" t="s">
        <v>102</v>
      </c>
      <c r="B78" s="16"/>
      <c r="C78" s="16"/>
      <c r="D78" s="16" t="s">
        <v>103</v>
      </c>
      <c r="E78" s="75">
        <f>(E79+E94+E100+E107+E115+E120+E129+E146+E179)</f>
        <v>8625078.2999999989</v>
      </c>
      <c r="F78" s="75">
        <f>SUM(E79+E94+E100+E107+E115+E120+E129+E146+E179)</f>
        <v>8625078.2999999989</v>
      </c>
      <c r="H78" s="77"/>
      <c r="J78" s="49"/>
      <c r="K78" s="50"/>
      <c r="L78" s="51"/>
      <c r="M78" s="52"/>
      <c r="N78" s="53"/>
      <c r="O78" s="54"/>
      <c r="P78" s="54"/>
      <c r="S78" s="40"/>
      <c r="U78" s="36"/>
      <c r="V78" s="46"/>
      <c r="W78" s="36"/>
    </row>
    <row r="79" spans="1:23" ht="15.75">
      <c r="A79" s="4" t="s">
        <v>104</v>
      </c>
      <c r="B79" s="4"/>
      <c r="C79" s="4"/>
      <c r="D79" s="4" t="s">
        <v>105</v>
      </c>
      <c r="E79" s="10">
        <f>SUM(E80:E93)</f>
        <v>986066.25</v>
      </c>
      <c r="F79" s="10">
        <f>SUM(F80:F93)</f>
        <v>986066.25</v>
      </c>
      <c r="H79" s="88"/>
      <c r="J79" s="49"/>
      <c r="K79" s="50"/>
      <c r="L79" s="51"/>
      <c r="M79" s="52"/>
      <c r="N79" s="53"/>
      <c r="O79" s="54"/>
      <c r="P79" s="54"/>
      <c r="S79" s="40"/>
      <c r="U79" s="36"/>
      <c r="V79" s="46"/>
      <c r="W79" s="36"/>
    </row>
    <row r="80" spans="1:23" ht="15.75">
      <c r="A80" s="1" t="s">
        <v>106</v>
      </c>
      <c r="B80" s="1"/>
      <c r="C80" s="1"/>
      <c r="D80" s="1" t="s">
        <v>107</v>
      </c>
      <c r="E80" s="12"/>
      <c r="F80" s="23">
        <f>SUM(E80:E80)</f>
        <v>0</v>
      </c>
      <c r="H80" s="88"/>
      <c r="J80" s="49"/>
      <c r="K80" s="50"/>
      <c r="L80" s="51"/>
      <c r="M80" s="52"/>
      <c r="N80" s="53"/>
      <c r="O80" s="54"/>
      <c r="P80" s="54"/>
      <c r="S80" s="40"/>
      <c r="U80" s="36"/>
      <c r="V80" s="46"/>
      <c r="W80" s="36"/>
    </row>
    <row r="81" spans="1:23" ht="15.75">
      <c r="A81" s="1" t="s">
        <v>108</v>
      </c>
      <c r="B81" s="1"/>
      <c r="C81" s="1"/>
      <c r="D81" s="1" t="s">
        <v>109</v>
      </c>
      <c r="E81" s="15"/>
      <c r="F81" s="23">
        <f>SUM(E81:E81)</f>
        <v>0</v>
      </c>
      <c r="H81" s="88"/>
      <c r="J81" s="49"/>
      <c r="K81" s="50"/>
      <c r="L81" s="51"/>
      <c r="M81" s="52"/>
      <c r="N81" s="53"/>
      <c r="O81" s="54"/>
      <c r="P81" s="54"/>
      <c r="Q81" s="42"/>
      <c r="S81" s="40"/>
      <c r="U81" s="36"/>
      <c r="V81" s="46"/>
      <c r="W81" s="36"/>
    </row>
    <row r="82" spans="1:23" ht="15.75">
      <c r="A82" s="1"/>
      <c r="B82" s="1"/>
      <c r="C82" s="1"/>
      <c r="D82" s="38"/>
      <c r="E82" s="12">
        <v>41314</v>
      </c>
      <c r="F82" s="23">
        <f>SUM(E82:E82)</f>
        <v>41314</v>
      </c>
      <c r="H82" s="88"/>
      <c r="J82" s="49"/>
      <c r="K82" s="50"/>
      <c r="L82" s="51"/>
      <c r="M82" s="52"/>
      <c r="N82" s="53"/>
      <c r="O82" s="54"/>
      <c r="P82" s="54"/>
      <c r="Q82" s="42"/>
      <c r="S82" s="40"/>
      <c r="U82" s="36"/>
      <c r="V82" s="46"/>
      <c r="W82" s="36"/>
    </row>
    <row r="83" spans="1:23" ht="15.75">
      <c r="A83" s="1"/>
      <c r="B83" s="1"/>
      <c r="C83" s="1"/>
      <c r="D83" s="38"/>
      <c r="E83" s="12">
        <v>156026.75</v>
      </c>
      <c r="F83" s="12">
        <v>156026.75</v>
      </c>
      <c r="H83" s="88"/>
      <c r="J83" s="49"/>
      <c r="K83" s="50"/>
      <c r="L83" s="51"/>
      <c r="M83" s="52"/>
      <c r="N83" s="53"/>
      <c r="O83" s="54"/>
      <c r="P83" s="54"/>
      <c r="Q83" s="42"/>
      <c r="S83" s="40"/>
      <c r="U83" s="36"/>
      <c r="V83" s="46"/>
      <c r="W83" s="36"/>
    </row>
    <row r="84" spans="1:23" ht="15.75">
      <c r="A84" s="1"/>
      <c r="B84" s="1"/>
      <c r="C84" s="1"/>
      <c r="D84" s="38"/>
      <c r="E84" s="15">
        <v>0</v>
      </c>
      <c r="F84" s="15">
        <v>0</v>
      </c>
      <c r="H84" s="88"/>
      <c r="J84" s="49"/>
      <c r="K84" s="50"/>
      <c r="L84" s="51"/>
      <c r="M84" s="52"/>
      <c r="N84" s="53"/>
      <c r="O84" s="54"/>
      <c r="P84" s="54"/>
      <c r="Q84" s="42"/>
      <c r="S84" s="40"/>
      <c r="U84" s="36"/>
      <c r="V84" s="46"/>
      <c r="W84" s="36"/>
    </row>
    <row r="85" spans="1:23" ht="15.75">
      <c r="A85" s="1" t="s">
        <v>110</v>
      </c>
      <c r="B85" s="1"/>
      <c r="C85" s="1"/>
      <c r="D85" s="1" t="s">
        <v>111</v>
      </c>
      <c r="E85" s="15">
        <v>0</v>
      </c>
      <c r="F85" s="23">
        <f t="shared" ref="F85:F91" si="10">SUM(E85:E85)</f>
        <v>0</v>
      </c>
      <c r="H85" s="88"/>
      <c r="J85" s="49"/>
      <c r="K85" s="50"/>
      <c r="L85" s="51"/>
      <c r="M85" s="52"/>
      <c r="N85" s="53"/>
      <c r="O85" s="54"/>
      <c r="P85" s="54"/>
      <c r="S85" s="40"/>
      <c r="U85" s="36"/>
      <c r="V85" s="46"/>
    </row>
    <row r="86" spans="1:23" ht="15.75">
      <c r="A86" s="1" t="s">
        <v>112</v>
      </c>
      <c r="B86" s="1"/>
      <c r="C86" s="1"/>
      <c r="D86" s="38" t="s">
        <v>113</v>
      </c>
      <c r="E86" s="12">
        <v>192911.8</v>
      </c>
      <c r="F86" s="23">
        <f t="shared" si="10"/>
        <v>192911.8</v>
      </c>
      <c r="H86" s="88"/>
      <c r="J86" s="49"/>
      <c r="K86" s="50"/>
      <c r="L86" s="51"/>
      <c r="M86" s="52"/>
      <c r="N86" s="53"/>
      <c r="O86" s="54"/>
      <c r="P86" s="54"/>
      <c r="S86" s="40"/>
      <c r="U86" s="36"/>
      <c r="V86" s="46"/>
    </row>
    <row r="87" spans="1:23" ht="15.75">
      <c r="A87" s="1"/>
      <c r="B87" s="1" t="s">
        <v>630</v>
      </c>
      <c r="C87" s="1"/>
      <c r="D87" s="1" t="s">
        <v>113</v>
      </c>
      <c r="E87" s="12"/>
      <c r="F87" s="23">
        <v>0</v>
      </c>
      <c r="H87" s="88"/>
      <c r="J87" s="49"/>
      <c r="K87" s="50"/>
      <c r="L87" s="51"/>
      <c r="M87" s="52"/>
      <c r="N87" s="53"/>
      <c r="O87" s="54"/>
      <c r="P87" s="54"/>
      <c r="S87" s="40"/>
      <c r="U87" s="36"/>
      <c r="V87" s="46"/>
    </row>
    <row r="88" spans="1:23" ht="15.75">
      <c r="A88" s="1" t="s">
        <v>114</v>
      </c>
      <c r="B88" s="1"/>
      <c r="C88" s="1"/>
      <c r="D88" s="1" t="s">
        <v>115</v>
      </c>
      <c r="E88" s="12"/>
      <c r="F88" s="12"/>
      <c r="H88" s="88"/>
      <c r="J88" s="49"/>
      <c r="K88" s="50"/>
      <c r="L88" s="51"/>
      <c r="M88" s="52"/>
      <c r="N88" s="53"/>
      <c r="O88" s="54"/>
      <c r="P88" s="54"/>
      <c r="S88" s="40"/>
      <c r="U88" s="36"/>
      <c r="V88" s="46"/>
    </row>
    <row r="89" spans="1:23" ht="15.75">
      <c r="A89" s="1"/>
      <c r="B89" s="1" t="s">
        <v>631</v>
      </c>
      <c r="C89" s="1"/>
      <c r="D89" s="38" t="s">
        <v>1493</v>
      </c>
      <c r="E89" s="12">
        <v>572035.69999999995</v>
      </c>
      <c r="F89" s="23">
        <f>SUM(E89:E89)</f>
        <v>572035.69999999995</v>
      </c>
      <c r="H89" s="88"/>
      <c r="J89" s="49"/>
      <c r="K89" s="50"/>
      <c r="L89" s="51"/>
      <c r="M89" s="52"/>
      <c r="N89" s="53"/>
      <c r="O89" s="54"/>
      <c r="P89" s="54"/>
      <c r="S89" s="40"/>
      <c r="U89" s="36"/>
      <c r="V89" s="46"/>
    </row>
    <row r="90" spans="1:23" ht="15.75">
      <c r="A90" s="1" t="s">
        <v>116</v>
      </c>
      <c r="B90" s="1"/>
      <c r="C90" s="1"/>
      <c r="D90" s="1" t="s">
        <v>117</v>
      </c>
      <c r="E90" s="459">
        <v>0</v>
      </c>
      <c r="F90" s="23">
        <f t="shared" si="10"/>
        <v>0</v>
      </c>
      <c r="H90" s="77"/>
      <c r="J90" s="49"/>
      <c r="K90" s="50"/>
      <c r="L90" s="51"/>
      <c r="M90" s="52"/>
      <c r="N90" s="53"/>
      <c r="O90" s="54"/>
      <c r="P90" s="54"/>
      <c r="S90" s="40"/>
      <c r="U90" s="36"/>
      <c r="V90" s="46"/>
    </row>
    <row r="91" spans="1:23" ht="15.75">
      <c r="A91" s="1"/>
      <c r="B91" s="1" t="s">
        <v>618</v>
      </c>
      <c r="C91" s="39" t="s">
        <v>1654</v>
      </c>
      <c r="D91" s="38" t="s">
        <v>1655</v>
      </c>
      <c r="E91" s="15">
        <v>15528</v>
      </c>
      <c r="F91" s="23">
        <f t="shared" si="10"/>
        <v>15528</v>
      </c>
      <c r="H91" s="88"/>
      <c r="J91" s="49"/>
      <c r="K91" s="50"/>
      <c r="L91" s="51"/>
      <c r="M91" s="52"/>
      <c r="N91" s="53"/>
      <c r="O91" s="54"/>
      <c r="P91" s="54"/>
      <c r="S91" s="40"/>
      <c r="U91" s="36"/>
      <c r="V91" s="46"/>
    </row>
    <row r="92" spans="1:23" ht="15.75">
      <c r="A92" s="1" t="s">
        <v>118</v>
      </c>
      <c r="D92" s="1" t="s">
        <v>119</v>
      </c>
      <c r="E92" s="12">
        <v>0</v>
      </c>
      <c r="F92" s="12">
        <v>0</v>
      </c>
      <c r="H92" s="88"/>
      <c r="J92" s="49"/>
      <c r="K92" s="50"/>
      <c r="L92" s="51"/>
      <c r="M92" s="51"/>
      <c r="N92" s="53"/>
      <c r="O92" s="54"/>
      <c r="P92" s="54"/>
      <c r="S92" s="40"/>
      <c r="U92" s="36"/>
      <c r="V92" s="46"/>
    </row>
    <row r="93" spans="1:23" ht="15.75">
      <c r="A93" s="1"/>
      <c r="B93" t="s">
        <v>631</v>
      </c>
      <c r="C93" s="1"/>
      <c r="D93" s="38" t="s">
        <v>463</v>
      </c>
      <c r="E93" s="15">
        <v>8250</v>
      </c>
      <c r="F93" s="12">
        <f>SUM(E93:E93)</f>
        <v>8250</v>
      </c>
      <c r="H93" s="78"/>
      <c r="J93" s="49"/>
      <c r="K93" s="50"/>
      <c r="L93" s="51"/>
      <c r="M93" s="51"/>
      <c r="N93" s="53"/>
      <c r="O93" s="54"/>
      <c r="P93" s="54"/>
      <c r="S93" s="40"/>
      <c r="U93" s="36"/>
      <c r="V93" s="46"/>
    </row>
    <row r="94" spans="1:23" ht="15.75">
      <c r="A94" s="4" t="s">
        <v>120</v>
      </c>
      <c r="B94" s="4"/>
      <c r="C94" s="4"/>
      <c r="D94" s="4" t="s">
        <v>121</v>
      </c>
      <c r="E94" s="10">
        <f>SUM(E95:E98)</f>
        <v>0</v>
      </c>
      <c r="F94" s="10">
        <f>SUM(F95:F98)</f>
        <v>0</v>
      </c>
      <c r="G94" s="42"/>
      <c r="H94" s="77"/>
      <c r="J94" s="49"/>
      <c r="K94" s="50"/>
      <c r="L94" s="51"/>
      <c r="M94" s="51"/>
      <c r="N94" s="53"/>
      <c r="O94" s="454"/>
      <c r="P94" s="454"/>
      <c r="S94" s="40"/>
      <c r="U94" s="36"/>
      <c r="V94" s="46"/>
    </row>
    <row r="95" spans="1:23">
      <c r="A95" s="1" t="s">
        <v>122</v>
      </c>
      <c r="B95" s="1"/>
      <c r="C95" s="1"/>
      <c r="D95" s="1" t="s">
        <v>123</v>
      </c>
      <c r="E95" s="12">
        <v>0</v>
      </c>
      <c r="F95" s="23">
        <f>SUM(E95:E95)</f>
        <v>0</v>
      </c>
      <c r="H95" s="12"/>
    </row>
    <row r="96" spans="1:23">
      <c r="A96" s="1"/>
      <c r="B96" s="1"/>
      <c r="C96" s="1"/>
      <c r="D96" s="1"/>
      <c r="E96" s="12"/>
      <c r="F96" s="12"/>
      <c r="H96" s="12"/>
    </row>
    <row r="97" spans="1:8">
      <c r="A97" s="1"/>
      <c r="B97" s="1"/>
      <c r="C97" s="1"/>
      <c r="D97" s="1"/>
      <c r="E97" s="12"/>
      <c r="F97" s="12"/>
      <c r="H97" s="12"/>
    </row>
    <row r="98" spans="1:8">
      <c r="A98" s="1" t="s">
        <v>124</v>
      </c>
      <c r="B98" s="1"/>
      <c r="C98" s="1"/>
      <c r="D98" s="1" t="s">
        <v>125</v>
      </c>
      <c r="E98" s="12">
        <v>0</v>
      </c>
      <c r="F98" s="23">
        <f>SUM(E98:E98)</f>
        <v>0</v>
      </c>
      <c r="H98" s="12"/>
    </row>
    <row r="99" spans="1:8">
      <c r="A99" s="1"/>
      <c r="B99" s="1"/>
      <c r="C99" s="1"/>
      <c r="D99" s="1"/>
      <c r="E99" s="12"/>
      <c r="F99" s="23"/>
      <c r="H99" s="12"/>
    </row>
    <row r="100" spans="1:8">
      <c r="A100" s="4" t="s">
        <v>126</v>
      </c>
      <c r="B100" s="4"/>
      <c r="C100" s="4"/>
      <c r="D100" s="4" t="s">
        <v>841</v>
      </c>
      <c r="E100" s="10">
        <f>SUM(E101:E106)</f>
        <v>974259.63</v>
      </c>
      <c r="F100" s="10">
        <f>SUM(F101:F106)</f>
        <v>974259.63</v>
      </c>
      <c r="H100" s="12"/>
    </row>
    <row r="101" spans="1:8">
      <c r="A101" s="1" t="s">
        <v>128</v>
      </c>
      <c r="B101" s="1"/>
      <c r="C101" s="1"/>
      <c r="D101" s="1" t="s">
        <v>129</v>
      </c>
      <c r="E101" s="12"/>
      <c r="F101" s="23">
        <f t="shared" ref="F101:F102" si="11">SUM(E101:E101)</f>
        <v>0</v>
      </c>
      <c r="H101" s="12"/>
    </row>
    <row r="102" spans="1:8">
      <c r="A102" s="1"/>
      <c r="B102" s="1" t="s">
        <v>1497</v>
      </c>
      <c r="C102" s="39" t="s">
        <v>1636</v>
      </c>
      <c r="D102" s="38" t="s">
        <v>1656</v>
      </c>
      <c r="E102" s="15">
        <v>45859.63</v>
      </c>
      <c r="F102" s="23">
        <f t="shared" si="11"/>
        <v>45859.63</v>
      </c>
      <c r="G102" s="12"/>
      <c r="H102" s="12"/>
    </row>
    <row r="103" spans="1:8">
      <c r="A103" s="1"/>
      <c r="B103" s="1" t="s">
        <v>631</v>
      </c>
      <c r="C103" s="39" t="s">
        <v>1657</v>
      </c>
      <c r="D103" s="38" t="s">
        <v>1658</v>
      </c>
      <c r="E103" s="15">
        <v>29500</v>
      </c>
      <c r="F103" s="23">
        <v>29500</v>
      </c>
      <c r="G103" s="12"/>
      <c r="H103" s="12"/>
    </row>
    <row r="104" spans="1:8">
      <c r="A104" s="1"/>
      <c r="B104" s="1"/>
      <c r="C104" s="39" t="s">
        <v>1659</v>
      </c>
      <c r="D104" s="38" t="s">
        <v>1658</v>
      </c>
      <c r="E104" s="15">
        <v>28900</v>
      </c>
      <c r="F104" s="23">
        <v>28900</v>
      </c>
      <c r="G104" s="12"/>
      <c r="H104" s="12"/>
    </row>
    <row r="105" spans="1:8">
      <c r="A105" s="1"/>
      <c r="B105" s="1" t="s">
        <v>1364</v>
      </c>
      <c r="C105" s="39"/>
      <c r="D105" s="38" t="s">
        <v>873</v>
      </c>
      <c r="E105" s="15">
        <v>870000</v>
      </c>
      <c r="F105" s="23">
        <v>870000</v>
      </c>
      <c r="G105" s="15"/>
      <c r="H105" s="12"/>
    </row>
    <row r="106" spans="1:8">
      <c r="A106" s="1" t="s">
        <v>130</v>
      </c>
      <c r="B106" s="1"/>
      <c r="C106" s="1"/>
      <c r="D106" s="1" t="s">
        <v>127</v>
      </c>
      <c r="E106" s="12"/>
      <c r="F106" s="23">
        <f>SUM(E106:E106)</f>
        <v>0</v>
      </c>
      <c r="G106" s="12"/>
    </row>
    <row r="107" spans="1:8">
      <c r="A107" s="4" t="s">
        <v>131</v>
      </c>
      <c r="B107" s="4"/>
      <c r="C107" s="4"/>
      <c r="D107" s="4" t="s">
        <v>132</v>
      </c>
      <c r="E107" s="10">
        <f>SUM(E108:E114)</f>
        <v>800</v>
      </c>
      <c r="F107" s="10">
        <f>SUM(F108:F114)</f>
        <v>800</v>
      </c>
      <c r="G107" s="12"/>
      <c r="H107" s="77"/>
    </row>
    <row r="108" spans="1:8">
      <c r="A108" s="1" t="s">
        <v>133</v>
      </c>
      <c r="B108" s="1"/>
      <c r="C108" s="1"/>
      <c r="D108" s="1" t="s">
        <v>134</v>
      </c>
      <c r="E108" s="12">
        <v>0</v>
      </c>
      <c r="F108" s="23">
        <f>SUM(E108:E108)</f>
        <v>0</v>
      </c>
      <c r="G108" s="12"/>
      <c r="H108" s="12">
        <f>SUM(G107:G108)</f>
        <v>0</v>
      </c>
    </row>
    <row r="109" spans="1:8">
      <c r="A109" s="1" t="s">
        <v>135</v>
      </c>
      <c r="B109" s="1"/>
      <c r="C109" s="1"/>
      <c r="D109" s="1" t="s">
        <v>136</v>
      </c>
      <c r="E109" s="12">
        <v>0</v>
      </c>
      <c r="F109" s="18">
        <f>SUM(E109:E109)</f>
        <v>0</v>
      </c>
      <c r="H109" s="12"/>
    </row>
    <row r="110" spans="1:8">
      <c r="A110" s="1" t="s">
        <v>137</v>
      </c>
      <c r="B110" s="1"/>
      <c r="C110" s="1"/>
      <c r="D110" s="1" t="s">
        <v>138</v>
      </c>
      <c r="E110" s="12">
        <v>0</v>
      </c>
      <c r="F110" s="18">
        <f>SUM(E110:E110)</f>
        <v>0</v>
      </c>
      <c r="H110" s="12"/>
    </row>
    <row r="111" spans="1:8">
      <c r="A111" s="1" t="s">
        <v>139</v>
      </c>
      <c r="D111" s="1" t="s">
        <v>140</v>
      </c>
      <c r="E111" s="12">
        <v>0</v>
      </c>
      <c r="F111" s="18">
        <v>0</v>
      </c>
      <c r="H111" s="12"/>
    </row>
    <row r="112" spans="1:8">
      <c r="A112" s="1"/>
      <c r="B112" s="1" t="s">
        <v>618</v>
      </c>
      <c r="C112" s="39" t="s">
        <v>1660</v>
      </c>
      <c r="D112" s="38" t="s">
        <v>484</v>
      </c>
      <c r="E112" s="12"/>
      <c r="F112" s="12"/>
      <c r="H112" s="12"/>
    </row>
    <row r="113" spans="1:8">
      <c r="A113" s="1"/>
      <c r="B113" s="1" t="s">
        <v>618</v>
      </c>
      <c r="C113" s="39" t="s">
        <v>1661</v>
      </c>
      <c r="D113" s="38" t="s">
        <v>1662</v>
      </c>
      <c r="E113" s="12">
        <v>800</v>
      </c>
      <c r="F113" s="12">
        <v>800</v>
      </c>
      <c r="H113" s="12"/>
    </row>
    <row r="114" spans="1:8">
      <c r="A114" s="1"/>
      <c r="C114" s="39"/>
      <c r="E114" s="12"/>
      <c r="F114" s="12"/>
      <c r="H114" s="12"/>
    </row>
    <row r="115" spans="1:8">
      <c r="A115" s="4" t="s">
        <v>141</v>
      </c>
      <c r="B115" s="4"/>
      <c r="C115" s="4"/>
      <c r="D115" s="4" t="s">
        <v>142</v>
      </c>
      <c r="E115" s="10">
        <f>SUM(E116:E119)</f>
        <v>91943.24</v>
      </c>
      <c r="F115" s="10">
        <f>SUM(F116:F119)</f>
        <v>91943.24</v>
      </c>
      <c r="H115" s="15"/>
    </row>
    <row r="116" spans="1:8">
      <c r="A116" s="1" t="s">
        <v>143</v>
      </c>
      <c r="B116" s="1"/>
      <c r="C116" s="1"/>
      <c r="D116" s="1" t="s">
        <v>144</v>
      </c>
      <c r="E116" s="23">
        <f>SUM(D116:D116)</f>
        <v>0</v>
      </c>
      <c r="F116" s="23">
        <f>SUM(E116:E116)</f>
        <v>0</v>
      </c>
      <c r="H116" s="88"/>
    </row>
    <row r="117" spans="1:8">
      <c r="A117" s="1" t="s">
        <v>153</v>
      </c>
      <c r="B117" s="1"/>
      <c r="C117" s="1"/>
      <c r="D117" s="1" t="s">
        <v>485</v>
      </c>
      <c r="E117" s="23">
        <f>SUM(D117:D117)</f>
        <v>0</v>
      </c>
      <c r="F117" s="23">
        <f>SUM(E117:E117)</f>
        <v>0</v>
      </c>
      <c r="H117" s="88"/>
    </row>
    <row r="118" spans="1:8">
      <c r="A118" s="1"/>
      <c r="B118" s="1"/>
      <c r="C118" s="39" t="s">
        <v>1663</v>
      </c>
      <c r="D118" s="38" t="s">
        <v>1515</v>
      </c>
      <c r="E118" s="23">
        <v>91943.24</v>
      </c>
      <c r="F118" s="23">
        <f>SUM(E118:E118)</f>
        <v>91943.24</v>
      </c>
      <c r="H118" s="88"/>
    </row>
    <row r="119" spans="1:8">
      <c r="A119" s="1"/>
      <c r="B119" s="1"/>
      <c r="C119" s="1"/>
      <c r="D119" s="1"/>
      <c r="E119" s="23"/>
      <c r="F119" s="23"/>
      <c r="H119" s="88"/>
    </row>
    <row r="120" spans="1:8">
      <c r="A120" s="4" t="s">
        <v>157</v>
      </c>
      <c r="B120" s="4"/>
      <c r="C120" s="4"/>
      <c r="D120" s="4" t="s">
        <v>158</v>
      </c>
      <c r="E120" s="10">
        <f>SUM(E121:E127)</f>
        <v>508975.02999999997</v>
      </c>
      <c r="F120" s="10">
        <f>(E120)</f>
        <v>508975.02999999997</v>
      </c>
      <c r="H120" s="78"/>
    </row>
    <row r="121" spans="1:8">
      <c r="A121" s="1" t="s">
        <v>161</v>
      </c>
      <c r="B121" s="1"/>
      <c r="C121" s="1"/>
      <c r="D121" s="1" t="s">
        <v>162</v>
      </c>
      <c r="E121" s="23">
        <f>SUM(D121:D121)</f>
        <v>0</v>
      </c>
      <c r="F121" s="23">
        <f t="shared" ref="F121:F127" si="12">SUM(E121:E121)</f>
        <v>0</v>
      </c>
      <c r="H121" s="78"/>
    </row>
    <row r="122" spans="1:8">
      <c r="A122" s="1" t="s">
        <v>163</v>
      </c>
      <c r="B122" s="1"/>
      <c r="C122" s="1"/>
      <c r="D122" s="1" t="s">
        <v>164</v>
      </c>
      <c r="E122" s="23">
        <f>SUM(D122:D122)</f>
        <v>0</v>
      </c>
      <c r="F122" s="23">
        <f t="shared" si="12"/>
        <v>0</v>
      </c>
      <c r="H122" s="78"/>
    </row>
    <row r="123" spans="1:8">
      <c r="A123" s="37"/>
      <c r="B123" s="1" t="s">
        <v>618</v>
      </c>
      <c r="C123" s="39" t="s">
        <v>1664</v>
      </c>
      <c r="D123" s="38" t="s">
        <v>880</v>
      </c>
      <c r="E123" s="23">
        <v>248298.57</v>
      </c>
      <c r="F123" s="23">
        <v>248298.57</v>
      </c>
      <c r="G123" s="42">
        <f>SUM(F123:F125)</f>
        <v>508975.02999999997</v>
      </c>
      <c r="H123" s="78"/>
    </row>
    <row r="124" spans="1:8">
      <c r="A124" s="37"/>
      <c r="B124" s="1"/>
      <c r="C124" s="39" t="s">
        <v>1665</v>
      </c>
      <c r="D124" s="38" t="s">
        <v>886</v>
      </c>
      <c r="E124" s="23">
        <v>221614.66</v>
      </c>
      <c r="F124" s="23">
        <v>221614.66</v>
      </c>
      <c r="H124" s="78"/>
    </row>
    <row r="125" spans="1:8">
      <c r="A125" s="37"/>
      <c r="B125" s="1"/>
      <c r="C125" s="39" t="s">
        <v>1666</v>
      </c>
      <c r="D125" s="38" t="s">
        <v>1520</v>
      </c>
      <c r="E125" s="23">
        <v>39061.800000000003</v>
      </c>
      <c r="F125" s="23">
        <v>39061.800000000003</v>
      </c>
      <c r="H125" s="78"/>
    </row>
    <row r="126" spans="1:8">
      <c r="A126" s="1" t="s">
        <v>165</v>
      </c>
      <c r="B126" s="1"/>
      <c r="C126" s="1"/>
      <c r="D126" s="1" t="s">
        <v>166</v>
      </c>
      <c r="E126" s="23">
        <f>SUM(D126:D126)</f>
        <v>0</v>
      </c>
      <c r="F126" s="23">
        <f t="shared" si="12"/>
        <v>0</v>
      </c>
      <c r="H126" s="78"/>
    </row>
    <row r="127" spans="1:8">
      <c r="A127" s="1" t="s">
        <v>167</v>
      </c>
      <c r="B127" s="1"/>
      <c r="C127" s="1"/>
      <c r="D127" s="1" t="s">
        <v>168</v>
      </c>
      <c r="E127" s="23">
        <f>SUM(D127:D127)</f>
        <v>0</v>
      </c>
      <c r="F127" s="23">
        <f t="shared" si="12"/>
        <v>0</v>
      </c>
      <c r="H127" s="78"/>
    </row>
    <row r="128" spans="1:8">
      <c r="A128" s="1"/>
      <c r="B128" s="1"/>
      <c r="C128" s="1"/>
      <c r="D128" s="1"/>
      <c r="E128" s="18"/>
      <c r="F128" s="18"/>
      <c r="H128" s="77"/>
    </row>
    <row r="129" spans="1:8">
      <c r="A129" s="4" t="s">
        <v>169</v>
      </c>
      <c r="B129" s="4"/>
      <c r="C129" s="4"/>
      <c r="D129" s="4" t="s">
        <v>170</v>
      </c>
      <c r="E129" s="10">
        <f>SUM(E130:E145)</f>
        <v>1707626.38</v>
      </c>
      <c r="F129" s="10">
        <f>(E129)</f>
        <v>1707626.38</v>
      </c>
      <c r="H129" s="85"/>
    </row>
    <row r="130" spans="1:8">
      <c r="A130" s="1" t="s">
        <v>171</v>
      </c>
      <c r="B130" s="1"/>
      <c r="C130" s="1"/>
      <c r="D130" s="1" t="s">
        <v>172</v>
      </c>
      <c r="E130" s="23">
        <f t="shared" ref="E130:E143" si="13">SUM(D130:D130)</f>
        <v>0</v>
      </c>
      <c r="F130" s="23">
        <f t="shared" ref="F130:F140" si="14">SUM(E130:E130)</f>
        <v>0</v>
      </c>
      <c r="H130" s="85"/>
    </row>
    <row r="131" spans="1:8">
      <c r="A131" s="1"/>
      <c r="C131" s="39" t="s">
        <v>1667</v>
      </c>
      <c r="D131" s="38" t="s">
        <v>1668</v>
      </c>
      <c r="E131" s="24">
        <v>1700782.38</v>
      </c>
      <c r="F131" s="23">
        <v>1700782.38</v>
      </c>
      <c r="H131" s="85"/>
    </row>
    <row r="132" spans="1:8">
      <c r="A132" s="1" t="s">
        <v>173</v>
      </c>
      <c r="B132" s="1"/>
      <c r="C132" s="1"/>
      <c r="D132" s="1" t="s">
        <v>174</v>
      </c>
      <c r="E132" s="23">
        <f t="shared" si="13"/>
        <v>0</v>
      </c>
      <c r="F132" s="23">
        <f t="shared" si="14"/>
        <v>0</v>
      </c>
      <c r="H132" s="85"/>
    </row>
    <row r="133" spans="1:8">
      <c r="A133" s="1" t="s">
        <v>175</v>
      </c>
      <c r="B133" s="1"/>
      <c r="C133" s="1"/>
      <c r="D133" s="1" t="s">
        <v>176</v>
      </c>
      <c r="E133" s="23">
        <f t="shared" si="13"/>
        <v>0</v>
      </c>
      <c r="F133" s="24">
        <f t="shared" si="14"/>
        <v>0</v>
      </c>
      <c r="H133" s="85"/>
    </row>
    <row r="134" spans="1:8">
      <c r="A134" s="1" t="s">
        <v>177</v>
      </c>
      <c r="B134" s="1"/>
      <c r="C134" s="1"/>
      <c r="D134" s="1" t="s">
        <v>178</v>
      </c>
      <c r="E134" s="23">
        <f t="shared" si="13"/>
        <v>0</v>
      </c>
      <c r="F134" s="23">
        <f t="shared" si="14"/>
        <v>0</v>
      </c>
      <c r="H134" s="85"/>
    </row>
    <row r="135" spans="1:8">
      <c r="A135" s="1" t="s">
        <v>179</v>
      </c>
      <c r="B135" s="1"/>
      <c r="C135" s="1"/>
      <c r="D135" s="1" t="s">
        <v>1379</v>
      </c>
      <c r="E135" s="23">
        <f t="shared" si="13"/>
        <v>0</v>
      </c>
      <c r="F135" s="23">
        <f t="shared" si="14"/>
        <v>0</v>
      </c>
      <c r="H135" s="85"/>
    </row>
    <row r="136" spans="1:8">
      <c r="A136" s="1" t="s">
        <v>181</v>
      </c>
      <c r="B136" s="1"/>
      <c r="C136" s="1"/>
      <c r="D136" s="1" t="s">
        <v>180</v>
      </c>
      <c r="E136" s="23">
        <f t="shared" si="13"/>
        <v>0</v>
      </c>
      <c r="F136" s="23">
        <f t="shared" si="14"/>
        <v>0</v>
      </c>
      <c r="H136" s="85"/>
    </row>
    <row r="137" spans="1:8">
      <c r="A137" s="1" t="s">
        <v>183</v>
      </c>
      <c r="B137" s="1"/>
      <c r="C137" s="1"/>
      <c r="D137" s="1" t="s">
        <v>182</v>
      </c>
      <c r="E137" s="23">
        <f t="shared" si="13"/>
        <v>0</v>
      </c>
      <c r="F137" s="23">
        <f t="shared" si="14"/>
        <v>0</v>
      </c>
      <c r="H137" s="85"/>
    </row>
    <row r="138" spans="1:8">
      <c r="A138" s="1" t="s">
        <v>185</v>
      </c>
      <c r="B138" s="1"/>
      <c r="C138" s="1"/>
      <c r="D138" s="1" t="s">
        <v>493</v>
      </c>
      <c r="E138" s="23">
        <f t="shared" si="13"/>
        <v>0</v>
      </c>
      <c r="F138" s="23">
        <f t="shared" si="14"/>
        <v>0</v>
      </c>
      <c r="H138" s="85"/>
    </row>
    <row r="139" spans="1:8">
      <c r="A139" s="1" t="s">
        <v>187</v>
      </c>
      <c r="B139" s="1"/>
      <c r="C139" s="1"/>
      <c r="D139" s="1" t="s">
        <v>186</v>
      </c>
      <c r="E139" s="23">
        <f t="shared" si="13"/>
        <v>0</v>
      </c>
      <c r="F139" s="23">
        <f t="shared" si="14"/>
        <v>0</v>
      </c>
      <c r="H139" s="85"/>
    </row>
    <row r="140" spans="1:8">
      <c r="A140" s="1" t="s">
        <v>189</v>
      </c>
      <c r="B140" s="1"/>
      <c r="C140" s="1"/>
      <c r="D140" s="1" t="s">
        <v>188</v>
      </c>
      <c r="E140" s="23">
        <f t="shared" si="13"/>
        <v>0</v>
      </c>
      <c r="F140" s="23">
        <f t="shared" si="14"/>
        <v>0</v>
      </c>
      <c r="H140" s="29"/>
    </row>
    <row r="141" spans="1:8">
      <c r="A141" s="1" t="s">
        <v>191</v>
      </c>
      <c r="B141" s="1"/>
      <c r="C141" s="1"/>
      <c r="D141" s="1" t="s">
        <v>190</v>
      </c>
      <c r="E141" s="23">
        <f t="shared" si="13"/>
        <v>0</v>
      </c>
      <c r="F141" s="23">
        <f t="shared" ref="F141:F143" si="15">SUM(E141:E141)</f>
        <v>0</v>
      </c>
    </row>
    <row r="142" spans="1:8">
      <c r="A142" s="1" t="s">
        <v>494</v>
      </c>
      <c r="B142" s="1"/>
      <c r="C142" s="39"/>
      <c r="D142" s="1" t="s">
        <v>1380</v>
      </c>
      <c r="E142" s="23">
        <f t="shared" si="13"/>
        <v>0</v>
      </c>
      <c r="F142" s="23">
        <f t="shared" si="15"/>
        <v>0</v>
      </c>
    </row>
    <row r="143" spans="1:8">
      <c r="A143" s="1" t="s">
        <v>193</v>
      </c>
      <c r="B143" s="1"/>
      <c r="C143" s="39"/>
      <c r="D143" s="1" t="s">
        <v>192</v>
      </c>
      <c r="E143" s="23">
        <f t="shared" si="13"/>
        <v>0</v>
      </c>
      <c r="F143" s="23">
        <f t="shared" si="15"/>
        <v>0</v>
      </c>
    </row>
    <row r="144" spans="1:8">
      <c r="A144" s="1"/>
      <c r="B144" s="1" t="s">
        <v>618</v>
      </c>
      <c r="C144" s="39" t="s">
        <v>1669</v>
      </c>
      <c r="D144" s="38" t="s">
        <v>1670</v>
      </c>
      <c r="E144" s="23">
        <v>6844</v>
      </c>
      <c r="F144" s="23">
        <f t="shared" ref="F144" si="16">SUM(E144:E144)</f>
        <v>6844</v>
      </c>
    </row>
    <row r="145" spans="1:10">
      <c r="A145" s="1" t="s">
        <v>195</v>
      </c>
      <c r="B145" s="1"/>
      <c r="C145" s="1"/>
      <c r="D145" s="1" t="s">
        <v>1531</v>
      </c>
      <c r="E145" s="29"/>
      <c r="F145" s="29"/>
    </row>
    <row r="146" spans="1:10">
      <c r="A146" s="4" t="s">
        <v>197</v>
      </c>
      <c r="B146" s="4"/>
      <c r="C146" s="4"/>
      <c r="D146" s="4" t="s">
        <v>198</v>
      </c>
      <c r="E146" s="10">
        <f>SUM(E147:E177)</f>
        <v>4355407.7699999996</v>
      </c>
      <c r="F146" s="10">
        <f>(E146)</f>
        <v>4355407.7699999996</v>
      </c>
    </row>
    <row r="147" spans="1:10">
      <c r="A147" s="1" t="s">
        <v>199</v>
      </c>
      <c r="B147" s="1"/>
      <c r="C147" s="1"/>
      <c r="D147" s="1" t="s">
        <v>200</v>
      </c>
      <c r="E147" s="12">
        <v>0</v>
      </c>
      <c r="F147" s="23">
        <f>SUM(E147:E147)</f>
        <v>0</v>
      </c>
    </row>
    <row r="148" spans="1:10">
      <c r="A148" s="1" t="s">
        <v>201</v>
      </c>
      <c r="B148" s="1"/>
      <c r="C148" s="39"/>
      <c r="D148" s="1" t="s">
        <v>202</v>
      </c>
      <c r="E148" s="15"/>
      <c r="F148" s="23"/>
    </row>
    <row r="149" spans="1:10">
      <c r="A149" s="1" t="s">
        <v>203</v>
      </c>
      <c r="B149" s="1"/>
      <c r="C149" s="39"/>
      <c r="D149" s="1" t="s">
        <v>204</v>
      </c>
      <c r="E149" s="23">
        <f>SUM(D149:D149)</f>
        <v>0</v>
      </c>
      <c r="F149" s="23">
        <f>SUM(E149:E149)</f>
        <v>0</v>
      </c>
    </row>
    <row r="150" spans="1:10">
      <c r="A150" s="1" t="s">
        <v>205</v>
      </c>
      <c r="B150" s="1"/>
      <c r="C150" s="1"/>
      <c r="D150" s="1" t="s">
        <v>206</v>
      </c>
      <c r="E150" s="23">
        <f>SUM(D150:D150)</f>
        <v>0</v>
      </c>
      <c r="F150" s="23">
        <f t="shared" ref="F150" si="17">SUM(E150:E150)</f>
        <v>0</v>
      </c>
    </row>
    <row r="151" spans="1:10">
      <c r="A151" s="1"/>
      <c r="B151" s="1" t="s">
        <v>618</v>
      </c>
      <c r="C151" s="1" t="s">
        <v>1671</v>
      </c>
      <c r="D151" s="38" t="s">
        <v>1672</v>
      </c>
      <c r="E151" s="23">
        <v>11092</v>
      </c>
      <c r="F151" s="23">
        <v>11092</v>
      </c>
      <c r="G151" s="23"/>
    </row>
    <row r="152" spans="1:10">
      <c r="A152" s="1"/>
      <c r="B152" s="1"/>
      <c r="C152" s="1"/>
      <c r="D152" s="38"/>
      <c r="E152" s="23"/>
      <c r="F152" s="23"/>
      <c r="G152" s="23"/>
    </row>
    <row r="153" spans="1:10">
      <c r="A153" s="1" t="s">
        <v>207</v>
      </c>
      <c r="B153" s="1"/>
      <c r="C153" s="1"/>
      <c r="D153" s="1" t="s">
        <v>208</v>
      </c>
      <c r="E153" s="23">
        <f>SUM(D153:D153)</f>
        <v>0</v>
      </c>
      <c r="F153" s="23">
        <f>SUM(E153:E153)</f>
        <v>0</v>
      </c>
    </row>
    <row r="154" spans="1:10">
      <c r="A154" s="1" t="s">
        <v>209</v>
      </c>
      <c r="B154" s="1"/>
      <c r="C154" s="1"/>
      <c r="D154" s="1" t="s">
        <v>210</v>
      </c>
      <c r="E154" s="23">
        <f>SUM(D154:D154)</f>
        <v>0</v>
      </c>
      <c r="F154" s="23">
        <f>SUM(E154:E154)</f>
        <v>0</v>
      </c>
      <c r="G154" s="23"/>
    </row>
    <row r="155" spans="1:10">
      <c r="A155" s="1"/>
      <c r="B155" s="1" t="s">
        <v>618</v>
      </c>
      <c r="C155" s="39" t="s">
        <v>1673</v>
      </c>
      <c r="D155" s="38" t="s">
        <v>484</v>
      </c>
      <c r="E155" s="23"/>
      <c r="F155" s="23">
        <f t="shared" ref="F155:F156" si="18">SUM(E155:E155)</f>
        <v>0</v>
      </c>
    </row>
    <row r="156" spans="1:10">
      <c r="A156" s="1"/>
      <c r="C156" s="39">
        <v>11847</v>
      </c>
      <c r="D156" s="38" t="s">
        <v>1674</v>
      </c>
      <c r="E156" s="23">
        <v>299.95999999999998</v>
      </c>
      <c r="F156" s="23">
        <f t="shared" si="18"/>
        <v>299.95999999999998</v>
      </c>
    </row>
    <row r="157" spans="1:10">
      <c r="A157" s="1" t="s">
        <v>211</v>
      </c>
      <c r="B157" s="1"/>
      <c r="C157" s="39"/>
      <c r="D157" s="1" t="s">
        <v>212</v>
      </c>
      <c r="E157" s="12">
        <v>0</v>
      </c>
      <c r="F157" s="12">
        <v>0</v>
      </c>
    </row>
    <row r="158" spans="1:10">
      <c r="A158" s="1" t="s">
        <v>213</v>
      </c>
      <c r="B158" s="1"/>
      <c r="C158" s="39"/>
      <c r="D158" s="1" t="s">
        <v>214</v>
      </c>
      <c r="E158" s="23">
        <f>SUM(D158:D158)</f>
        <v>0</v>
      </c>
      <c r="F158" s="23">
        <f>SUM(E158:E158)</f>
        <v>0</v>
      </c>
    </row>
    <row r="159" spans="1:10">
      <c r="A159" s="1" t="s">
        <v>215</v>
      </c>
      <c r="B159" s="1"/>
      <c r="C159" s="39"/>
      <c r="D159" s="1" t="s">
        <v>1386</v>
      </c>
      <c r="E159" s="23">
        <f>SUM(D159:D159)</f>
        <v>0</v>
      </c>
      <c r="F159" s="23">
        <f>SUM(E159:E159)</f>
        <v>0</v>
      </c>
      <c r="J159" s="70"/>
    </row>
    <row r="160" spans="1:10">
      <c r="A160" s="1"/>
      <c r="B160" s="1" t="s">
        <v>618</v>
      </c>
      <c r="C160" s="39" t="s">
        <v>1675</v>
      </c>
      <c r="D160" s="38" t="s">
        <v>1676</v>
      </c>
      <c r="E160" s="23">
        <v>1193499.22</v>
      </c>
      <c r="F160" s="23">
        <f>SUM(E160:E160)</f>
        <v>1193499.22</v>
      </c>
      <c r="G160" s="42">
        <f>SUM(F160:F161)</f>
        <v>2396088.4699999997</v>
      </c>
      <c r="J160" s="70"/>
    </row>
    <row r="161" spans="1:10">
      <c r="A161" s="1"/>
      <c r="B161" s="1" t="s">
        <v>618</v>
      </c>
      <c r="C161" s="39" t="s">
        <v>1677</v>
      </c>
      <c r="D161" s="38" t="s">
        <v>1676</v>
      </c>
      <c r="E161" s="23">
        <v>1202589.25</v>
      </c>
      <c r="F161" s="23">
        <f>SUM(E161:E161)</f>
        <v>1202589.25</v>
      </c>
      <c r="J161" s="70"/>
    </row>
    <row r="162" spans="1:10">
      <c r="A162" s="1" t="s">
        <v>217</v>
      </c>
      <c r="B162" s="1"/>
      <c r="C162" s="39"/>
      <c r="D162" s="1" t="s">
        <v>218</v>
      </c>
      <c r="E162" s="29"/>
      <c r="F162" s="29"/>
    </row>
    <row r="163" spans="1:10">
      <c r="A163" s="1"/>
      <c r="B163" s="1" t="s">
        <v>618</v>
      </c>
      <c r="C163" s="39" t="s">
        <v>1678</v>
      </c>
      <c r="D163" s="38" t="s">
        <v>1679</v>
      </c>
      <c r="E163" s="23">
        <v>73750</v>
      </c>
      <c r="F163" s="23">
        <v>73750</v>
      </c>
    </row>
    <row r="164" spans="1:10">
      <c r="A164" s="1"/>
      <c r="B164" s="1"/>
      <c r="C164" s="39"/>
      <c r="D164" s="38"/>
      <c r="E164" s="23"/>
      <c r="F164" s="23"/>
    </row>
    <row r="165" spans="1:10">
      <c r="A165" s="1"/>
      <c r="B165" s="1"/>
      <c r="C165" s="39"/>
      <c r="D165" s="38"/>
      <c r="E165" s="23"/>
      <c r="F165" s="23"/>
    </row>
    <row r="166" spans="1:10">
      <c r="A166" s="1" t="s">
        <v>219</v>
      </c>
      <c r="D166" s="1" t="s">
        <v>220</v>
      </c>
      <c r="E166" s="23">
        <v>0</v>
      </c>
      <c r="F166" s="23"/>
      <c r="J166" s="70"/>
    </row>
    <row r="167" spans="1:10">
      <c r="A167" s="1" t="s">
        <v>221</v>
      </c>
      <c r="B167" s="1"/>
      <c r="C167" s="39"/>
      <c r="D167" s="1" t="s">
        <v>222</v>
      </c>
      <c r="E167" s="12">
        <v>0</v>
      </c>
      <c r="F167" s="23">
        <v>0</v>
      </c>
    </row>
    <row r="168" spans="1:10">
      <c r="A168" s="1" t="s">
        <v>223</v>
      </c>
      <c r="C168" s="39"/>
      <c r="D168" s="1" t="s">
        <v>224</v>
      </c>
      <c r="E168" s="15">
        <v>0</v>
      </c>
      <c r="F168" s="23">
        <f t="shared" ref="F168:F171" si="19">SUM(E168:E168)</f>
        <v>0</v>
      </c>
    </row>
    <row r="169" spans="1:10">
      <c r="B169" s="1" t="s">
        <v>618</v>
      </c>
      <c r="C169" s="39" t="s">
        <v>1660</v>
      </c>
      <c r="D169" s="38" t="s">
        <v>484</v>
      </c>
      <c r="E169" s="23"/>
      <c r="F169" s="23"/>
    </row>
    <row r="170" spans="1:10">
      <c r="B170" s="1"/>
      <c r="C170" s="39" t="s">
        <v>1680</v>
      </c>
      <c r="D170" s="38" t="s">
        <v>1681</v>
      </c>
      <c r="E170" s="15">
        <v>8850</v>
      </c>
      <c r="F170" s="23">
        <v>8850</v>
      </c>
    </row>
    <row r="171" spans="1:10">
      <c r="A171" s="1" t="s">
        <v>225</v>
      </c>
      <c r="C171" s="39"/>
      <c r="D171" s="1" t="s">
        <v>226</v>
      </c>
      <c r="E171" s="15">
        <v>0</v>
      </c>
      <c r="F171" s="23">
        <f t="shared" si="19"/>
        <v>0</v>
      </c>
    </row>
    <row r="172" spans="1:10">
      <c r="A172" s="1"/>
      <c r="C172" s="39" t="s">
        <v>1682</v>
      </c>
      <c r="D172" s="38" t="s">
        <v>1683</v>
      </c>
      <c r="E172" s="23">
        <v>156955.34</v>
      </c>
      <c r="F172" s="23">
        <f>(E172)</f>
        <v>156955.34</v>
      </c>
      <c r="G172" s="42">
        <f>SUM(F172:F173)</f>
        <v>295855.34999999998</v>
      </c>
    </row>
    <row r="173" spans="1:10">
      <c r="A173" s="1"/>
      <c r="B173" s="1"/>
      <c r="C173" s="39" t="s">
        <v>1684</v>
      </c>
      <c r="D173" s="38" t="s">
        <v>1685</v>
      </c>
      <c r="E173" s="15">
        <v>138900.01</v>
      </c>
      <c r="F173" s="23">
        <v>138900.01</v>
      </c>
    </row>
    <row r="174" spans="1:10">
      <c r="A174" s="1" t="s">
        <v>227</v>
      </c>
      <c r="B174" s="1"/>
      <c r="C174" s="39"/>
      <c r="D174" s="1" t="s">
        <v>228</v>
      </c>
      <c r="E174" s="23">
        <f>SUM(D174:D174)</f>
        <v>0</v>
      </c>
      <c r="F174" s="23">
        <f t="shared" ref="F174:F177" si="20">SUM(E174:E174)</f>
        <v>0</v>
      </c>
    </row>
    <row r="175" spans="1:10">
      <c r="A175" s="1"/>
      <c r="B175" s="1"/>
      <c r="C175" s="39"/>
      <c r="D175" s="38" t="s">
        <v>1686</v>
      </c>
      <c r="E175" s="23">
        <v>1569121.99</v>
      </c>
      <c r="F175" s="23">
        <v>1569121.99</v>
      </c>
    </row>
    <row r="176" spans="1:10">
      <c r="A176" s="1" t="s">
        <v>229</v>
      </c>
      <c r="B176" s="1"/>
      <c r="C176" s="39"/>
      <c r="D176" s="1" t="s">
        <v>230</v>
      </c>
      <c r="E176" s="23">
        <f>SUM(D176:D176)</f>
        <v>0</v>
      </c>
      <c r="F176" s="23">
        <f t="shared" si="20"/>
        <v>0</v>
      </c>
    </row>
    <row r="177" spans="1:7">
      <c r="A177" s="1" t="s">
        <v>231</v>
      </c>
      <c r="B177" s="1"/>
      <c r="C177" s="39"/>
      <c r="D177" s="1" t="s">
        <v>232</v>
      </c>
      <c r="E177" s="18">
        <v>350</v>
      </c>
      <c r="F177" s="18">
        <f t="shared" si="20"/>
        <v>350</v>
      </c>
    </row>
    <row r="178" spans="1:7">
      <c r="A178" s="1"/>
      <c r="B178" s="1"/>
      <c r="C178" s="39"/>
      <c r="E178" s="12"/>
      <c r="F178" s="78"/>
    </row>
    <row r="179" spans="1:7">
      <c r="A179" s="4" t="s">
        <v>233</v>
      </c>
      <c r="B179" s="4"/>
      <c r="C179" s="4"/>
      <c r="D179" s="4" t="s">
        <v>234</v>
      </c>
      <c r="E179" s="10">
        <f>SUM(E180:E182)</f>
        <v>0</v>
      </c>
      <c r="F179" s="10">
        <f t="shared" ref="F179" si="21">SUM(F180:F182)</f>
        <v>0</v>
      </c>
    </row>
    <row r="180" spans="1:7">
      <c r="A180" s="1" t="s">
        <v>235</v>
      </c>
      <c r="B180" s="1"/>
      <c r="C180" s="39"/>
      <c r="D180" s="1" t="s">
        <v>511</v>
      </c>
      <c r="E180" s="23">
        <f>SUM(D180:D180)</f>
        <v>0</v>
      </c>
      <c r="F180" s="23">
        <f>SUM(E180:E180)</f>
        <v>0</v>
      </c>
    </row>
    <row r="181" spans="1:7">
      <c r="A181" s="466"/>
      <c r="B181" s="466"/>
      <c r="C181" s="467"/>
      <c r="D181" s="468"/>
      <c r="E181" s="469"/>
      <c r="F181" s="469"/>
      <c r="G181" s="29"/>
    </row>
    <row r="182" spans="1:7">
      <c r="A182" s="1" t="s">
        <v>237</v>
      </c>
      <c r="B182" s="1"/>
      <c r="C182" s="39"/>
      <c r="D182" s="1" t="s">
        <v>236</v>
      </c>
      <c r="E182" s="23">
        <f>SUM(D182:D182)</f>
        <v>0</v>
      </c>
      <c r="F182" s="23">
        <f>SUM(E182:E182)</f>
        <v>0</v>
      </c>
    </row>
    <row r="183" spans="1:7">
      <c r="A183" s="1"/>
      <c r="B183" s="1"/>
      <c r="C183" s="39"/>
      <c r="E183" s="18">
        <f>SUM(D183:D183)</f>
        <v>0</v>
      </c>
      <c r="F183" s="78"/>
    </row>
    <row r="184" spans="1:7" ht="15">
      <c r="A184" s="16" t="s">
        <v>238</v>
      </c>
      <c r="B184" s="16"/>
      <c r="C184" s="16"/>
      <c r="D184" s="16" t="s">
        <v>239</v>
      </c>
      <c r="E184" s="17">
        <f>E185+E242+E246+E251+E254+E258+E267+E279</f>
        <v>816701.24</v>
      </c>
      <c r="F184" s="17">
        <f>F185+F242+F246+F251+F254+F258+F267+F279</f>
        <v>816701.24</v>
      </c>
    </row>
    <row r="185" spans="1:7">
      <c r="A185" s="4" t="s">
        <v>240</v>
      </c>
      <c r="B185" s="4"/>
      <c r="C185" s="4"/>
      <c r="D185" s="4" t="s">
        <v>241</v>
      </c>
      <c r="E185" s="10">
        <f>SUM(E188:E237)</f>
        <v>89454.45</v>
      </c>
      <c r="F185" s="10">
        <f>SUM(F188:F237)</f>
        <v>89454.45</v>
      </c>
    </row>
    <row r="186" spans="1:7">
      <c r="A186" s="1" t="s">
        <v>242</v>
      </c>
      <c r="B186" s="1"/>
      <c r="C186" s="39"/>
      <c r="D186" s="1" t="s">
        <v>241</v>
      </c>
      <c r="E186" s="1"/>
      <c r="F186" s="1"/>
    </row>
    <row r="187" spans="1:7">
      <c r="A187" s="1"/>
      <c r="B187" s="1" t="s">
        <v>618</v>
      </c>
      <c r="C187" s="39" t="s">
        <v>1673</v>
      </c>
      <c r="D187" s="1" t="s">
        <v>1687</v>
      </c>
      <c r="E187" s="1"/>
      <c r="F187" s="1"/>
    </row>
    <row r="188" spans="1:7">
      <c r="A188" s="1"/>
      <c r="B188" s="1" t="s">
        <v>1038</v>
      </c>
      <c r="C188" s="426">
        <v>11844</v>
      </c>
      <c r="D188" s="38" t="s">
        <v>515</v>
      </c>
      <c r="E188" s="23">
        <v>1300</v>
      </c>
      <c r="F188" s="23">
        <f t="shared" ref="F188:F241" si="22">SUM(E188:E188)</f>
        <v>1300</v>
      </c>
    </row>
    <row r="189" spans="1:7">
      <c r="B189" s="1"/>
      <c r="C189" s="426">
        <v>11845</v>
      </c>
      <c r="D189" s="38" t="s">
        <v>1040</v>
      </c>
      <c r="E189" s="23">
        <v>617.47</v>
      </c>
      <c r="F189" s="23">
        <f t="shared" si="22"/>
        <v>617.47</v>
      </c>
    </row>
    <row r="190" spans="1:7">
      <c r="B190" s="1"/>
      <c r="C190" s="426">
        <v>11846</v>
      </c>
      <c r="D190" s="38" t="s">
        <v>1688</v>
      </c>
      <c r="E190" s="23">
        <v>2002.9</v>
      </c>
      <c r="F190" s="23">
        <f t="shared" si="22"/>
        <v>2002.9</v>
      </c>
    </row>
    <row r="191" spans="1:7">
      <c r="B191" s="1"/>
      <c r="C191" s="426">
        <v>11848</v>
      </c>
      <c r="D191" s="38" t="s">
        <v>1040</v>
      </c>
      <c r="E191" s="23">
        <v>617.47</v>
      </c>
      <c r="F191" s="23">
        <f t="shared" si="22"/>
        <v>617.47</v>
      </c>
    </row>
    <row r="192" spans="1:7">
      <c r="B192" s="1"/>
      <c r="C192" s="426">
        <v>11850</v>
      </c>
      <c r="D192" s="38" t="s">
        <v>1040</v>
      </c>
      <c r="E192" s="23">
        <v>597.28</v>
      </c>
      <c r="F192" s="23">
        <f t="shared" si="22"/>
        <v>597.28</v>
      </c>
    </row>
    <row r="193" spans="2:6">
      <c r="B193" s="1"/>
      <c r="C193" s="426">
        <v>11851</v>
      </c>
      <c r="D193" s="38" t="s">
        <v>512</v>
      </c>
      <c r="E193" s="23">
        <v>1695</v>
      </c>
      <c r="F193" s="23">
        <f t="shared" si="22"/>
        <v>1695</v>
      </c>
    </row>
    <row r="194" spans="2:6">
      <c r="B194" s="1"/>
      <c r="C194" s="426">
        <v>11852</v>
      </c>
      <c r="D194" s="38" t="s">
        <v>1040</v>
      </c>
      <c r="E194" s="23">
        <v>549</v>
      </c>
      <c r="F194" s="23">
        <f t="shared" si="22"/>
        <v>549</v>
      </c>
    </row>
    <row r="195" spans="2:6">
      <c r="B195" s="1"/>
      <c r="C195" s="426">
        <v>11853</v>
      </c>
      <c r="D195" s="38" t="s">
        <v>1403</v>
      </c>
      <c r="E195" s="23">
        <v>1327.5</v>
      </c>
      <c r="F195" s="23">
        <f t="shared" si="22"/>
        <v>1327.5</v>
      </c>
    </row>
    <row r="196" spans="2:6">
      <c r="B196" s="1"/>
      <c r="C196" s="426">
        <v>11854</v>
      </c>
      <c r="D196" s="38" t="s">
        <v>1040</v>
      </c>
      <c r="E196" s="23">
        <v>597.28</v>
      </c>
      <c r="F196" s="23">
        <f t="shared" si="22"/>
        <v>597.28</v>
      </c>
    </row>
    <row r="197" spans="2:6">
      <c r="B197" s="1"/>
      <c r="C197" s="426">
        <v>11855</v>
      </c>
      <c r="D197" s="38" t="s">
        <v>515</v>
      </c>
      <c r="E197" s="23">
        <v>1200</v>
      </c>
      <c r="F197" s="23">
        <f t="shared" si="22"/>
        <v>1200</v>
      </c>
    </row>
    <row r="198" spans="2:6">
      <c r="B198" s="1"/>
      <c r="C198" s="426">
        <v>11856</v>
      </c>
      <c r="D198" s="38" t="s">
        <v>1042</v>
      </c>
      <c r="E198" s="23">
        <v>1100.04</v>
      </c>
      <c r="F198" s="23">
        <f t="shared" si="22"/>
        <v>1100.04</v>
      </c>
    </row>
    <row r="199" spans="2:6">
      <c r="B199" s="1"/>
      <c r="C199" s="426">
        <v>11857</v>
      </c>
      <c r="D199" s="38" t="s">
        <v>1689</v>
      </c>
      <c r="E199" s="23">
        <v>140</v>
      </c>
      <c r="F199" s="23">
        <f t="shared" si="22"/>
        <v>140</v>
      </c>
    </row>
    <row r="200" spans="2:6">
      <c r="B200" s="1"/>
      <c r="C200" s="426">
        <v>11858</v>
      </c>
      <c r="D200" s="38" t="s">
        <v>1040</v>
      </c>
      <c r="E200" s="23">
        <v>672.1</v>
      </c>
      <c r="F200" s="23">
        <f t="shared" si="22"/>
        <v>672.1</v>
      </c>
    </row>
    <row r="201" spans="2:6">
      <c r="B201" s="1"/>
      <c r="C201" s="426">
        <v>11859</v>
      </c>
      <c r="D201" s="38" t="s">
        <v>1040</v>
      </c>
      <c r="E201" s="23">
        <v>669.48</v>
      </c>
      <c r="F201" s="23">
        <f t="shared" si="22"/>
        <v>669.48</v>
      </c>
    </row>
    <row r="202" spans="2:6">
      <c r="B202" s="1"/>
      <c r="C202" s="426">
        <v>11862</v>
      </c>
      <c r="D202" s="38" t="s">
        <v>1689</v>
      </c>
      <c r="E202" s="23">
        <v>210</v>
      </c>
      <c r="F202" s="23">
        <f t="shared" si="22"/>
        <v>210</v>
      </c>
    </row>
    <row r="203" spans="2:6">
      <c r="B203" s="1"/>
      <c r="C203" s="426">
        <v>11863</v>
      </c>
      <c r="D203" s="38" t="s">
        <v>1040</v>
      </c>
      <c r="E203" s="23">
        <v>617.47</v>
      </c>
      <c r="F203" s="23">
        <f t="shared" si="22"/>
        <v>617.47</v>
      </c>
    </row>
    <row r="204" spans="2:6">
      <c r="B204" s="1"/>
      <c r="C204" s="426">
        <v>11865</v>
      </c>
      <c r="D204" s="38" t="s">
        <v>1690</v>
      </c>
      <c r="E204" s="23">
        <v>1695</v>
      </c>
      <c r="F204" s="23">
        <f t="shared" si="22"/>
        <v>1695</v>
      </c>
    </row>
    <row r="205" spans="2:6">
      <c r="B205" s="1"/>
      <c r="C205" s="426">
        <v>11871</v>
      </c>
      <c r="D205" s="38" t="s">
        <v>1040</v>
      </c>
      <c r="E205" s="23">
        <v>399.01</v>
      </c>
      <c r="F205" s="23">
        <f t="shared" si="22"/>
        <v>399.01</v>
      </c>
    </row>
    <row r="206" spans="2:6">
      <c r="B206" s="1"/>
      <c r="C206" s="426">
        <v>11874</v>
      </c>
      <c r="D206" s="38" t="s">
        <v>1292</v>
      </c>
      <c r="E206" s="23">
        <v>5000</v>
      </c>
      <c r="F206" s="23">
        <f t="shared" si="22"/>
        <v>5000</v>
      </c>
    </row>
    <row r="207" spans="2:6">
      <c r="B207" s="1"/>
      <c r="C207" s="426">
        <v>11875</v>
      </c>
      <c r="D207" s="38" t="s">
        <v>1689</v>
      </c>
      <c r="E207" s="23">
        <v>140</v>
      </c>
      <c r="F207" s="23">
        <f t="shared" si="22"/>
        <v>140</v>
      </c>
    </row>
    <row r="208" spans="2:6">
      <c r="B208" s="1"/>
      <c r="C208" s="426">
        <v>11876</v>
      </c>
      <c r="D208" s="38" t="s">
        <v>1691</v>
      </c>
      <c r="E208" s="23">
        <v>5700</v>
      </c>
      <c r="F208" s="23">
        <f t="shared" si="22"/>
        <v>5700</v>
      </c>
    </row>
    <row r="209" spans="2:7">
      <c r="B209" s="1"/>
      <c r="C209" s="426">
        <v>11877</v>
      </c>
      <c r="D209" s="38" t="s">
        <v>1691</v>
      </c>
      <c r="E209" s="23">
        <v>5700</v>
      </c>
      <c r="F209" s="23">
        <f t="shared" si="22"/>
        <v>5700</v>
      </c>
    </row>
    <row r="210" spans="2:7">
      <c r="B210" s="1"/>
      <c r="C210" s="426">
        <v>11878</v>
      </c>
      <c r="D210" s="38" t="s">
        <v>1040</v>
      </c>
      <c r="E210" s="23">
        <v>399.01</v>
      </c>
      <c r="F210" s="23">
        <f t="shared" si="22"/>
        <v>399.01</v>
      </c>
      <c r="G210" s="42"/>
    </row>
    <row r="211" spans="2:7">
      <c r="B211" s="1"/>
      <c r="C211" s="426" t="s">
        <v>1660</v>
      </c>
      <c r="D211" s="451" t="s">
        <v>484</v>
      </c>
      <c r="E211" s="23"/>
      <c r="F211" s="23"/>
      <c r="G211" s="42"/>
    </row>
    <row r="212" spans="2:7">
      <c r="B212" s="1"/>
      <c r="C212" s="40">
        <v>11879</v>
      </c>
      <c r="D212" s="38" t="s">
        <v>1692</v>
      </c>
      <c r="E212" s="23">
        <v>13720</v>
      </c>
      <c r="F212" s="23">
        <v>13720</v>
      </c>
    </row>
    <row r="213" spans="2:7">
      <c r="B213" s="1"/>
      <c r="C213" s="40">
        <v>11881</v>
      </c>
      <c r="D213" s="38" t="s">
        <v>1693</v>
      </c>
      <c r="E213" s="23">
        <v>1149.9100000000001</v>
      </c>
      <c r="F213" s="23">
        <v>1149.9100000000001</v>
      </c>
    </row>
    <row r="214" spans="2:7">
      <c r="B214" s="1"/>
      <c r="C214" s="40">
        <v>11882</v>
      </c>
      <c r="D214" s="38" t="s">
        <v>1693</v>
      </c>
      <c r="E214" s="23">
        <v>327</v>
      </c>
      <c r="F214" s="23">
        <v>327</v>
      </c>
    </row>
    <row r="215" spans="2:7">
      <c r="B215" s="1"/>
      <c r="C215" s="40">
        <v>11848</v>
      </c>
      <c r="D215" s="38" t="s">
        <v>1694</v>
      </c>
      <c r="E215" s="23">
        <v>5500</v>
      </c>
      <c r="F215" s="23">
        <v>5500</v>
      </c>
    </row>
    <row r="216" spans="2:7">
      <c r="B216" s="1"/>
      <c r="C216" s="40">
        <v>11885</v>
      </c>
      <c r="D216" s="38" t="s">
        <v>1694</v>
      </c>
      <c r="E216" s="23">
        <v>5500</v>
      </c>
      <c r="F216" s="23">
        <v>5500</v>
      </c>
    </row>
    <row r="217" spans="2:7">
      <c r="B217" s="1"/>
      <c r="C217" s="40">
        <v>11886</v>
      </c>
      <c r="D217" s="38" t="s">
        <v>1689</v>
      </c>
      <c r="E217" s="23">
        <v>490</v>
      </c>
      <c r="F217" s="23">
        <v>490</v>
      </c>
    </row>
    <row r="218" spans="2:7">
      <c r="B218" s="1"/>
      <c r="C218" s="40">
        <v>11888</v>
      </c>
      <c r="D218" s="38" t="s">
        <v>1040</v>
      </c>
      <c r="E218" s="23">
        <v>399.01</v>
      </c>
      <c r="F218" s="23">
        <v>399.01</v>
      </c>
    </row>
    <row r="219" spans="2:7">
      <c r="B219" s="1"/>
      <c r="C219" s="40">
        <v>11889</v>
      </c>
      <c r="D219" s="38" t="s">
        <v>1695</v>
      </c>
      <c r="E219" s="23">
        <v>4469.96</v>
      </c>
      <c r="F219" s="23">
        <v>4469.96</v>
      </c>
    </row>
    <row r="220" spans="2:7">
      <c r="B220" s="1"/>
      <c r="C220" s="40">
        <v>11890</v>
      </c>
      <c r="D220" s="38" t="s">
        <v>1696</v>
      </c>
      <c r="E220" s="23">
        <v>4228.3</v>
      </c>
      <c r="F220" s="23">
        <v>4228.3</v>
      </c>
    </row>
    <row r="221" spans="2:7">
      <c r="B221" s="1"/>
      <c r="C221" s="40">
        <v>11891</v>
      </c>
      <c r="D221" s="38" t="s">
        <v>1040</v>
      </c>
      <c r="E221" s="23">
        <v>399.01</v>
      </c>
      <c r="F221" s="23">
        <v>399.01</v>
      </c>
    </row>
    <row r="222" spans="2:7">
      <c r="B222" s="1"/>
      <c r="C222" s="40">
        <v>11893</v>
      </c>
      <c r="D222" s="38" t="s">
        <v>1040</v>
      </c>
      <c r="E222" s="23">
        <v>1197.02</v>
      </c>
      <c r="F222" s="23">
        <v>1197.02</v>
      </c>
    </row>
    <row r="223" spans="2:7">
      <c r="B223" s="1"/>
      <c r="C223" s="40">
        <v>11894</v>
      </c>
      <c r="D223" s="38" t="s">
        <v>1697</v>
      </c>
      <c r="E223" s="23">
        <v>6520.27</v>
      </c>
      <c r="F223" s="23">
        <v>6520.27</v>
      </c>
    </row>
    <row r="224" spans="2:7">
      <c r="B224" s="1"/>
      <c r="C224" s="40">
        <v>11895</v>
      </c>
      <c r="D224" s="38" t="s">
        <v>1040</v>
      </c>
      <c r="E224" s="23">
        <v>399.01</v>
      </c>
      <c r="F224" s="23">
        <v>399.01</v>
      </c>
    </row>
    <row r="225" spans="1:6">
      <c r="B225" s="1"/>
      <c r="C225" s="40">
        <v>11896</v>
      </c>
      <c r="D225" s="38" t="s">
        <v>1693</v>
      </c>
      <c r="E225" s="23">
        <v>1474.85</v>
      </c>
      <c r="F225" s="23">
        <v>1474.85</v>
      </c>
    </row>
    <row r="226" spans="1:6">
      <c r="B226" s="1"/>
      <c r="C226" s="40">
        <v>11897</v>
      </c>
      <c r="D226" s="38" t="s">
        <v>1040</v>
      </c>
      <c r="E226" s="23">
        <v>399</v>
      </c>
      <c r="F226" s="23">
        <v>399</v>
      </c>
    </row>
    <row r="227" spans="1:6">
      <c r="B227" s="1"/>
      <c r="C227" s="40">
        <v>11899</v>
      </c>
      <c r="D227" s="38" t="s">
        <v>515</v>
      </c>
      <c r="E227" s="23">
        <v>2250</v>
      </c>
      <c r="F227" s="23">
        <v>2250</v>
      </c>
    </row>
    <row r="228" spans="1:6">
      <c r="B228" s="1"/>
      <c r="C228" s="40">
        <v>11900</v>
      </c>
      <c r="D228" s="38" t="s">
        <v>1698</v>
      </c>
      <c r="E228" s="23">
        <v>1133.08</v>
      </c>
      <c r="F228" s="23">
        <v>1133.08</v>
      </c>
    </row>
    <row r="229" spans="1:6">
      <c r="B229" s="1"/>
      <c r="C229" s="40">
        <v>11901</v>
      </c>
      <c r="D229" s="38" t="s">
        <v>1565</v>
      </c>
      <c r="E229" s="23">
        <v>190</v>
      </c>
      <c r="F229" s="23">
        <v>190</v>
      </c>
    </row>
    <row r="230" spans="1:6">
      <c r="B230" s="1"/>
      <c r="C230" s="40">
        <v>11902</v>
      </c>
      <c r="D230" s="38" t="s">
        <v>1040</v>
      </c>
      <c r="E230" s="23">
        <v>399.01</v>
      </c>
      <c r="F230" s="23">
        <v>399.01</v>
      </c>
    </row>
    <row r="231" spans="1:6">
      <c r="B231" s="1"/>
      <c r="C231" s="40">
        <v>11904</v>
      </c>
      <c r="D231" s="38" t="s">
        <v>1040</v>
      </c>
      <c r="E231" s="23">
        <v>399.01</v>
      </c>
      <c r="F231" s="23">
        <v>399.01</v>
      </c>
    </row>
    <row r="232" spans="1:6">
      <c r="B232" s="1"/>
      <c r="C232" s="40">
        <v>11905</v>
      </c>
      <c r="D232" s="38" t="s">
        <v>1698</v>
      </c>
      <c r="E232" s="23">
        <v>354</v>
      </c>
      <c r="F232" s="23">
        <v>354</v>
      </c>
    </row>
    <row r="233" spans="1:6">
      <c r="B233" s="1"/>
      <c r="C233" s="40">
        <v>11907</v>
      </c>
      <c r="D233" s="38" t="s">
        <v>1040</v>
      </c>
      <c r="E233" s="23">
        <v>399</v>
      </c>
      <c r="F233" s="23">
        <v>399</v>
      </c>
    </row>
    <row r="234" spans="1:6">
      <c r="B234" s="1"/>
      <c r="C234" s="40">
        <v>11911</v>
      </c>
      <c r="D234" s="38" t="s">
        <v>1565</v>
      </c>
      <c r="E234" s="23">
        <v>285</v>
      </c>
      <c r="F234" s="23">
        <v>285</v>
      </c>
    </row>
    <row r="235" spans="1:6">
      <c r="B235" s="1"/>
      <c r="C235" s="40">
        <v>11912</v>
      </c>
      <c r="D235" s="38" t="s">
        <v>1040</v>
      </c>
      <c r="E235" s="23">
        <v>399</v>
      </c>
      <c r="F235" s="23">
        <v>399</v>
      </c>
    </row>
    <row r="236" spans="1:6">
      <c r="B236" s="1"/>
      <c r="C236" s="40">
        <v>11915</v>
      </c>
      <c r="D236" s="38" t="s">
        <v>1040</v>
      </c>
      <c r="E236" s="23">
        <v>399</v>
      </c>
      <c r="F236" s="23">
        <v>399</v>
      </c>
    </row>
    <row r="237" spans="1:6">
      <c r="A237" s="1"/>
      <c r="B237" s="1"/>
      <c r="C237" s="40">
        <v>11916</v>
      </c>
      <c r="D237" s="38" t="s">
        <v>1699</v>
      </c>
      <c r="E237" s="23">
        <v>4128</v>
      </c>
      <c r="F237" s="23">
        <v>4128</v>
      </c>
    </row>
    <row r="238" spans="1:6">
      <c r="A238" s="1"/>
      <c r="B238" s="1"/>
      <c r="C238" s="40"/>
      <c r="D238" s="38"/>
      <c r="E238" s="23"/>
      <c r="F238" s="23"/>
    </row>
    <row r="239" spans="1:6">
      <c r="A239" s="1" t="s">
        <v>1700</v>
      </c>
      <c r="B239" s="1"/>
      <c r="C239" s="40"/>
      <c r="D239" s="1" t="s">
        <v>1701</v>
      </c>
      <c r="E239" s="23"/>
      <c r="F239" s="23"/>
    </row>
    <row r="240" spans="1:6">
      <c r="A240" s="1"/>
      <c r="B240" s="1"/>
      <c r="C240" s="40"/>
      <c r="D240" s="38"/>
      <c r="E240" s="23"/>
      <c r="F240" s="23"/>
    </row>
    <row r="241" spans="1:6">
      <c r="A241" s="1"/>
      <c r="B241" s="1"/>
      <c r="C241" s="39"/>
      <c r="D241" s="38"/>
      <c r="E241" s="23"/>
      <c r="F241" s="23">
        <f t="shared" si="22"/>
        <v>0</v>
      </c>
    </row>
    <row r="242" spans="1:6">
      <c r="A242" s="4" t="s">
        <v>245</v>
      </c>
      <c r="B242" s="4"/>
      <c r="C242" s="4"/>
      <c r="D242" s="4" t="s">
        <v>246</v>
      </c>
      <c r="E242" s="10">
        <f>SUM(E243:E245)</f>
        <v>0</v>
      </c>
      <c r="F242" s="10">
        <f>SUM(F243:F245)</f>
        <v>0</v>
      </c>
    </row>
    <row r="243" spans="1:6">
      <c r="A243" s="1" t="s">
        <v>247</v>
      </c>
      <c r="B243" s="1"/>
      <c r="C243" s="39"/>
      <c r="D243" s="1" t="s">
        <v>248</v>
      </c>
      <c r="E243" s="18"/>
      <c r="F243" s="18">
        <f>SUM(E243:E243)</f>
        <v>0</v>
      </c>
    </row>
    <row r="244" spans="1:6">
      <c r="A244" s="1" t="s">
        <v>249</v>
      </c>
      <c r="B244" s="1"/>
      <c r="C244" s="39"/>
      <c r="D244" s="1" t="s">
        <v>250</v>
      </c>
      <c r="E244" s="23">
        <f>SUM(D244:D244)</f>
        <v>0</v>
      </c>
      <c r="F244" s="23">
        <f>SUM(E244:E244)</f>
        <v>0</v>
      </c>
    </row>
    <row r="245" spans="1:6">
      <c r="A245" s="1" t="s">
        <v>251</v>
      </c>
      <c r="B245" s="1"/>
      <c r="C245" s="39"/>
      <c r="D245" s="1" t="s">
        <v>252</v>
      </c>
      <c r="E245" s="23">
        <f>SUM(D245:D245)</f>
        <v>0</v>
      </c>
      <c r="F245" s="23">
        <f>SUM(E245:E245)</f>
        <v>0</v>
      </c>
    </row>
    <row r="246" spans="1:6">
      <c r="A246" s="4" t="s">
        <v>253</v>
      </c>
      <c r="B246" s="4"/>
      <c r="C246" s="4"/>
      <c r="D246" s="4" t="s">
        <v>254</v>
      </c>
      <c r="E246" s="10">
        <f>SUM(E247:E250)</f>
        <v>0</v>
      </c>
      <c r="F246" s="10">
        <f>SUM(F248:F250)</f>
        <v>0</v>
      </c>
    </row>
    <row r="247" spans="1:6">
      <c r="A247" s="1" t="s">
        <v>257</v>
      </c>
      <c r="B247" s="1"/>
      <c r="C247" s="39"/>
      <c r="D247" s="1" t="s">
        <v>258</v>
      </c>
      <c r="E247" s="18">
        <v>0</v>
      </c>
      <c r="F247" s="12">
        <v>0</v>
      </c>
    </row>
    <row r="248" spans="1:6">
      <c r="A248" s="1" t="s">
        <v>259</v>
      </c>
      <c r="B248" s="1"/>
      <c r="C248" s="39"/>
      <c r="D248" s="1" t="s">
        <v>260</v>
      </c>
      <c r="E248" s="23">
        <f>SUM(D248:D248)</f>
        <v>0</v>
      </c>
      <c r="F248" s="23">
        <f>SUM(E248:E248)</f>
        <v>0</v>
      </c>
    </row>
    <row r="249" spans="1:6">
      <c r="A249" s="1" t="s">
        <v>261</v>
      </c>
      <c r="B249" s="1"/>
      <c r="C249" s="39"/>
      <c r="D249" s="1" t="s">
        <v>262</v>
      </c>
      <c r="E249" s="23">
        <f>SUM(D249:D249)</f>
        <v>0</v>
      </c>
      <c r="F249" s="23">
        <f>SUM(E249:E249)</f>
        <v>0</v>
      </c>
    </row>
    <row r="250" spans="1:6">
      <c r="A250" s="1" t="s">
        <v>265</v>
      </c>
      <c r="B250" s="1"/>
      <c r="C250" s="39"/>
      <c r="D250" s="1" t="s">
        <v>266</v>
      </c>
      <c r="E250" s="18"/>
      <c r="F250" s="18">
        <f>SUM(E250:E250)</f>
        <v>0</v>
      </c>
    </row>
    <row r="251" spans="1:6">
      <c r="A251" s="4" t="s">
        <v>267</v>
      </c>
      <c r="B251" s="4"/>
      <c r="C251" s="4"/>
      <c r="D251" s="4" t="s">
        <v>843</v>
      </c>
      <c r="E251" s="10">
        <f>SUM(E252:E253)</f>
        <v>0</v>
      </c>
      <c r="F251" s="10">
        <f>SUM(F252:F253)</f>
        <v>0</v>
      </c>
    </row>
    <row r="252" spans="1:6">
      <c r="A252" s="1" t="s">
        <v>1702</v>
      </c>
      <c r="B252" s="1"/>
      <c r="C252" s="39"/>
      <c r="D252" s="1" t="s">
        <v>270</v>
      </c>
      <c r="E252" s="18">
        <v>0</v>
      </c>
      <c r="F252" s="23">
        <f>SUM(E252:E252)</f>
        <v>0</v>
      </c>
    </row>
    <row r="253" spans="1:6">
      <c r="A253" s="1"/>
      <c r="B253" s="1"/>
      <c r="C253" s="39"/>
      <c r="D253" s="38"/>
      <c r="E253" s="12"/>
      <c r="F253" s="23"/>
    </row>
    <row r="254" spans="1:6">
      <c r="A254" s="4" t="s">
        <v>271</v>
      </c>
      <c r="B254" s="4"/>
      <c r="C254" s="4"/>
      <c r="D254" s="4" t="s">
        <v>272</v>
      </c>
      <c r="E254" s="10">
        <f>SUM(E256:E257)</f>
        <v>0</v>
      </c>
      <c r="F254" s="10">
        <f>SUM(F256:F257)</f>
        <v>0</v>
      </c>
    </row>
    <row r="255" spans="1:6">
      <c r="A255" s="1" t="s">
        <v>273</v>
      </c>
      <c r="C255" s="39"/>
      <c r="D255" s="1" t="s">
        <v>274</v>
      </c>
      <c r="E255" s="29"/>
      <c r="F255" s="29"/>
    </row>
    <row r="256" spans="1:6">
      <c r="A256" s="1" t="s">
        <v>275</v>
      </c>
      <c r="B256" s="1"/>
      <c r="C256" s="39"/>
      <c r="D256" s="1" t="s">
        <v>276</v>
      </c>
      <c r="E256" s="12">
        <v>0</v>
      </c>
      <c r="F256" s="23">
        <f>SUM(E256:E256)</f>
        <v>0</v>
      </c>
    </row>
    <row r="257" spans="1:6">
      <c r="A257" s="1" t="s">
        <v>1703</v>
      </c>
      <c r="B257" s="1"/>
      <c r="C257" s="39"/>
      <c r="D257" s="1" t="s">
        <v>278</v>
      </c>
      <c r="E257" s="12">
        <v>0</v>
      </c>
      <c r="F257" s="23">
        <f>SUM(E257:E257)</f>
        <v>0</v>
      </c>
    </row>
    <row r="258" spans="1:6">
      <c r="A258" s="4" t="s">
        <v>279</v>
      </c>
      <c r="B258" s="4"/>
      <c r="C258" s="4"/>
      <c r="D258" s="4" t="s">
        <v>280</v>
      </c>
      <c r="E258" s="10">
        <f>SUM(E259:E265)</f>
        <v>0</v>
      </c>
      <c r="F258" s="10">
        <f>SUM(F259:F265)</f>
        <v>0</v>
      </c>
    </row>
    <row r="259" spans="1:6">
      <c r="A259" s="1" t="s">
        <v>281</v>
      </c>
      <c r="B259" s="1"/>
      <c r="C259" s="39"/>
      <c r="D259" s="1" t="s">
        <v>282</v>
      </c>
      <c r="E259" s="23">
        <f t="shared" ref="E259:E265" si="23">SUM(D259:D259)</f>
        <v>0</v>
      </c>
      <c r="F259" s="23">
        <f t="shared" ref="F259:F265" si="24">SUM(E259:E259)</f>
        <v>0</v>
      </c>
    </row>
    <row r="260" spans="1:6">
      <c r="A260" s="1" t="s">
        <v>283</v>
      </c>
      <c r="B260" s="1"/>
      <c r="C260" s="39"/>
      <c r="D260" s="1" t="s">
        <v>284</v>
      </c>
      <c r="E260" s="23">
        <f t="shared" si="23"/>
        <v>0</v>
      </c>
      <c r="F260" s="23">
        <f t="shared" si="24"/>
        <v>0</v>
      </c>
    </row>
    <row r="261" spans="1:6">
      <c r="A261" s="1" t="s">
        <v>285</v>
      </c>
      <c r="B261" s="1"/>
      <c r="C261" s="39"/>
      <c r="D261" s="1" t="s">
        <v>286</v>
      </c>
      <c r="E261" s="23">
        <f t="shared" si="23"/>
        <v>0</v>
      </c>
      <c r="F261" s="23">
        <f t="shared" si="24"/>
        <v>0</v>
      </c>
    </row>
    <row r="262" spans="1:6">
      <c r="A262" s="1" t="s">
        <v>287</v>
      </c>
      <c r="B262" s="1"/>
      <c r="C262" s="39"/>
      <c r="D262" s="1" t="s">
        <v>288</v>
      </c>
      <c r="E262" s="23">
        <f t="shared" si="23"/>
        <v>0</v>
      </c>
      <c r="F262" s="23">
        <f t="shared" si="24"/>
        <v>0</v>
      </c>
    </row>
    <row r="263" spans="1:6">
      <c r="A263" s="1" t="s">
        <v>289</v>
      </c>
      <c r="B263" s="1"/>
      <c r="C263" s="39"/>
      <c r="D263" s="1" t="s">
        <v>715</v>
      </c>
      <c r="E263" s="23">
        <f t="shared" si="23"/>
        <v>0</v>
      </c>
      <c r="F263" s="23">
        <f t="shared" si="24"/>
        <v>0</v>
      </c>
    </row>
    <row r="264" spans="1:6">
      <c r="A264" s="1" t="s">
        <v>291</v>
      </c>
      <c r="B264" s="1"/>
      <c r="C264" s="39"/>
      <c r="D264" s="1" t="s">
        <v>292</v>
      </c>
      <c r="E264" s="23">
        <f t="shared" si="23"/>
        <v>0</v>
      </c>
      <c r="F264" s="23">
        <f t="shared" si="24"/>
        <v>0</v>
      </c>
    </row>
    <row r="265" spans="1:6">
      <c r="A265" s="1" t="s">
        <v>293</v>
      </c>
      <c r="B265" s="1"/>
      <c r="C265" s="39"/>
      <c r="D265" s="1" t="s">
        <v>294</v>
      </c>
      <c r="E265" s="23">
        <f t="shared" si="23"/>
        <v>0</v>
      </c>
      <c r="F265" s="23">
        <f t="shared" si="24"/>
        <v>0</v>
      </c>
    </row>
    <row r="266" spans="1:6">
      <c r="A266" s="1"/>
      <c r="B266" s="1"/>
      <c r="C266" s="39"/>
      <c r="E266" s="18"/>
      <c r="F266" s="18"/>
    </row>
    <row r="267" spans="1:6">
      <c r="A267" s="4" t="s">
        <v>295</v>
      </c>
      <c r="B267" s="4"/>
      <c r="C267" s="4"/>
      <c r="D267" s="4" t="s">
        <v>296</v>
      </c>
      <c r="E267" s="10">
        <f>SUM(E268:E277)</f>
        <v>630461</v>
      </c>
      <c r="F267" s="10">
        <f>SUM(F268:F277)</f>
        <v>630461</v>
      </c>
    </row>
    <row r="268" spans="1:6">
      <c r="A268" s="1" t="s">
        <v>297</v>
      </c>
      <c r="B268" s="1"/>
      <c r="C268" s="39"/>
      <c r="D268" s="1" t="s">
        <v>298</v>
      </c>
      <c r="E268" s="12">
        <v>630461</v>
      </c>
      <c r="F268" s="23">
        <f>SUM(E268:E268)</f>
        <v>630461</v>
      </c>
    </row>
    <row r="269" spans="1:6">
      <c r="A269" s="1"/>
      <c r="B269" s="1"/>
      <c r="C269" s="39"/>
      <c r="D269" s="1" t="s">
        <v>484</v>
      </c>
      <c r="E269" s="12"/>
      <c r="F269" s="12"/>
    </row>
    <row r="270" spans="1:6">
      <c r="A270" s="1" t="s">
        <v>299</v>
      </c>
      <c r="B270" s="1"/>
      <c r="C270" s="39"/>
      <c r="D270" s="1" t="s">
        <v>300</v>
      </c>
      <c r="E270" s="23">
        <f>SUM(D270:D270)</f>
        <v>0</v>
      </c>
      <c r="F270" s="23">
        <f>SUM(E270:E270)</f>
        <v>0</v>
      </c>
    </row>
    <row r="271" spans="1:6">
      <c r="A271" s="1" t="s">
        <v>563</v>
      </c>
      <c r="B271" s="1"/>
      <c r="C271" s="39"/>
      <c r="D271" s="1" t="s">
        <v>302</v>
      </c>
      <c r="E271" s="23">
        <v>0</v>
      </c>
      <c r="F271" s="23">
        <v>0</v>
      </c>
    </row>
    <row r="272" spans="1:6">
      <c r="A272" s="1"/>
      <c r="B272" s="1"/>
      <c r="C272" s="39"/>
      <c r="D272" s="1" t="s">
        <v>1704</v>
      </c>
      <c r="E272" s="23"/>
      <c r="F272" s="23"/>
    </row>
    <row r="273" spans="1:6">
      <c r="A273" s="1" t="s">
        <v>303</v>
      </c>
      <c r="B273" s="1"/>
      <c r="C273" s="39"/>
      <c r="D273" s="1" t="s">
        <v>304</v>
      </c>
      <c r="E273" s="23">
        <f>SUM(D273:D273)</f>
        <v>0</v>
      </c>
      <c r="F273" s="23">
        <f t="shared" ref="F273:F277" si="25">SUM(E273:E273)</f>
        <v>0</v>
      </c>
    </row>
    <row r="274" spans="1:6">
      <c r="A274" s="1" t="s">
        <v>305</v>
      </c>
      <c r="B274" s="1"/>
      <c r="C274" s="39"/>
      <c r="D274" s="1" t="s">
        <v>306</v>
      </c>
      <c r="E274" s="23">
        <f>SUM(D274:D274)</f>
        <v>0</v>
      </c>
      <c r="F274" s="23">
        <f t="shared" si="25"/>
        <v>0</v>
      </c>
    </row>
    <row r="275" spans="1:6">
      <c r="A275" s="1" t="s">
        <v>307</v>
      </c>
      <c r="B275" s="1"/>
      <c r="C275" s="39"/>
      <c r="D275" s="1" t="s">
        <v>308</v>
      </c>
      <c r="E275" s="23">
        <f>SUM(D275:D275)</f>
        <v>0</v>
      </c>
      <c r="F275" s="23">
        <f t="shared" si="25"/>
        <v>0</v>
      </c>
    </row>
    <row r="276" spans="1:6">
      <c r="A276" s="1" t="s">
        <v>309</v>
      </c>
      <c r="B276" s="1"/>
      <c r="C276" s="39"/>
      <c r="D276" s="1" t="s">
        <v>310</v>
      </c>
      <c r="E276" s="23">
        <f>SUM(D276:D276)</f>
        <v>0</v>
      </c>
      <c r="F276" s="23">
        <f t="shared" si="25"/>
        <v>0</v>
      </c>
    </row>
    <row r="277" spans="1:6">
      <c r="A277" s="1" t="s">
        <v>311</v>
      </c>
      <c r="B277" s="1"/>
      <c r="C277" s="39"/>
      <c r="D277" s="1" t="s">
        <v>312</v>
      </c>
      <c r="E277" s="23">
        <f>SUM(D277:D277)</f>
        <v>0</v>
      </c>
      <c r="F277" s="23">
        <f t="shared" si="25"/>
        <v>0</v>
      </c>
    </row>
    <row r="278" spans="1:6">
      <c r="A278" s="1"/>
      <c r="B278" s="1"/>
      <c r="C278" s="39"/>
      <c r="E278" s="18"/>
      <c r="F278" s="18"/>
    </row>
    <row r="279" spans="1:6">
      <c r="A279" s="4" t="s">
        <v>313</v>
      </c>
      <c r="B279" s="4"/>
      <c r="C279" s="4"/>
      <c r="D279" s="4" t="s">
        <v>770</v>
      </c>
      <c r="E279" s="10">
        <f>SUM(E280+E290)</f>
        <v>96785.790000000008</v>
      </c>
      <c r="F279" s="10">
        <f>SUM(F280+F290)</f>
        <v>96785.790000000008</v>
      </c>
    </row>
    <row r="280" spans="1:6">
      <c r="A280" s="1" t="s">
        <v>315</v>
      </c>
      <c r="B280" s="1"/>
      <c r="C280" s="39"/>
      <c r="D280" s="1" t="s">
        <v>565</v>
      </c>
      <c r="E280" s="12">
        <f>SUM(E281)</f>
        <v>4945.38</v>
      </c>
      <c r="F280" s="23">
        <f t="shared" ref="F280:F313" si="26">SUM(E280:E280)</f>
        <v>4945.38</v>
      </c>
    </row>
    <row r="281" spans="1:6">
      <c r="A281" s="1"/>
      <c r="B281" s="1"/>
      <c r="C281" s="39" t="s">
        <v>1705</v>
      </c>
      <c r="D281" s="38" t="s">
        <v>1706</v>
      </c>
      <c r="E281" s="458">
        <v>4945.38</v>
      </c>
      <c r="F281" s="455">
        <v>4945.38</v>
      </c>
    </row>
    <row r="282" spans="1:6">
      <c r="A282" s="1" t="s">
        <v>317</v>
      </c>
      <c r="B282" s="1"/>
      <c r="C282" s="39"/>
      <c r="D282" s="1" t="s">
        <v>318</v>
      </c>
      <c r="E282" s="23">
        <v>0</v>
      </c>
      <c r="F282" s="23">
        <f t="shared" si="26"/>
        <v>0</v>
      </c>
    </row>
    <row r="283" spans="1:6">
      <c r="A283" s="1"/>
      <c r="B283" s="1"/>
      <c r="C283" s="39"/>
      <c r="D283" s="38"/>
      <c r="E283" s="12"/>
      <c r="F283" s="23">
        <f t="shared" si="26"/>
        <v>0</v>
      </c>
    </row>
    <row r="284" spans="1:6">
      <c r="A284" s="1" t="s">
        <v>321</v>
      </c>
      <c r="B284" s="1"/>
      <c r="C284" s="39"/>
      <c r="D284" s="1" t="s">
        <v>932</v>
      </c>
      <c r="E284" s="12">
        <v>0</v>
      </c>
      <c r="F284" s="23">
        <f t="shared" si="26"/>
        <v>0</v>
      </c>
    </row>
    <row r="285" spans="1:6">
      <c r="A285" s="1" t="s">
        <v>323</v>
      </c>
      <c r="B285" s="1"/>
      <c r="C285" s="39"/>
      <c r="D285" s="1" t="s">
        <v>773</v>
      </c>
      <c r="E285" s="12">
        <v>0</v>
      </c>
      <c r="F285" s="23">
        <f t="shared" si="26"/>
        <v>0</v>
      </c>
    </row>
    <row r="286" spans="1:6">
      <c r="A286" s="1"/>
      <c r="B286" s="1"/>
      <c r="C286" s="39"/>
      <c r="D286" s="38"/>
      <c r="E286" s="12"/>
      <c r="F286" s="23">
        <f t="shared" si="26"/>
        <v>0</v>
      </c>
    </row>
    <row r="287" spans="1:6">
      <c r="A287" s="1" t="s">
        <v>325</v>
      </c>
      <c r="B287" s="1"/>
      <c r="C287" s="39"/>
      <c r="D287" s="1" t="s">
        <v>326</v>
      </c>
      <c r="E287" s="12">
        <f>SUM(D287:D287)</f>
        <v>0</v>
      </c>
      <c r="F287" s="23">
        <f t="shared" si="26"/>
        <v>0</v>
      </c>
    </row>
    <row r="288" spans="1:6">
      <c r="A288" s="1"/>
      <c r="B288" s="1"/>
      <c r="C288" s="39"/>
      <c r="D288" s="38"/>
      <c r="E288" s="12">
        <v>0</v>
      </c>
      <c r="F288" s="23">
        <f t="shared" si="26"/>
        <v>0</v>
      </c>
    </row>
    <row r="289" spans="1:7">
      <c r="A289" s="1" t="s">
        <v>327</v>
      </c>
      <c r="B289" s="1"/>
      <c r="C289" s="39"/>
      <c r="D289" s="1" t="s">
        <v>328</v>
      </c>
      <c r="E289" s="23">
        <v>0</v>
      </c>
      <c r="F289" s="23">
        <f t="shared" si="26"/>
        <v>0</v>
      </c>
    </row>
    <row r="290" spans="1:7">
      <c r="A290" s="1" t="s">
        <v>329</v>
      </c>
      <c r="C290" s="39"/>
      <c r="D290" s="1" t="s">
        <v>774</v>
      </c>
      <c r="E290" s="12">
        <f>SUM(E292:E310)</f>
        <v>91840.41</v>
      </c>
      <c r="F290" s="23">
        <f t="shared" si="26"/>
        <v>91840.41</v>
      </c>
    </row>
    <row r="291" spans="1:7">
      <c r="A291" s="1"/>
      <c r="C291" s="39" t="s">
        <v>1673</v>
      </c>
      <c r="D291" s="1" t="s">
        <v>484</v>
      </c>
      <c r="E291" s="12"/>
      <c r="F291" s="23">
        <f t="shared" si="26"/>
        <v>0</v>
      </c>
    </row>
    <row r="292" spans="1:7">
      <c r="A292" s="1"/>
      <c r="C292" s="39">
        <v>11849</v>
      </c>
      <c r="D292" s="38" t="s">
        <v>1707</v>
      </c>
      <c r="E292" s="455">
        <v>6810</v>
      </c>
      <c r="F292" s="455">
        <f t="shared" si="26"/>
        <v>6810</v>
      </c>
    </row>
    <row r="293" spans="1:7">
      <c r="A293" s="1"/>
      <c r="C293" s="39">
        <v>11820</v>
      </c>
      <c r="D293" s="38" t="s">
        <v>1708</v>
      </c>
      <c r="E293" s="455">
        <v>6549.77</v>
      </c>
      <c r="F293" s="455">
        <f t="shared" si="26"/>
        <v>6549.77</v>
      </c>
    </row>
    <row r="294" spans="1:7">
      <c r="A294" s="1"/>
      <c r="C294" s="39">
        <v>11861</v>
      </c>
      <c r="D294" s="38" t="s">
        <v>1590</v>
      </c>
      <c r="E294" s="455">
        <v>186.96</v>
      </c>
      <c r="F294" s="455">
        <f t="shared" si="26"/>
        <v>186.96</v>
      </c>
    </row>
    <row r="295" spans="1:7">
      <c r="A295" s="1"/>
      <c r="C295" s="39">
        <v>11866</v>
      </c>
      <c r="D295" s="38" t="s">
        <v>1709</v>
      </c>
      <c r="E295" s="455">
        <v>745</v>
      </c>
      <c r="F295" s="455">
        <f t="shared" si="26"/>
        <v>745</v>
      </c>
    </row>
    <row r="296" spans="1:7">
      <c r="A296" s="1"/>
      <c r="C296" s="39">
        <v>11867</v>
      </c>
      <c r="D296" s="38" t="s">
        <v>1710</v>
      </c>
      <c r="E296" s="455">
        <v>550</v>
      </c>
      <c r="F296" s="455">
        <f t="shared" si="26"/>
        <v>550</v>
      </c>
    </row>
    <row r="297" spans="1:7">
      <c r="A297" s="1"/>
      <c r="C297" s="39">
        <v>11868</v>
      </c>
      <c r="D297" s="38" t="s">
        <v>1711</v>
      </c>
      <c r="E297" s="455">
        <v>500</v>
      </c>
      <c r="F297" s="455">
        <f t="shared" si="26"/>
        <v>500</v>
      </c>
    </row>
    <row r="298" spans="1:7">
      <c r="A298" s="1"/>
      <c r="C298" s="39">
        <v>11869</v>
      </c>
      <c r="D298" s="38" t="s">
        <v>1711</v>
      </c>
      <c r="E298" s="455">
        <v>2400</v>
      </c>
      <c r="F298" s="455">
        <f t="shared" si="26"/>
        <v>2400</v>
      </c>
    </row>
    <row r="299" spans="1:7">
      <c r="A299" s="1"/>
      <c r="C299" s="39">
        <v>11870</v>
      </c>
      <c r="D299" s="38" t="s">
        <v>1590</v>
      </c>
      <c r="E299" s="455">
        <v>2377.0100000000002</v>
      </c>
      <c r="F299" s="455">
        <f t="shared" si="26"/>
        <v>2377.0100000000002</v>
      </c>
    </row>
    <row r="300" spans="1:7">
      <c r="A300" s="1"/>
      <c r="C300" s="39">
        <v>11872</v>
      </c>
      <c r="D300" s="38" t="s">
        <v>1712</v>
      </c>
      <c r="E300" s="455">
        <v>10900</v>
      </c>
      <c r="F300" s="455">
        <f t="shared" si="26"/>
        <v>10900</v>
      </c>
      <c r="G300" s="42"/>
    </row>
    <row r="301" spans="1:7">
      <c r="A301" s="1"/>
      <c r="B301" t="s">
        <v>1713</v>
      </c>
      <c r="C301" s="39" t="s">
        <v>1660</v>
      </c>
      <c r="D301" s="38" t="s">
        <v>484</v>
      </c>
      <c r="E301" s="458"/>
      <c r="F301" s="455">
        <f t="shared" si="26"/>
        <v>0</v>
      </c>
    </row>
    <row r="302" spans="1:7">
      <c r="A302" s="1"/>
      <c r="C302" s="40">
        <v>11883</v>
      </c>
      <c r="D302" s="38" t="s">
        <v>1714</v>
      </c>
      <c r="E302" s="455">
        <v>2100</v>
      </c>
      <c r="F302" s="455">
        <v>2100</v>
      </c>
    </row>
    <row r="303" spans="1:7">
      <c r="A303" s="1"/>
      <c r="C303" s="40">
        <v>11903</v>
      </c>
      <c r="D303" s="38" t="s">
        <v>1715</v>
      </c>
      <c r="E303" s="455">
        <v>1800</v>
      </c>
      <c r="F303" s="455">
        <v>1800</v>
      </c>
    </row>
    <row r="304" spans="1:7">
      <c r="A304" s="1"/>
      <c r="C304" s="40">
        <v>11906</v>
      </c>
      <c r="D304" s="38" t="s">
        <v>1176</v>
      </c>
      <c r="E304" s="455">
        <v>6589.06</v>
      </c>
      <c r="F304" s="455">
        <v>6589.06</v>
      </c>
    </row>
    <row r="305" spans="1:6">
      <c r="A305" s="1"/>
      <c r="B305" s="1"/>
      <c r="C305" s="40">
        <v>11908</v>
      </c>
      <c r="D305" s="38" t="s">
        <v>1716</v>
      </c>
      <c r="E305" s="455">
        <v>3553.61</v>
      </c>
      <c r="F305" s="455">
        <v>3553.61</v>
      </c>
    </row>
    <row r="306" spans="1:6">
      <c r="B306" s="38"/>
      <c r="C306" s="40">
        <v>11908</v>
      </c>
      <c r="D306" s="38" t="s">
        <v>1717</v>
      </c>
      <c r="E306" s="455">
        <v>10030</v>
      </c>
      <c r="F306" s="455">
        <v>10030</v>
      </c>
    </row>
    <row r="307" spans="1:6">
      <c r="B307" s="38"/>
      <c r="C307" s="40">
        <v>11908</v>
      </c>
      <c r="D307" s="38" t="s">
        <v>1717</v>
      </c>
      <c r="E307" s="455">
        <v>17464</v>
      </c>
      <c r="F307" s="455">
        <v>17464</v>
      </c>
    </row>
    <row r="308" spans="1:6">
      <c r="B308" s="38"/>
      <c r="C308" s="40">
        <v>11908</v>
      </c>
      <c r="D308" s="38" t="s">
        <v>1711</v>
      </c>
      <c r="E308" s="455">
        <v>15930</v>
      </c>
      <c r="F308" s="455">
        <v>15930</v>
      </c>
    </row>
    <row r="309" spans="1:6">
      <c r="B309" s="38"/>
      <c r="C309" s="40">
        <v>11908</v>
      </c>
      <c r="D309" s="38" t="s">
        <v>1603</v>
      </c>
      <c r="E309" s="455">
        <v>705</v>
      </c>
      <c r="F309" s="455">
        <v>705</v>
      </c>
    </row>
    <row r="310" spans="1:6">
      <c r="B310" s="38"/>
      <c r="C310" s="40">
        <v>11908</v>
      </c>
      <c r="D310" s="38" t="s">
        <v>1590</v>
      </c>
      <c r="E310" s="455">
        <v>2650</v>
      </c>
      <c r="F310" s="455">
        <v>2650</v>
      </c>
    </row>
    <row r="311" spans="1:6">
      <c r="A311" s="1" t="s">
        <v>333</v>
      </c>
      <c r="B311" s="1"/>
      <c r="C311" s="39"/>
      <c r="D311" s="1" t="s">
        <v>334</v>
      </c>
      <c r="E311" s="458">
        <v>0</v>
      </c>
      <c r="F311" s="455">
        <f t="shared" si="26"/>
        <v>0</v>
      </c>
    </row>
    <row r="312" spans="1:6">
      <c r="A312" s="1" t="s">
        <v>579</v>
      </c>
      <c r="C312" s="39"/>
      <c r="D312" s="1" t="s">
        <v>1422</v>
      </c>
      <c r="E312" s="23">
        <v>0</v>
      </c>
      <c r="F312" s="23">
        <f t="shared" si="26"/>
        <v>0</v>
      </c>
    </row>
    <row r="313" spans="1:6">
      <c r="C313" s="39"/>
      <c r="D313" s="38"/>
      <c r="E313" s="12"/>
      <c r="F313" s="23">
        <f t="shared" si="26"/>
        <v>0</v>
      </c>
    </row>
    <row r="314" spans="1:6" ht="15">
      <c r="A314" s="16" t="s">
        <v>335</v>
      </c>
      <c r="B314" s="16"/>
      <c r="C314" s="16"/>
      <c r="D314" s="16" t="s">
        <v>336</v>
      </c>
      <c r="E314" s="17">
        <f>(E315+E326+E323)</f>
        <v>246895.79</v>
      </c>
      <c r="F314" s="17">
        <f>(F315+F326+F323)</f>
        <v>246895.79</v>
      </c>
    </row>
    <row r="315" spans="1:6" ht="15">
      <c r="A315" s="4" t="s">
        <v>337</v>
      </c>
      <c r="B315" s="4"/>
      <c r="C315" s="115"/>
      <c r="D315" s="4" t="s">
        <v>338</v>
      </c>
      <c r="E315" s="10">
        <f>SUM(E316:E322)</f>
        <v>246895.79</v>
      </c>
      <c r="F315" s="10">
        <f>SUM(F316:F322)</f>
        <v>246895.79</v>
      </c>
    </row>
    <row r="316" spans="1:6">
      <c r="A316" s="1" t="s">
        <v>339</v>
      </c>
      <c r="B316" s="1"/>
      <c r="C316" s="39"/>
      <c r="D316" s="1" t="s">
        <v>340</v>
      </c>
      <c r="E316" s="18">
        <f>SUM(D316:D316)</f>
        <v>0</v>
      </c>
      <c r="F316" s="23">
        <f t="shared" ref="F316:F322" si="27">SUM(E316:E316)</f>
        <v>0</v>
      </c>
    </row>
    <row r="317" spans="1:6">
      <c r="A317" s="1" t="s">
        <v>341</v>
      </c>
      <c r="B317" s="1"/>
      <c r="C317" s="39"/>
      <c r="D317" s="1" t="s">
        <v>342</v>
      </c>
      <c r="E317" s="18">
        <f>SUM(D317:D317)</f>
        <v>0</v>
      </c>
      <c r="F317" s="23">
        <f t="shared" si="27"/>
        <v>0</v>
      </c>
    </row>
    <row r="318" spans="1:6">
      <c r="A318" s="1"/>
      <c r="B318" s="1" t="s">
        <v>618</v>
      </c>
      <c r="C318" s="39" t="s">
        <v>1718</v>
      </c>
      <c r="D318" s="38" t="s">
        <v>1719</v>
      </c>
      <c r="E318" s="23">
        <v>246895.79</v>
      </c>
      <c r="F318" s="23">
        <f t="shared" si="27"/>
        <v>246895.79</v>
      </c>
    </row>
    <row r="319" spans="1:6">
      <c r="A319" s="1" t="s">
        <v>343</v>
      </c>
      <c r="B319" s="1"/>
      <c r="C319" s="39"/>
      <c r="D319" s="1" t="s">
        <v>344</v>
      </c>
      <c r="E319" s="23">
        <f>SUM(D319:D319)</f>
        <v>0</v>
      </c>
      <c r="F319" s="23">
        <f t="shared" si="27"/>
        <v>0</v>
      </c>
    </row>
    <row r="320" spans="1:6">
      <c r="A320" s="1" t="s">
        <v>345</v>
      </c>
      <c r="B320" s="1"/>
      <c r="C320" s="39"/>
      <c r="D320" s="1" t="s">
        <v>346</v>
      </c>
      <c r="E320" s="18">
        <f>SUM(D320:D320)</f>
        <v>0</v>
      </c>
      <c r="F320" s="23">
        <f t="shared" si="27"/>
        <v>0</v>
      </c>
    </row>
    <row r="321" spans="1:6">
      <c r="A321" s="1" t="s">
        <v>347</v>
      </c>
      <c r="B321" s="1"/>
      <c r="C321" s="39"/>
      <c r="D321" s="1" t="s">
        <v>348</v>
      </c>
      <c r="E321" s="12"/>
      <c r="F321" s="23">
        <f t="shared" si="27"/>
        <v>0</v>
      </c>
    </row>
    <row r="322" spans="1:6">
      <c r="A322" s="1" t="s">
        <v>349</v>
      </c>
      <c r="B322" s="1"/>
      <c r="C322" s="39"/>
      <c r="D322" s="1" t="s">
        <v>350</v>
      </c>
      <c r="E322" s="12"/>
      <c r="F322" s="23">
        <f t="shared" si="27"/>
        <v>0</v>
      </c>
    </row>
    <row r="323" spans="1:6">
      <c r="A323" s="4" t="s">
        <v>582</v>
      </c>
      <c r="B323" s="4"/>
      <c r="C323" s="4"/>
      <c r="D323" s="4" t="s">
        <v>583</v>
      </c>
      <c r="E323" s="10">
        <f>SUM(E325:E325)</f>
        <v>0</v>
      </c>
      <c r="F323" s="10">
        <f>SUM(F325:F325)</f>
        <v>0</v>
      </c>
    </row>
    <row r="324" spans="1:6">
      <c r="A324" s="1" t="s">
        <v>1181</v>
      </c>
      <c r="B324" s="83"/>
      <c r="C324" s="39"/>
      <c r="D324" s="1" t="s">
        <v>1720</v>
      </c>
      <c r="E324" s="23">
        <v>0</v>
      </c>
      <c r="F324" s="84">
        <v>0</v>
      </c>
    </row>
    <row r="325" spans="1:6">
      <c r="A325" s="83"/>
      <c r="B325" s="1"/>
      <c r="C325" s="39"/>
      <c r="D325" s="38"/>
      <c r="E325" s="23"/>
      <c r="F325" s="23"/>
    </row>
    <row r="326" spans="1:6">
      <c r="A326" s="4" t="s">
        <v>584</v>
      </c>
      <c r="B326" s="4"/>
      <c r="C326" s="4"/>
      <c r="D326" s="4" t="s">
        <v>585</v>
      </c>
      <c r="E326" s="10">
        <f t="shared" ref="E326" si="28">SUM(E327:E328)</f>
        <v>0</v>
      </c>
      <c r="F326" s="10">
        <f>SUM(F327:F328)</f>
        <v>0</v>
      </c>
    </row>
    <row r="327" spans="1:6">
      <c r="A327" s="1" t="s">
        <v>586</v>
      </c>
      <c r="B327" s="1"/>
      <c r="C327" s="39"/>
      <c r="D327" s="1" t="s">
        <v>587</v>
      </c>
      <c r="E327" s="23">
        <f>SUM(D327:D327)</f>
        <v>0</v>
      </c>
      <c r="F327" s="23">
        <f>SUM(E327:E327)</f>
        <v>0</v>
      </c>
    </row>
    <row r="328" spans="1:6">
      <c r="A328" s="1" t="s">
        <v>588</v>
      </c>
      <c r="B328" s="1"/>
      <c r="C328" s="39"/>
      <c r="D328" s="1" t="s">
        <v>589</v>
      </c>
      <c r="E328" s="23">
        <f>SUM(D328:D328)</f>
        <v>0</v>
      </c>
      <c r="F328" s="23">
        <f>SUM(E328:E328)</f>
        <v>0</v>
      </c>
    </row>
    <row r="329" spans="1:6">
      <c r="A329" s="1"/>
      <c r="B329" s="1"/>
      <c r="C329" s="39"/>
      <c r="E329" s="78"/>
      <c r="F329" s="78"/>
    </row>
    <row r="330" spans="1:6" ht="15">
      <c r="A330" s="16" t="s">
        <v>351</v>
      </c>
      <c r="B330" s="16"/>
      <c r="C330" s="16"/>
      <c r="D330" s="16" t="s">
        <v>352</v>
      </c>
      <c r="E330" s="17">
        <f>(E331)</f>
        <v>1030000000</v>
      </c>
      <c r="F330" s="17">
        <f>(F331)</f>
        <v>1030000000</v>
      </c>
    </row>
    <row r="331" spans="1:6">
      <c r="A331" s="4" t="s">
        <v>743</v>
      </c>
      <c r="B331" s="4"/>
      <c r="C331" s="4"/>
      <c r="D331" s="4" t="s">
        <v>352</v>
      </c>
      <c r="E331" s="10">
        <f>SUM(E333:E336)</f>
        <v>1030000000</v>
      </c>
      <c r="F331" s="10">
        <f>SUM(F333:F336)</f>
        <v>1030000000</v>
      </c>
    </row>
    <row r="332" spans="1:6">
      <c r="A332" s="1" t="s">
        <v>940</v>
      </c>
      <c r="B332" s="1"/>
      <c r="C332" s="1"/>
      <c r="D332" s="1" t="s">
        <v>1721</v>
      </c>
      <c r="E332" s="18"/>
      <c r="F332" s="18"/>
    </row>
    <row r="333" spans="1:6">
      <c r="A333" s="1" t="s">
        <v>353</v>
      </c>
      <c r="B333" s="1"/>
      <c r="C333" s="39"/>
      <c r="D333" s="1" t="s">
        <v>1201</v>
      </c>
      <c r="E333" s="18"/>
      <c r="F333" s="23">
        <f>SUM(E333:E333)</f>
        <v>0</v>
      </c>
    </row>
    <row r="334" spans="1:6">
      <c r="A334" s="1"/>
      <c r="B334" s="1"/>
      <c r="C334" s="39" t="s">
        <v>631</v>
      </c>
      <c r="D334" s="38" t="s">
        <v>1722</v>
      </c>
      <c r="E334" s="18">
        <v>1000000000</v>
      </c>
      <c r="F334" s="23">
        <v>1000000000</v>
      </c>
    </row>
    <row r="335" spans="1:6">
      <c r="A335" s="1" t="s">
        <v>1723</v>
      </c>
      <c r="B335" s="1"/>
      <c r="C335" s="39"/>
      <c r="D335" s="1" t="s">
        <v>1724</v>
      </c>
      <c r="E335" s="18"/>
      <c r="F335" s="23"/>
    </row>
    <row r="336" spans="1:6">
      <c r="B336" s="1" t="s">
        <v>711</v>
      </c>
      <c r="C336" s="39" t="s">
        <v>1725</v>
      </c>
      <c r="D336" s="38" t="s">
        <v>1726</v>
      </c>
      <c r="E336" s="23">
        <v>30000000</v>
      </c>
      <c r="F336" s="23">
        <v>30000000</v>
      </c>
    </row>
    <row r="337" spans="1:6" ht="15">
      <c r="A337" s="16" t="s">
        <v>355</v>
      </c>
      <c r="B337" s="16"/>
      <c r="C337" s="16"/>
      <c r="D337" s="16" t="s">
        <v>356</v>
      </c>
      <c r="E337" s="17">
        <f>E338+E345+E349+E352+E354+E361+E364+E367</f>
        <v>168161.29</v>
      </c>
      <c r="F337" s="17">
        <f>F338+F345+F349+F352+F354+F361+F364+F367</f>
        <v>168161.29</v>
      </c>
    </row>
    <row r="338" spans="1:6">
      <c r="A338" s="4" t="s">
        <v>357</v>
      </c>
      <c r="B338" s="4"/>
      <c r="C338" s="4"/>
      <c r="D338" s="4" t="s">
        <v>358</v>
      </c>
      <c r="E338" s="10">
        <f>SUM(E339:E344)</f>
        <v>168161.29</v>
      </c>
      <c r="F338" s="10">
        <f>SUM(F339:F344)</f>
        <v>168161.29</v>
      </c>
    </row>
    <row r="339" spans="1:6">
      <c r="A339" s="1" t="s">
        <v>359</v>
      </c>
      <c r="B339" s="1"/>
      <c r="C339" s="39"/>
      <c r="D339" s="1" t="s">
        <v>360</v>
      </c>
      <c r="E339" s="23"/>
      <c r="F339" s="23">
        <f t="shared" ref="F339:F348" si="29">SUM(E339:E339)</f>
        <v>0</v>
      </c>
    </row>
    <row r="340" spans="1:6">
      <c r="A340" s="1"/>
      <c r="B340" s="1"/>
      <c r="C340" s="39" t="s">
        <v>1727</v>
      </c>
      <c r="D340" s="38" t="s">
        <v>1728</v>
      </c>
      <c r="E340" s="23">
        <v>168161.29</v>
      </c>
      <c r="F340" s="23">
        <f t="shared" si="29"/>
        <v>168161.29</v>
      </c>
    </row>
    <row r="341" spans="1:6">
      <c r="A341" s="1" t="s">
        <v>361</v>
      </c>
      <c r="B341" s="1"/>
      <c r="C341" s="39"/>
      <c r="D341" s="1" t="s">
        <v>362</v>
      </c>
      <c r="E341" s="23"/>
      <c r="F341" s="23">
        <f t="shared" si="29"/>
        <v>0</v>
      </c>
    </row>
    <row r="342" spans="1:6">
      <c r="A342" s="1" t="s">
        <v>363</v>
      </c>
      <c r="B342" s="1"/>
      <c r="C342" s="39"/>
      <c r="D342" s="1" t="s">
        <v>366</v>
      </c>
      <c r="E342" s="23"/>
      <c r="F342" s="23">
        <f t="shared" si="29"/>
        <v>0</v>
      </c>
    </row>
    <row r="343" spans="1:6">
      <c r="A343" s="1" t="s">
        <v>365</v>
      </c>
      <c r="B343" s="1"/>
      <c r="C343" s="39"/>
      <c r="D343" s="1" t="s">
        <v>368</v>
      </c>
      <c r="E343" s="23">
        <f t="shared" ref="E343:E348" si="30">SUM(D343:D343)</f>
        <v>0</v>
      </c>
      <c r="F343" s="23">
        <f t="shared" si="29"/>
        <v>0</v>
      </c>
    </row>
    <row r="344" spans="1:6">
      <c r="A344" s="1" t="s">
        <v>367</v>
      </c>
      <c r="B344" s="1"/>
      <c r="C344" s="39"/>
      <c r="D344" s="38"/>
      <c r="E344" s="23">
        <f t="shared" si="30"/>
        <v>0</v>
      </c>
      <c r="F344" s="23">
        <f t="shared" si="29"/>
        <v>0</v>
      </c>
    </row>
    <row r="345" spans="1:6">
      <c r="A345" s="4" t="s">
        <v>369</v>
      </c>
      <c r="B345" s="4"/>
      <c r="C345" s="4"/>
      <c r="D345" s="4" t="s">
        <v>370</v>
      </c>
      <c r="E345" s="10">
        <f t="shared" ref="E345:F345" si="31">SUM(E346:E351)</f>
        <v>0</v>
      </c>
      <c r="F345" s="10">
        <f t="shared" si="31"/>
        <v>0</v>
      </c>
    </row>
    <row r="346" spans="1:6">
      <c r="A346" s="1" t="s">
        <v>371</v>
      </c>
      <c r="B346" s="1"/>
      <c r="C346" s="39"/>
      <c r="D346" s="1" t="s">
        <v>372</v>
      </c>
      <c r="E346" s="23">
        <f t="shared" si="30"/>
        <v>0</v>
      </c>
      <c r="F346" s="23">
        <f t="shared" si="29"/>
        <v>0</v>
      </c>
    </row>
    <row r="347" spans="1:6">
      <c r="A347" s="1" t="s">
        <v>373</v>
      </c>
      <c r="B347" s="1"/>
      <c r="C347" s="39"/>
      <c r="D347" s="1" t="s">
        <v>591</v>
      </c>
      <c r="E347" s="23">
        <f t="shared" si="30"/>
        <v>0</v>
      </c>
      <c r="F347" s="23">
        <f t="shared" si="29"/>
        <v>0</v>
      </c>
    </row>
    <row r="348" spans="1:6">
      <c r="A348" s="1" t="s">
        <v>375</v>
      </c>
      <c r="B348" s="1"/>
      <c r="C348" s="39"/>
      <c r="D348" s="1" t="s">
        <v>376</v>
      </c>
      <c r="E348" s="23">
        <f t="shared" si="30"/>
        <v>0</v>
      </c>
      <c r="F348" s="23">
        <f t="shared" si="29"/>
        <v>0</v>
      </c>
    </row>
    <row r="349" spans="1:6">
      <c r="A349" s="4" t="s">
        <v>377</v>
      </c>
      <c r="B349" s="4"/>
      <c r="C349" s="4"/>
      <c r="D349" s="4" t="s">
        <v>592</v>
      </c>
      <c r="E349" s="10">
        <f t="shared" ref="E349:F349" si="32">SUM(E350)</f>
        <v>0</v>
      </c>
      <c r="F349" s="10">
        <f t="shared" si="32"/>
        <v>0</v>
      </c>
    </row>
    <row r="350" spans="1:6">
      <c r="A350" s="1" t="s">
        <v>379</v>
      </c>
      <c r="B350" s="1"/>
      <c r="C350" s="39"/>
      <c r="D350" s="1" t="s">
        <v>380</v>
      </c>
      <c r="E350" s="23">
        <f>SUM(D350:D350)</f>
        <v>0</v>
      </c>
      <c r="F350" s="18">
        <f>SUM(E350:E350)</f>
        <v>0</v>
      </c>
    </row>
    <row r="351" spans="1:6">
      <c r="A351" s="1"/>
      <c r="B351" s="1"/>
      <c r="C351" s="39"/>
      <c r="E351" s="23">
        <f>SUM(D351:D351)</f>
        <v>0</v>
      </c>
      <c r="F351" s="18"/>
    </row>
    <row r="352" spans="1:6">
      <c r="A352" s="4" t="s">
        <v>381</v>
      </c>
      <c r="B352" s="4"/>
      <c r="C352" s="4"/>
      <c r="D352" s="4" t="s">
        <v>593</v>
      </c>
      <c r="E352" s="10">
        <f t="shared" ref="E352:F352" si="33">SUM(E353)</f>
        <v>0</v>
      </c>
      <c r="F352" s="10">
        <f t="shared" si="33"/>
        <v>0</v>
      </c>
    </row>
    <row r="353" spans="1:6">
      <c r="A353" s="1" t="s">
        <v>383</v>
      </c>
      <c r="B353" s="1"/>
      <c r="C353" s="39"/>
      <c r="D353" s="1" t="s">
        <v>594</v>
      </c>
      <c r="E353" s="23"/>
      <c r="F353" s="23">
        <f>SUM(E353:E353)</f>
        <v>0</v>
      </c>
    </row>
    <row r="354" spans="1:6">
      <c r="A354" s="4" t="s">
        <v>387</v>
      </c>
      <c r="B354" s="4"/>
      <c r="C354" s="4"/>
      <c r="D354" s="4" t="s">
        <v>388</v>
      </c>
      <c r="E354" s="10">
        <f>SUM(E355:E360)</f>
        <v>0</v>
      </c>
      <c r="F354" s="10">
        <f>SUM(F357:F360)</f>
        <v>0</v>
      </c>
    </row>
    <row r="355" spans="1:6">
      <c r="A355" s="1" t="s">
        <v>389</v>
      </c>
      <c r="B355" s="1"/>
      <c r="C355" s="39"/>
      <c r="D355" s="1" t="s">
        <v>595</v>
      </c>
      <c r="E355" s="23">
        <f t="shared" ref="E355:E360" si="34">SUM(D355:D355)</f>
        <v>0</v>
      </c>
      <c r="F355" s="18">
        <f t="shared" ref="F355:F357" si="35">SUM(E355:E355)</f>
        <v>0</v>
      </c>
    </row>
    <row r="356" spans="1:6">
      <c r="A356" s="1" t="s">
        <v>391</v>
      </c>
      <c r="B356" s="1"/>
      <c r="C356" s="39"/>
      <c r="D356" s="1" t="s">
        <v>596</v>
      </c>
      <c r="E356" s="23">
        <f t="shared" si="34"/>
        <v>0</v>
      </c>
      <c r="F356" s="23">
        <f t="shared" si="35"/>
        <v>0</v>
      </c>
    </row>
    <row r="357" spans="1:6">
      <c r="A357" s="1" t="s">
        <v>395</v>
      </c>
      <c r="C357" s="39"/>
      <c r="D357" s="1" t="s">
        <v>597</v>
      </c>
      <c r="E357" s="23">
        <f t="shared" si="34"/>
        <v>0</v>
      </c>
      <c r="F357" s="23">
        <f t="shared" si="35"/>
        <v>0</v>
      </c>
    </row>
    <row r="358" spans="1:6">
      <c r="A358" s="1" t="s">
        <v>393</v>
      </c>
      <c r="C358" s="39"/>
      <c r="D358" s="1" t="s">
        <v>598</v>
      </c>
      <c r="E358" s="23">
        <f t="shared" si="34"/>
        <v>0</v>
      </c>
      <c r="F358" s="29"/>
    </row>
    <row r="359" spans="1:6">
      <c r="A359" s="1" t="s">
        <v>397</v>
      </c>
      <c r="B359" s="1"/>
      <c r="C359" s="39"/>
      <c r="D359" s="1" t="s">
        <v>398</v>
      </c>
      <c r="E359" s="23">
        <f t="shared" si="34"/>
        <v>0</v>
      </c>
      <c r="F359" s="23">
        <f>SUM(E359:E359)</f>
        <v>0</v>
      </c>
    </row>
    <row r="360" spans="1:6">
      <c r="A360" s="1" t="s">
        <v>399</v>
      </c>
      <c r="B360" s="1"/>
      <c r="C360" s="39"/>
      <c r="D360" s="1" t="s">
        <v>599</v>
      </c>
      <c r="E360" s="23">
        <f t="shared" si="34"/>
        <v>0</v>
      </c>
      <c r="F360" s="23">
        <f>SUM(E360:E360)</f>
        <v>0</v>
      </c>
    </row>
    <row r="361" spans="1:6">
      <c r="A361" s="4" t="s">
        <v>403</v>
      </c>
      <c r="B361" s="4"/>
      <c r="C361" s="4"/>
      <c r="D361" s="4" t="s">
        <v>404</v>
      </c>
      <c r="E361" s="10">
        <f t="shared" ref="E361:F361" si="36">SUM(E362)</f>
        <v>0</v>
      </c>
      <c r="F361" s="10">
        <f t="shared" si="36"/>
        <v>0</v>
      </c>
    </row>
    <row r="362" spans="1:6">
      <c r="A362" s="1" t="s">
        <v>600</v>
      </c>
      <c r="B362" s="1"/>
      <c r="C362" s="39"/>
      <c r="D362" s="1" t="s">
        <v>601</v>
      </c>
      <c r="E362" s="23">
        <f>SUM(D362:D362)</f>
        <v>0</v>
      </c>
      <c r="F362" s="23">
        <f>SUM(E362:E362)</f>
        <v>0</v>
      </c>
    </row>
    <row r="363" spans="1:6">
      <c r="A363" s="1"/>
      <c r="B363" s="1"/>
      <c r="C363" s="39"/>
      <c r="E363" s="18"/>
      <c r="F363" s="18"/>
    </row>
    <row r="364" spans="1:6">
      <c r="A364" s="4" t="s">
        <v>407</v>
      </c>
      <c r="B364" s="4"/>
      <c r="C364" s="4"/>
      <c r="D364" s="4" t="s">
        <v>408</v>
      </c>
      <c r="E364" s="10">
        <f>SUM(E365:E366)</f>
        <v>0</v>
      </c>
      <c r="F364" s="10">
        <f>SUM(F365:F366)</f>
        <v>0</v>
      </c>
    </row>
    <row r="365" spans="1:6">
      <c r="A365" s="1" t="s">
        <v>409</v>
      </c>
      <c r="B365" s="1"/>
      <c r="C365" s="39"/>
      <c r="D365" s="1" t="s">
        <v>410</v>
      </c>
      <c r="E365" s="23">
        <f>SUM(D365:D365)</f>
        <v>0</v>
      </c>
      <c r="F365" s="23">
        <f>SUM(E365:E365)</f>
        <v>0</v>
      </c>
    </row>
    <row r="366" spans="1:6">
      <c r="A366" s="1" t="s">
        <v>411</v>
      </c>
      <c r="B366" s="1"/>
      <c r="C366" s="39"/>
      <c r="D366" s="1" t="s">
        <v>412</v>
      </c>
      <c r="E366" s="23" t="s">
        <v>1000</v>
      </c>
      <c r="F366" s="23">
        <f t="shared" ref="F366" si="37">SUM(E366:E366)</f>
        <v>0</v>
      </c>
    </row>
    <row r="367" spans="1:6">
      <c r="A367" s="4" t="s">
        <v>413</v>
      </c>
      <c r="B367" s="4"/>
      <c r="C367" s="4"/>
      <c r="D367" s="4" t="s">
        <v>414</v>
      </c>
      <c r="E367" s="10">
        <f>SUM(E368:E369)</f>
        <v>0</v>
      </c>
      <c r="F367" s="10">
        <f>SUM(F368:F369)</f>
        <v>0</v>
      </c>
    </row>
    <row r="368" spans="1:6">
      <c r="A368" s="1" t="s">
        <v>415</v>
      </c>
      <c r="B368" s="1"/>
      <c r="C368" s="39"/>
      <c r="D368" s="1" t="s">
        <v>416</v>
      </c>
      <c r="E368" s="23">
        <f>SUM(D368:D368)</f>
        <v>0</v>
      </c>
      <c r="F368" s="23">
        <f>SUM(E368:E368)</f>
        <v>0</v>
      </c>
    </row>
    <row r="369" spans="1:6">
      <c r="C369" s="39"/>
      <c r="E369" s="29"/>
      <c r="F369" s="29"/>
    </row>
    <row r="370" spans="1:6" ht="15">
      <c r="A370" s="16" t="s">
        <v>417</v>
      </c>
      <c r="B370" s="16"/>
      <c r="C370" s="16"/>
      <c r="D370" s="16" t="s">
        <v>418</v>
      </c>
      <c r="E370" s="75">
        <f>SUM(E371)</f>
        <v>2563169.17</v>
      </c>
      <c r="F370" s="75">
        <f>SUM(F371)</f>
        <v>2563169.17</v>
      </c>
    </row>
    <row r="371" spans="1:6">
      <c r="A371" s="4" t="s">
        <v>419</v>
      </c>
      <c r="B371" s="4"/>
      <c r="C371" s="4"/>
      <c r="D371" s="4" t="s">
        <v>420</v>
      </c>
      <c r="E371" s="10">
        <f>SUM(E373+E374)</f>
        <v>2563169.17</v>
      </c>
      <c r="F371" s="10">
        <f>SUM(F373+F374)</f>
        <v>2563169.17</v>
      </c>
    </row>
    <row r="372" spans="1:6">
      <c r="A372" s="1" t="s">
        <v>421</v>
      </c>
      <c r="B372" s="1"/>
      <c r="C372" s="39"/>
      <c r="D372" s="1" t="s">
        <v>602</v>
      </c>
      <c r="E372" s="460"/>
      <c r="F372" s="460"/>
    </row>
    <row r="373" spans="1:6">
      <c r="A373" s="1"/>
      <c r="B373" s="1" t="s">
        <v>618</v>
      </c>
      <c r="C373" s="1" t="s">
        <v>1729</v>
      </c>
      <c r="D373" s="38" t="s">
        <v>1730</v>
      </c>
      <c r="E373" s="23">
        <v>292919.65000000002</v>
      </c>
      <c r="F373" s="23">
        <v>292919.65000000002</v>
      </c>
    </row>
    <row r="374" spans="1:6">
      <c r="A374" s="4" t="s">
        <v>960</v>
      </c>
      <c r="B374" s="4"/>
      <c r="C374" s="4"/>
      <c r="D374" s="4" t="s">
        <v>603</v>
      </c>
      <c r="E374" s="10">
        <f>SUM(E375:E375)</f>
        <v>2270249.52</v>
      </c>
      <c r="F374" s="10">
        <f>SUM(F375:F375)</f>
        <v>2270249.52</v>
      </c>
    </row>
    <row r="375" spans="1:6">
      <c r="B375" s="1" t="s">
        <v>618</v>
      </c>
      <c r="C375" s="39" t="s">
        <v>1731</v>
      </c>
      <c r="D375" s="38" t="s">
        <v>1732</v>
      </c>
      <c r="E375" s="23">
        <v>2270249.52</v>
      </c>
      <c r="F375" s="23">
        <v>2270249.52</v>
      </c>
    </row>
    <row r="378" spans="1:6">
      <c r="D378" s="331"/>
    </row>
    <row r="379" spans="1:6" ht="15.75">
      <c r="D379" s="452" t="s">
        <v>1628</v>
      </c>
      <c r="E379" s="240"/>
      <c r="F379" s="113"/>
    </row>
    <row r="382" spans="1:6">
      <c r="D382" s="29"/>
      <c r="E382" s="29"/>
      <c r="F382" s="29"/>
    </row>
    <row r="383" spans="1:6">
      <c r="D383" s="701"/>
      <c r="E383" s="701"/>
      <c r="F383" s="701"/>
    </row>
  </sheetData>
  <mergeCells count="9">
    <mergeCell ref="D383:F383"/>
    <mergeCell ref="A4:F4"/>
    <mergeCell ref="A5:F5"/>
    <mergeCell ref="A6:F6"/>
    <mergeCell ref="A7:F7"/>
    <mergeCell ref="A8:F8"/>
    <mergeCell ref="B9:F9"/>
    <mergeCell ref="B10:F10"/>
    <mergeCell ref="B11:F11"/>
  </mergeCells>
  <printOptions horizontalCentered="1"/>
  <pageMargins left="0.39370078740157483" right="0" top="0.35433070866141736" bottom="0.51181102362204722" header="0.31496062992125984" footer="0.31496062992125984"/>
  <pageSetup scale="95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8"/>
  <sheetViews>
    <sheetView workbookViewId="0">
      <selection sqref="A1:E6"/>
    </sheetView>
  </sheetViews>
  <sheetFormatPr baseColWidth="10" defaultColWidth="11.42578125" defaultRowHeight="12.75"/>
  <cols>
    <col min="1" max="1" width="7.140625" customWidth="1"/>
    <col min="2" max="2" width="45.28515625" customWidth="1"/>
    <col min="3" max="3" width="18" customWidth="1"/>
    <col min="4" max="4" width="17.85546875" customWidth="1"/>
    <col min="5" max="5" width="17.140625" customWidth="1"/>
    <col min="6" max="6" width="16" customWidth="1"/>
    <col min="7" max="7" width="16.7109375" customWidth="1"/>
  </cols>
  <sheetData>
    <row r="1" spans="1:7">
      <c r="A1" s="704"/>
      <c r="B1" s="704"/>
      <c r="C1" s="704"/>
      <c r="D1" s="704"/>
      <c r="E1" s="704"/>
    </row>
    <row r="2" spans="1:7">
      <c r="A2" s="704"/>
      <c r="B2" s="704"/>
      <c r="C2" s="704"/>
      <c r="D2" s="704"/>
      <c r="E2" s="704"/>
    </row>
    <row r="3" spans="1:7" ht="11.25" customHeight="1">
      <c r="A3" s="704"/>
      <c r="B3" s="704"/>
      <c r="C3" s="704"/>
      <c r="D3" s="704"/>
      <c r="E3" s="704"/>
    </row>
    <row r="4" spans="1:7" ht="19.5" customHeight="1">
      <c r="A4" s="704"/>
      <c r="B4" s="704"/>
      <c r="C4" s="704"/>
      <c r="D4" s="704"/>
      <c r="E4" s="704"/>
    </row>
    <row r="5" spans="1:7">
      <c r="A5" s="704"/>
      <c r="B5" s="704"/>
      <c r="C5" s="704"/>
      <c r="D5" s="704"/>
      <c r="E5" s="704"/>
    </row>
    <row r="6" spans="1:7">
      <c r="A6" s="704"/>
      <c r="B6" s="704"/>
      <c r="C6" s="704"/>
      <c r="D6" s="704"/>
      <c r="E6" s="704"/>
    </row>
    <row r="7" spans="1:7" ht="15">
      <c r="A7" s="713" t="s">
        <v>0</v>
      </c>
      <c r="B7" s="713"/>
      <c r="C7" s="713"/>
      <c r="D7" s="713"/>
      <c r="E7" s="713"/>
    </row>
    <row r="8" spans="1:7" ht="15">
      <c r="A8" s="702" t="s">
        <v>439</v>
      </c>
      <c r="B8" s="702"/>
      <c r="C8" s="702"/>
      <c r="D8" s="702"/>
      <c r="E8" s="702"/>
    </row>
    <row r="9" spans="1:7" ht="14.25">
      <c r="A9" s="706" t="s">
        <v>1</v>
      </c>
      <c r="B9" s="706"/>
      <c r="C9" s="706"/>
      <c r="D9" s="706"/>
      <c r="E9" s="706"/>
      <c r="F9" s="145"/>
    </row>
    <row r="10" spans="1:7" ht="14.25">
      <c r="A10" s="706" t="s">
        <v>3</v>
      </c>
      <c r="B10" s="706"/>
      <c r="C10" s="706"/>
      <c r="D10" s="706"/>
      <c r="E10" s="706"/>
      <c r="F10" s="145"/>
    </row>
    <row r="11" spans="1:7" ht="14.2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442</v>
      </c>
      <c r="F11" s="145"/>
    </row>
    <row r="12" spans="1:7" ht="14.25">
      <c r="A12" s="83" t="s">
        <v>802</v>
      </c>
      <c r="B12" s="83" t="s">
        <v>444</v>
      </c>
      <c r="C12" s="84">
        <v>2977000000</v>
      </c>
      <c r="D12" s="84">
        <v>2977000000</v>
      </c>
      <c r="E12" s="84">
        <f>E13+E66+E199+E255+E271+E274+E314</f>
        <v>1056348436.8899999</v>
      </c>
      <c r="F12" s="145"/>
      <c r="G12" s="42"/>
    </row>
    <row r="13" spans="1:7" ht="14.25">
      <c r="A13" s="95" t="s">
        <v>16</v>
      </c>
      <c r="B13" s="95" t="s">
        <v>17</v>
      </c>
      <c r="C13" s="96">
        <f>SUM(C14+C32+C49+C55+C61)</f>
        <v>419740600</v>
      </c>
      <c r="D13" s="96">
        <v>419740600</v>
      </c>
      <c r="E13" s="96">
        <f>SUM(E14+E32+E49+E55+E61)</f>
        <v>13928431.100000001</v>
      </c>
      <c r="F13" s="145"/>
      <c r="G13" s="42"/>
    </row>
    <row r="14" spans="1:7" ht="14.2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f>'Detalle de Ejecucion Julio 23'!F15</f>
        <v>7699400</v>
      </c>
      <c r="F14" s="145"/>
    </row>
    <row r="15" spans="1:7" ht="14.25" hidden="1">
      <c r="A15" s="76" t="s">
        <v>20</v>
      </c>
      <c r="B15" s="76" t="s">
        <v>21</v>
      </c>
      <c r="C15" s="77"/>
      <c r="D15" s="77"/>
      <c r="E15" s="85">
        <v>7141530</v>
      </c>
      <c r="F15" s="145"/>
    </row>
    <row r="16" spans="1:7" ht="14.25" hidden="1">
      <c r="A16" s="76" t="s">
        <v>445</v>
      </c>
      <c r="B16" s="76" t="s">
        <v>446</v>
      </c>
      <c r="C16" s="77"/>
      <c r="D16" s="77"/>
      <c r="E16" s="85"/>
      <c r="F16" s="145"/>
    </row>
    <row r="17" spans="1:6" ht="14.25" hidden="1">
      <c r="A17" s="76" t="s">
        <v>22</v>
      </c>
      <c r="B17" s="76" t="s">
        <v>23</v>
      </c>
      <c r="C17" s="77"/>
      <c r="D17" s="77"/>
      <c r="E17" s="85"/>
      <c r="F17" s="145"/>
    </row>
    <row r="18" spans="1:6" ht="14.25" hidden="1">
      <c r="A18" s="76" t="s">
        <v>24</v>
      </c>
      <c r="B18" s="76" t="s">
        <v>25</v>
      </c>
      <c r="C18" s="77"/>
      <c r="D18" s="77"/>
      <c r="E18" s="85"/>
      <c r="F18" s="145"/>
    </row>
    <row r="19" spans="1:6" ht="14.25" hidden="1">
      <c r="A19" s="76" t="s">
        <v>26</v>
      </c>
      <c r="B19" s="76" t="s">
        <v>27</v>
      </c>
      <c r="C19" s="77"/>
      <c r="D19" s="77"/>
      <c r="E19" s="85"/>
      <c r="F19" s="145"/>
    </row>
    <row r="20" spans="1:6" ht="14.25" hidden="1">
      <c r="A20" s="76" t="s">
        <v>28</v>
      </c>
      <c r="B20" s="76" t="s">
        <v>29</v>
      </c>
      <c r="C20" s="77"/>
      <c r="D20" s="77"/>
      <c r="E20" s="85"/>
      <c r="F20" s="145"/>
    </row>
    <row r="21" spans="1:6" ht="14.25" hidden="1">
      <c r="A21" s="76" t="s">
        <v>32</v>
      </c>
      <c r="B21" s="76" t="s">
        <v>33</v>
      </c>
      <c r="C21" s="77"/>
      <c r="D21" s="77"/>
      <c r="E21" s="85"/>
      <c r="F21" s="145"/>
    </row>
    <row r="22" spans="1:6" ht="14.25" hidden="1">
      <c r="A22" s="76" t="s">
        <v>34</v>
      </c>
      <c r="B22" s="76" t="s">
        <v>447</v>
      </c>
      <c r="C22" s="77"/>
      <c r="D22" s="77"/>
      <c r="E22" s="29"/>
      <c r="F22" s="145"/>
    </row>
    <row r="23" spans="1:6" ht="15" hidden="1">
      <c r="A23" s="76"/>
      <c r="B23" s="86" t="s">
        <v>804</v>
      </c>
      <c r="C23" s="77"/>
      <c r="D23" s="77"/>
      <c r="E23" s="85">
        <v>55000</v>
      </c>
      <c r="F23" s="145"/>
    </row>
    <row r="24" spans="1:6" ht="14.25" hidden="1">
      <c r="A24" s="76" t="s">
        <v>36</v>
      </c>
      <c r="B24" s="76" t="s">
        <v>37</v>
      </c>
      <c r="C24" s="77"/>
      <c r="D24" s="77"/>
      <c r="E24" s="29"/>
      <c r="F24" s="145"/>
    </row>
    <row r="25" spans="1:6" ht="14.25" hidden="1">
      <c r="A25" s="76" t="s">
        <v>38</v>
      </c>
      <c r="B25" s="76" t="s">
        <v>448</v>
      </c>
      <c r="C25" s="77"/>
      <c r="D25" s="77"/>
      <c r="E25" s="85"/>
      <c r="F25" s="145"/>
    </row>
    <row r="26" spans="1:6" ht="14.25" hidden="1">
      <c r="A26" s="76" t="s">
        <v>40</v>
      </c>
      <c r="B26" s="76" t="s">
        <v>449</v>
      </c>
      <c r="C26" s="77"/>
      <c r="D26" s="77"/>
      <c r="E26" s="85"/>
      <c r="F26" s="145"/>
    </row>
    <row r="27" spans="1:6" ht="14.25" hidden="1">
      <c r="A27" s="76" t="s">
        <v>42</v>
      </c>
      <c r="B27" s="76" t="s">
        <v>450</v>
      </c>
      <c r="C27" s="77"/>
      <c r="D27" s="77"/>
      <c r="E27" s="29"/>
      <c r="F27" s="145"/>
    </row>
    <row r="28" spans="1:6" ht="15" hidden="1">
      <c r="A28" s="76"/>
      <c r="B28" s="86" t="s">
        <v>805</v>
      </c>
      <c r="C28" s="77"/>
      <c r="D28" s="77"/>
      <c r="E28" s="85">
        <v>20000</v>
      </c>
      <c r="F28" s="145"/>
    </row>
    <row r="29" spans="1:6" ht="14.25" hidden="1">
      <c r="A29" s="76" t="s">
        <v>44</v>
      </c>
      <c r="B29" s="76" t="s">
        <v>451</v>
      </c>
      <c r="C29" s="77"/>
      <c r="D29" s="77"/>
      <c r="E29" s="85"/>
      <c r="F29" s="145"/>
    </row>
    <row r="30" spans="1:6" ht="14.25" hidden="1">
      <c r="A30" s="76" t="s">
        <v>46</v>
      </c>
      <c r="B30" s="76" t="s">
        <v>47</v>
      </c>
      <c r="C30" s="77"/>
      <c r="D30" s="77"/>
      <c r="E30" s="85"/>
      <c r="F30" s="145"/>
    </row>
    <row r="31" spans="1:6" ht="14.25" hidden="1">
      <c r="A31" s="76"/>
      <c r="B31" s="76"/>
      <c r="C31" s="77"/>
      <c r="D31" s="77"/>
      <c r="E31" s="85"/>
      <c r="F31" s="145"/>
    </row>
    <row r="32" spans="1:6" ht="14.25">
      <c r="A32" s="76" t="s">
        <v>48</v>
      </c>
      <c r="B32" s="76" t="s">
        <v>49</v>
      </c>
      <c r="C32" s="77">
        <v>35565600</v>
      </c>
      <c r="D32" s="77">
        <v>35565600</v>
      </c>
      <c r="E32" s="77">
        <f>('Formato Presentacion Julio Orig'!E30)</f>
        <v>2542733.9900000002</v>
      </c>
      <c r="F32" s="145"/>
    </row>
    <row r="33" spans="1:7" ht="14.25" hidden="1">
      <c r="A33" s="76" t="s">
        <v>806</v>
      </c>
      <c r="B33" s="76" t="s">
        <v>51</v>
      </c>
      <c r="C33" s="77"/>
      <c r="D33" s="77"/>
      <c r="E33" s="85"/>
      <c r="F33" s="145"/>
      <c r="G33" s="12"/>
    </row>
    <row r="34" spans="1:7" ht="15" hidden="1">
      <c r="A34" s="76"/>
      <c r="B34" s="86" t="s">
        <v>453</v>
      </c>
      <c r="C34" s="87"/>
      <c r="D34" s="87"/>
      <c r="E34" s="85">
        <v>461069.1</v>
      </c>
      <c r="F34" s="145"/>
      <c r="G34" s="12"/>
    </row>
    <row r="35" spans="1:7" ht="15" hidden="1">
      <c r="A35" s="76"/>
      <c r="B35" s="86" t="s">
        <v>807</v>
      </c>
      <c r="C35" s="87"/>
      <c r="D35" s="87"/>
      <c r="E35" s="85">
        <v>26410</v>
      </c>
      <c r="F35" s="145"/>
      <c r="G35" s="12"/>
    </row>
    <row r="36" spans="1:7" ht="14.25" hidden="1">
      <c r="A36" s="76" t="s">
        <v>52</v>
      </c>
      <c r="B36" s="76" t="s">
        <v>53</v>
      </c>
      <c r="C36" s="77"/>
      <c r="D36" s="77"/>
      <c r="E36" s="85"/>
      <c r="F36" s="145"/>
      <c r="G36" s="12"/>
    </row>
    <row r="37" spans="1:7" ht="14.25" hidden="1">
      <c r="A37" s="76" t="s">
        <v>54</v>
      </c>
      <c r="B37" s="76" t="s">
        <v>55</v>
      </c>
      <c r="C37" s="77"/>
      <c r="D37" s="77"/>
      <c r="E37" s="85">
        <v>16861.23</v>
      </c>
      <c r="F37" s="145"/>
      <c r="G37" s="12"/>
    </row>
    <row r="38" spans="1:7" ht="14.25" hidden="1">
      <c r="A38" s="76"/>
      <c r="B38" s="76"/>
      <c r="C38" s="77"/>
      <c r="D38" s="77"/>
      <c r="E38" s="85">
        <v>32439.43</v>
      </c>
      <c r="F38" s="145"/>
      <c r="G38" s="12"/>
    </row>
    <row r="39" spans="1:7" ht="14.25" hidden="1">
      <c r="A39" s="76" t="s">
        <v>56</v>
      </c>
      <c r="B39" s="76" t="s">
        <v>57</v>
      </c>
      <c r="C39" s="77"/>
      <c r="D39" s="77"/>
      <c r="E39" s="85">
        <v>854568.49</v>
      </c>
      <c r="F39" s="145"/>
      <c r="G39" s="12"/>
    </row>
    <row r="40" spans="1:7" ht="14.25" hidden="1">
      <c r="A40" s="76" t="s">
        <v>58</v>
      </c>
      <c r="B40" s="76" t="s">
        <v>59</v>
      </c>
      <c r="C40" s="77"/>
      <c r="D40" s="77"/>
      <c r="E40" s="85">
        <v>346404.13</v>
      </c>
      <c r="F40" s="145"/>
    </row>
    <row r="41" spans="1:7" ht="14.25" hidden="1">
      <c r="A41" s="76" t="s">
        <v>60</v>
      </c>
      <c r="B41" s="76" t="s">
        <v>61</v>
      </c>
      <c r="C41" s="77"/>
      <c r="D41" s="77"/>
      <c r="E41" s="85"/>
      <c r="F41" s="145"/>
    </row>
    <row r="42" spans="1:7" ht="14.25" hidden="1">
      <c r="A42" s="76" t="s">
        <v>62</v>
      </c>
      <c r="B42" s="76" t="s">
        <v>63</v>
      </c>
      <c r="C42" s="77"/>
      <c r="D42" s="77"/>
      <c r="E42" s="85"/>
      <c r="F42" s="145"/>
    </row>
    <row r="43" spans="1:7" ht="14.25" hidden="1">
      <c r="A43" s="76" t="s">
        <v>64</v>
      </c>
      <c r="B43" s="76" t="s">
        <v>65</v>
      </c>
      <c r="C43" s="77"/>
      <c r="D43" s="77"/>
      <c r="E43" s="85"/>
      <c r="F43" s="145"/>
    </row>
    <row r="44" spans="1:7" ht="14.25" hidden="1">
      <c r="A44" s="76" t="s">
        <v>66</v>
      </c>
      <c r="B44" s="76" t="s">
        <v>67</v>
      </c>
      <c r="C44" s="77"/>
      <c r="D44" s="77"/>
      <c r="E44" s="85"/>
      <c r="F44" s="145"/>
    </row>
    <row r="45" spans="1:7" ht="14.25" hidden="1">
      <c r="A45" s="76" t="s">
        <v>68</v>
      </c>
      <c r="B45" s="76" t="s">
        <v>456</v>
      </c>
      <c r="C45" s="77"/>
      <c r="D45" s="77"/>
      <c r="E45" s="85"/>
      <c r="F45" s="145"/>
    </row>
    <row r="46" spans="1:7" ht="14.25" hidden="1">
      <c r="A46" s="76" t="s">
        <v>70</v>
      </c>
      <c r="B46" s="76" t="s">
        <v>71</v>
      </c>
      <c r="C46" s="77"/>
      <c r="D46" s="77"/>
      <c r="E46" s="85"/>
      <c r="F46" s="145"/>
    </row>
    <row r="47" spans="1:7" ht="14.25" hidden="1">
      <c r="A47" s="76" t="s">
        <v>72</v>
      </c>
      <c r="B47" s="76" t="s">
        <v>73</v>
      </c>
      <c r="C47" s="77"/>
      <c r="D47" s="77"/>
      <c r="E47" s="85"/>
      <c r="F47" s="145"/>
    </row>
    <row r="48" spans="1:7" ht="14.25" hidden="1">
      <c r="A48" s="76"/>
      <c r="B48" s="76"/>
      <c r="C48" s="77"/>
      <c r="D48" s="77"/>
      <c r="E48" s="85"/>
      <c r="F48" s="145"/>
    </row>
    <row r="49" spans="1:6" ht="14.25">
      <c r="A49" s="76" t="s">
        <v>74</v>
      </c>
      <c r="B49" s="76" t="s">
        <v>457</v>
      </c>
      <c r="C49" s="77">
        <v>18400000</v>
      </c>
      <c r="D49" s="77">
        <v>18400000</v>
      </c>
      <c r="E49" s="77">
        <f>('Detalle de Ejecucion Julio 23'!F59)</f>
        <v>0</v>
      </c>
      <c r="F49" s="145"/>
    </row>
    <row r="50" spans="1:6" ht="14.25" hidden="1">
      <c r="A50" s="76" t="s">
        <v>76</v>
      </c>
      <c r="B50" s="76" t="s">
        <v>77</v>
      </c>
      <c r="C50" s="77"/>
      <c r="D50" s="77"/>
      <c r="E50" s="78"/>
      <c r="F50" s="145"/>
    </row>
    <row r="51" spans="1:6" ht="14.25" hidden="1">
      <c r="A51" s="76" t="s">
        <v>78</v>
      </c>
      <c r="B51" s="76" t="s">
        <v>79</v>
      </c>
      <c r="C51" s="77"/>
      <c r="D51" s="77"/>
      <c r="E51" s="78"/>
      <c r="F51" s="145"/>
    </row>
    <row r="52" spans="1:6" ht="14.25" hidden="1">
      <c r="A52" s="76" t="s">
        <v>80</v>
      </c>
      <c r="B52" s="76" t="s">
        <v>81</v>
      </c>
      <c r="C52" s="77"/>
      <c r="D52" s="77"/>
      <c r="E52" s="78"/>
      <c r="F52" s="145"/>
    </row>
    <row r="53" spans="1:6" ht="14.25" hidden="1">
      <c r="A53" s="76" t="s">
        <v>82</v>
      </c>
      <c r="B53" s="76" t="s">
        <v>83</v>
      </c>
      <c r="C53" s="77"/>
      <c r="D53" s="77"/>
      <c r="E53" s="78"/>
      <c r="F53" s="145"/>
    </row>
    <row r="54" spans="1:6" ht="14.25" hidden="1">
      <c r="A54" s="76"/>
      <c r="B54" s="76"/>
      <c r="C54" s="77"/>
      <c r="D54" s="77"/>
      <c r="E54" s="78"/>
      <c r="F54" s="145"/>
    </row>
    <row r="55" spans="1:6" ht="14.25">
      <c r="A55" s="76" t="s">
        <v>84</v>
      </c>
      <c r="B55" s="76" t="s">
        <v>85</v>
      </c>
      <c r="C55" s="77">
        <v>78991666</v>
      </c>
      <c r="D55" s="77">
        <v>78991666</v>
      </c>
      <c r="E55" s="77">
        <f>('Detalle de Ejecucion Julio 23'!F64)</f>
        <v>2623074.29</v>
      </c>
      <c r="F55" s="145"/>
    </row>
    <row r="56" spans="1:6" ht="14.25" hidden="1">
      <c r="A56" s="76" t="s">
        <v>86</v>
      </c>
      <c r="B56" s="76" t="s">
        <v>87</v>
      </c>
      <c r="C56" s="77"/>
      <c r="D56" s="77"/>
      <c r="E56" s="78"/>
      <c r="F56" s="145"/>
    </row>
    <row r="57" spans="1:6" ht="14.25" hidden="1">
      <c r="A57" s="76" t="s">
        <v>88</v>
      </c>
      <c r="B57" s="76" t="s">
        <v>89</v>
      </c>
      <c r="C57" s="77"/>
      <c r="D57" s="77"/>
      <c r="E57" s="78"/>
      <c r="F57" s="145"/>
    </row>
    <row r="58" spans="1:6" ht="14.25" hidden="1">
      <c r="A58" s="76" t="s">
        <v>90</v>
      </c>
      <c r="B58" s="76" t="s">
        <v>91</v>
      </c>
      <c r="C58" s="77"/>
      <c r="D58" s="77"/>
      <c r="E58" s="78"/>
      <c r="F58" s="145"/>
    </row>
    <row r="59" spans="1:6" ht="14.25" hidden="1">
      <c r="A59" s="76" t="s">
        <v>92</v>
      </c>
      <c r="B59" s="76" t="s">
        <v>93</v>
      </c>
      <c r="C59" s="77"/>
      <c r="D59" s="77"/>
      <c r="E59" s="78"/>
      <c r="F59" s="145"/>
    </row>
    <row r="60" spans="1:6" ht="14.25" hidden="1">
      <c r="A60" s="76"/>
      <c r="B60" s="76"/>
      <c r="C60" s="77"/>
      <c r="D60" s="77"/>
      <c r="E60" s="78"/>
      <c r="F60" s="145"/>
    </row>
    <row r="61" spans="1:6" ht="14.25">
      <c r="A61" s="76" t="s">
        <v>94</v>
      </c>
      <c r="B61" s="76" t="s">
        <v>95</v>
      </c>
      <c r="C61" s="77">
        <v>33000000</v>
      </c>
      <c r="D61" s="77">
        <v>33000000</v>
      </c>
      <c r="E61" s="77">
        <f>('Detalle de Ejecucion Julio 23'!F74)</f>
        <v>1063222.82</v>
      </c>
      <c r="F61" s="145"/>
    </row>
    <row r="62" spans="1:6" ht="14.25" hidden="1">
      <c r="A62" s="76" t="s">
        <v>96</v>
      </c>
      <c r="B62" s="76" t="s">
        <v>97</v>
      </c>
      <c r="C62" s="77"/>
      <c r="D62" s="77"/>
      <c r="E62" s="88">
        <f>SUM(E13:E61)</f>
        <v>36811144.580000006</v>
      </c>
      <c r="F62" s="145"/>
    </row>
    <row r="63" spans="1:6" ht="14.25" hidden="1">
      <c r="A63" s="76" t="s">
        <v>98</v>
      </c>
      <c r="B63" s="76" t="s">
        <v>99</v>
      </c>
      <c r="C63" s="77"/>
      <c r="D63" s="77"/>
      <c r="E63" s="88"/>
      <c r="F63" s="145"/>
    </row>
    <row r="64" spans="1:6" ht="14.25" hidden="1">
      <c r="A64" s="76" t="s">
        <v>100</v>
      </c>
      <c r="B64" s="76" t="s">
        <v>101</v>
      </c>
      <c r="C64" s="77"/>
      <c r="D64" s="77"/>
      <c r="E64" s="88"/>
      <c r="F64" s="145"/>
    </row>
    <row r="65" spans="1:6" ht="14.25" hidden="1">
      <c r="A65" s="76"/>
      <c r="B65" s="76"/>
      <c r="C65" s="77"/>
      <c r="D65" s="77"/>
      <c r="E65" s="78"/>
      <c r="F65" s="145"/>
    </row>
    <row r="66" spans="1:6" ht="14.25">
      <c r="A66" s="95" t="s">
        <v>102</v>
      </c>
      <c r="B66" s="95" t="s">
        <v>103</v>
      </c>
      <c r="C66" s="96">
        <v>773444000</v>
      </c>
      <c r="D66" s="96">
        <v>773444000</v>
      </c>
      <c r="E66" s="96">
        <f>('Detalle de Ejecucion Julio 23'!F78)</f>
        <v>8625078.2999999989</v>
      </c>
      <c r="F66" s="145"/>
    </row>
    <row r="67" spans="1:6" ht="14.25">
      <c r="A67" s="76" t="s">
        <v>104</v>
      </c>
      <c r="B67" s="76" t="s">
        <v>105</v>
      </c>
      <c r="C67" s="77">
        <v>16344000</v>
      </c>
      <c r="D67" s="77">
        <v>16344000</v>
      </c>
      <c r="E67" s="77">
        <f>('Detalle de Ejecucion Julio 23'!F79)</f>
        <v>986066.25</v>
      </c>
      <c r="F67" s="145"/>
    </row>
    <row r="68" spans="1:6" ht="14.25" hidden="1">
      <c r="A68" s="76" t="s">
        <v>106</v>
      </c>
      <c r="B68" s="76" t="s">
        <v>107</v>
      </c>
      <c r="C68" s="77"/>
      <c r="D68" s="77"/>
      <c r="E68" s="88"/>
      <c r="F68" s="145"/>
    </row>
    <row r="69" spans="1:6" ht="14.25" hidden="1">
      <c r="A69" s="76" t="s">
        <v>108</v>
      </c>
      <c r="B69" s="76" t="s">
        <v>109</v>
      </c>
      <c r="C69" s="77"/>
      <c r="D69" s="77"/>
      <c r="E69" s="88">
        <v>50630.28</v>
      </c>
      <c r="F69" s="145"/>
    </row>
    <row r="70" spans="1:6" ht="15" hidden="1">
      <c r="A70" s="76"/>
      <c r="B70" s="86" t="s">
        <v>460</v>
      </c>
      <c r="C70" s="87"/>
      <c r="D70" s="87"/>
      <c r="E70" s="88"/>
      <c r="F70" s="145"/>
    </row>
    <row r="71" spans="1:6" ht="15" hidden="1">
      <c r="A71" s="76"/>
      <c r="B71" s="86"/>
      <c r="C71" s="77"/>
      <c r="D71" s="77"/>
      <c r="F71" s="145"/>
    </row>
    <row r="72" spans="1:6" ht="14.25" hidden="1">
      <c r="A72" s="76" t="s">
        <v>110</v>
      </c>
      <c r="B72" s="76" t="s">
        <v>111</v>
      </c>
      <c r="C72" s="77"/>
      <c r="D72" s="77"/>
      <c r="E72" s="88"/>
      <c r="F72" s="145"/>
    </row>
    <row r="73" spans="1:6" ht="15" hidden="1">
      <c r="A73" s="76" t="s">
        <v>112</v>
      </c>
      <c r="B73" s="76" t="s">
        <v>113</v>
      </c>
      <c r="C73" s="87"/>
      <c r="D73" s="87"/>
      <c r="E73" s="88">
        <v>207582.48</v>
      </c>
      <c r="F73" s="145"/>
    </row>
    <row r="74" spans="1:6" ht="15" hidden="1">
      <c r="A74" s="76"/>
      <c r="B74" s="86" t="s">
        <v>460</v>
      </c>
      <c r="C74" s="77"/>
      <c r="D74" s="77"/>
      <c r="E74" s="88"/>
      <c r="F74" s="145"/>
    </row>
    <row r="75" spans="1:6" ht="14.25" hidden="1">
      <c r="A75" s="76" t="s">
        <v>114</v>
      </c>
      <c r="B75" s="76" t="s">
        <v>115</v>
      </c>
      <c r="C75" s="77"/>
      <c r="D75" s="77"/>
      <c r="E75" s="88">
        <v>451386.57</v>
      </c>
      <c r="F75" s="145"/>
    </row>
    <row r="76" spans="1:6" ht="15" hidden="1">
      <c r="A76" s="76" t="s">
        <v>116</v>
      </c>
      <c r="B76" s="76" t="s">
        <v>117</v>
      </c>
      <c r="C76" s="87"/>
      <c r="D76" s="87"/>
      <c r="E76" s="88"/>
      <c r="F76" s="145"/>
    </row>
    <row r="77" spans="1:6" ht="15" hidden="1">
      <c r="A77" s="76"/>
      <c r="B77" s="86" t="s">
        <v>810</v>
      </c>
      <c r="C77" s="77"/>
      <c r="D77" s="77"/>
      <c r="E77" s="88">
        <v>11936</v>
      </c>
      <c r="F77" s="145"/>
    </row>
    <row r="78" spans="1:6" ht="14.25" hidden="1">
      <c r="A78" s="76" t="s">
        <v>118</v>
      </c>
      <c r="B78" s="76" t="s">
        <v>119</v>
      </c>
      <c r="C78" s="77"/>
      <c r="D78" s="77"/>
      <c r="E78" s="88">
        <v>8250</v>
      </c>
      <c r="F78" s="145"/>
    </row>
    <row r="79" spans="1:6" ht="14.25" hidden="1">
      <c r="A79" s="76"/>
      <c r="B79" s="76"/>
      <c r="C79" s="77">
        <v>71000000</v>
      </c>
      <c r="D79" s="77">
        <v>71000000</v>
      </c>
      <c r="E79" s="88">
        <v>1000</v>
      </c>
      <c r="F79" s="145"/>
    </row>
    <row r="80" spans="1:6" ht="14.25">
      <c r="A80" s="76" t="s">
        <v>120</v>
      </c>
      <c r="B80" s="76" t="s">
        <v>121</v>
      </c>
      <c r="C80" s="77">
        <v>71000000</v>
      </c>
      <c r="D80" s="77">
        <v>71000000</v>
      </c>
      <c r="E80" s="77">
        <f>('Detalle de Ejecucion Julio 23'!F94)</f>
        <v>0</v>
      </c>
      <c r="F80" s="145"/>
    </row>
    <row r="81" spans="1:6" ht="14.25" hidden="1">
      <c r="A81" s="76" t="s">
        <v>122</v>
      </c>
      <c r="B81" s="76" t="s">
        <v>123</v>
      </c>
      <c r="C81" s="76"/>
      <c r="D81" s="76"/>
      <c r="E81" s="88"/>
      <c r="F81" s="145"/>
    </row>
    <row r="82" spans="1:6" ht="14.25" hidden="1">
      <c r="A82" s="76" t="s">
        <v>124</v>
      </c>
      <c r="B82" s="76" t="s">
        <v>125</v>
      </c>
      <c r="C82" s="76"/>
      <c r="D82" s="76"/>
      <c r="E82" s="88">
        <v>885</v>
      </c>
      <c r="F82" s="145"/>
    </row>
    <row r="83" spans="1:6" ht="14.25" hidden="1">
      <c r="A83" s="76"/>
      <c r="B83" s="76"/>
      <c r="C83" s="77">
        <v>3500000</v>
      </c>
      <c r="D83" s="77">
        <v>3500000</v>
      </c>
      <c r="E83" s="78"/>
      <c r="F83" s="145"/>
    </row>
    <row r="84" spans="1:6" ht="14.25">
      <c r="A84" s="76" t="s">
        <v>126</v>
      </c>
      <c r="B84" s="76" t="s">
        <v>841</v>
      </c>
      <c r="C84" s="77">
        <v>3500000</v>
      </c>
      <c r="D84" s="77">
        <v>3500000</v>
      </c>
      <c r="E84" s="77">
        <f>('Detalle de Ejecucion Julio 23'!F100)</f>
        <v>974259.63</v>
      </c>
      <c r="F84" s="145"/>
    </row>
    <row r="85" spans="1:6" ht="14.25" hidden="1">
      <c r="A85" s="76" t="s">
        <v>128</v>
      </c>
      <c r="B85" s="76" t="s">
        <v>129</v>
      </c>
      <c r="C85" s="77"/>
      <c r="D85" s="77"/>
      <c r="E85" s="85"/>
      <c r="F85" s="145"/>
    </row>
    <row r="86" spans="1:6" ht="14.25" hidden="1">
      <c r="A86" s="39"/>
      <c r="B86" s="64" t="s">
        <v>670</v>
      </c>
      <c r="C86" s="77"/>
      <c r="D86" s="77"/>
      <c r="E86" s="12">
        <v>2700</v>
      </c>
      <c r="F86" s="322"/>
    </row>
    <row r="87" spans="1:6" ht="14.25" hidden="1">
      <c r="A87" s="39"/>
      <c r="B87" s="38" t="s">
        <v>666</v>
      </c>
      <c r="C87" s="77"/>
      <c r="D87" s="77"/>
      <c r="E87" s="12">
        <v>2800</v>
      </c>
      <c r="F87" s="322"/>
    </row>
    <row r="88" spans="1:6" ht="14.25" hidden="1">
      <c r="A88" s="39"/>
      <c r="B88" s="38" t="s">
        <v>954</v>
      </c>
      <c r="C88" s="77"/>
      <c r="D88" s="77"/>
      <c r="E88" s="12">
        <v>1900</v>
      </c>
      <c r="F88" s="322"/>
    </row>
    <row r="89" spans="1:6" ht="14.25" hidden="1">
      <c r="A89" s="39"/>
      <c r="B89" s="38" t="s">
        <v>476</v>
      </c>
      <c r="C89" s="77"/>
      <c r="D89" s="77"/>
      <c r="E89" s="12">
        <v>1350</v>
      </c>
      <c r="F89" s="322"/>
    </row>
    <row r="90" spans="1:6" ht="14.25" hidden="1">
      <c r="A90" s="39"/>
      <c r="B90" s="38" t="s">
        <v>955</v>
      </c>
      <c r="C90" s="77"/>
      <c r="D90" s="77"/>
      <c r="E90" s="12">
        <v>1350</v>
      </c>
      <c r="F90" s="322"/>
    </row>
    <row r="91" spans="1:6" ht="14.25" hidden="1">
      <c r="A91" s="39"/>
      <c r="B91" s="38" t="s">
        <v>471</v>
      </c>
      <c r="C91" s="77"/>
      <c r="D91" s="77"/>
      <c r="E91" s="12">
        <v>1100</v>
      </c>
      <c r="F91" s="322"/>
    </row>
    <row r="92" spans="1:6" ht="14.25" hidden="1">
      <c r="A92" s="39"/>
      <c r="B92" s="38" t="s">
        <v>956</v>
      </c>
      <c r="C92" s="77"/>
      <c r="D92" s="77"/>
      <c r="E92" s="12">
        <v>1470</v>
      </c>
      <c r="F92" s="322"/>
    </row>
    <row r="93" spans="1:6" ht="14.25" hidden="1">
      <c r="A93" s="39"/>
      <c r="B93" s="38" t="s">
        <v>476</v>
      </c>
      <c r="C93" s="77"/>
      <c r="D93" s="77"/>
      <c r="E93" s="12">
        <v>2150</v>
      </c>
      <c r="F93" s="322"/>
    </row>
    <row r="94" spans="1:6" ht="14.25" hidden="1">
      <c r="A94" s="39"/>
      <c r="B94" s="38" t="s">
        <v>475</v>
      </c>
      <c r="C94" s="77"/>
      <c r="D94" s="77"/>
      <c r="E94" s="12">
        <v>1700</v>
      </c>
      <c r="F94" s="322"/>
    </row>
    <row r="95" spans="1:6" ht="14.25" hidden="1">
      <c r="A95" s="39"/>
      <c r="B95" s="38" t="s">
        <v>957</v>
      </c>
      <c r="C95" s="77"/>
      <c r="D95" s="77"/>
      <c r="E95" s="12">
        <v>2150</v>
      </c>
      <c r="F95" s="322"/>
    </row>
    <row r="96" spans="1:6" ht="14.25" hidden="1">
      <c r="A96" s="39"/>
      <c r="B96" s="38" t="s">
        <v>666</v>
      </c>
      <c r="C96" s="77"/>
      <c r="D96" s="77"/>
      <c r="E96" s="12">
        <v>1700</v>
      </c>
      <c r="F96" s="322"/>
    </row>
    <row r="97" spans="1:6" ht="14.25" hidden="1">
      <c r="A97" s="39"/>
      <c r="B97" s="38" t="s">
        <v>958</v>
      </c>
      <c r="C97" s="77"/>
      <c r="D97" s="77"/>
      <c r="E97" s="12">
        <v>1700</v>
      </c>
      <c r="F97" s="322"/>
    </row>
    <row r="98" spans="1:6" ht="14.25" hidden="1">
      <c r="A98" s="39"/>
      <c r="B98" s="38" t="s">
        <v>471</v>
      </c>
      <c r="C98" s="77"/>
      <c r="D98" s="77"/>
      <c r="E98" s="12">
        <v>1700</v>
      </c>
      <c r="F98" s="322"/>
    </row>
    <row r="99" spans="1:6" ht="14.25" hidden="1">
      <c r="A99" s="39"/>
      <c r="B99" s="38" t="s">
        <v>473</v>
      </c>
      <c r="C99" s="77"/>
      <c r="D99" s="77"/>
      <c r="E99" s="12">
        <v>2150</v>
      </c>
      <c r="F99" s="322"/>
    </row>
    <row r="100" spans="1:6" ht="14.25" hidden="1">
      <c r="A100" s="39"/>
      <c r="B100" s="38" t="s">
        <v>474</v>
      </c>
      <c r="C100" s="77"/>
      <c r="D100" s="77"/>
      <c r="E100" s="12">
        <v>2150</v>
      </c>
      <c r="F100" s="322"/>
    </row>
    <row r="101" spans="1:6" ht="14.25" hidden="1">
      <c r="A101" s="39"/>
      <c r="B101" s="38" t="s">
        <v>479</v>
      </c>
      <c r="C101" s="77"/>
      <c r="D101" s="77"/>
      <c r="E101" s="12">
        <v>2450</v>
      </c>
      <c r="F101" s="322"/>
    </row>
    <row r="102" spans="1:6" ht="14.25" hidden="1">
      <c r="A102" s="39"/>
      <c r="B102" s="38" t="s">
        <v>476</v>
      </c>
      <c r="C102" s="77"/>
      <c r="D102" s="77"/>
      <c r="E102" s="12">
        <v>1350</v>
      </c>
      <c r="F102" s="322"/>
    </row>
    <row r="103" spans="1:6" ht="14.25" hidden="1">
      <c r="A103" s="39"/>
      <c r="B103" s="38" t="s">
        <v>644</v>
      </c>
      <c r="C103" s="77"/>
      <c r="D103" s="77"/>
      <c r="E103" s="12">
        <v>1350</v>
      </c>
      <c r="F103" s="322"/>
    </row>
    <row r="104" spans="1:6" ht="14.25" hidden="1">
      <c r="A104" s="39"/>
      <c r="B104" s="38" t="s">
        <v>475</v>
      </c>
      <c r="C104" s="77"/>
      <c r="D104" s="77"/>
      <c r="E104" s="12">
        <v>1100</v>
      </c>
      <c r="F104" s="322"/>
    </row>
    <row r="105" spans="1:6" ht="14.25" hidden="1">
      <c r="A105" s="39"/>
      <c r="B105" s="38" t="s">
        <v>474</v>
      </c>
      <c r="C105" s="77">
        <v>1500000</v>
      </c>
      <c r="D105" s="77">
        <v>1500000</v>
      </c>
      <c r="E105" s="12">
        <v>2150</v>
      </c>
      <c r="F105" s="322"/>
    </row>
    <row r="106" spans="1:6" ht="14.25" hidden="1">
      <c r="A106" s="39"/>
      <c r="B106" s="38" t="s">
        <v>475</v>
      </c>
      <c r="C106" s="139"/>
      <c r="D106" s="139"/>
      <c r="E106" s="12">
        <v>1700</v>
      </c>
      <c r="F106" s="322"/>
    </row>
    <row r="107" spans="1:6" ht="14.25" hidden="1">
      <c r="A107" s="39"/>
      <c r="B107" s="38" t="s">
        <v>473</v>
      </c>
      <c r="C107" s="77"/>
      <c r="D107" s="77"/>
      <c r="E107" s="12">
        <v>2150</v>
      </c>
      <c r="F107" s="322"/>
    </row>
    <row r="108" spans="1:6" ht="14.25" hidden="1">
      <c r="A108" s="39"/>
      <c r="B108" s="38" t="s">
        <v>474</v>
      </c>
      <c r="C108" s="77"/>
      <c r="D108" s="77"/>
      <c r="E108" s="12">
        <v>1350</v>
      </c>
      <c r="F108" s="322"/>
    </row>
    <row r="109" spans="1:6" ht="14.25" hidden="1">
      <c r="A109" s="39"/>
      <c r="B109" s="38" t="s">
        <v>473</v>
      </c>
      <c r="C109" s="77"/>
      <c r="D109" s="77"/>
      <c r="E109" s="12">
        <v>1350</v>
      </c>
      <c r="F109" s="322"/>
    </row>
    <row r="110" spans="1:6" ht="14.25" hidden="1">
      <c r="A110" s="39"/>
      <c r="B110" s="38" t="s">
        <v>471</v>
      </c>
      <c r="C110" s="77"/>
      <c r="D110" s="77"/>
      <c r="E110" s="12">
        <v>1100</v>
      </c>
      <c r="F110" s="322"/>
    </row>
    <row r="111" spans="1:6" ht="14.25" hidden="1">
      <c r="A111" s="39"/>
      <c r="B111" s="38" t="s">
        <v>666</v>
      </c>
      <c r="C111" s="77">
        <v>11100000</v>
      </c>
      <c r="D111" s="77">
        <v>11100000</v>
      </c>
      <c r="E111" s="12">
        <v>1100</v>
      </c>
      <c r="F111" s="322"/>
    </row>
    <row r="112" spans="1:6" ht="14.25" hidden="1">
      <c r="A112" s="39"/>
      <c r="B112" s="38" t="s">
        <v>668</v>
      </c>
      <c r="C112" s="77"/>
      <c r="D112" s="77"/>
      <c r="E112" s="12">
        <v>4800</v>
      </c>
      <c r="F112" s="322"/>
    </row>
    <row r="113" spans="1:6" ht="14.25" hidden="1">
      <c r="A113" s="39"/>
      <c r="B113" s="38" t="s">
        <v>670</v>
      </c>
      <c r="C113" s="77"/>
      <c r="D113" s="77"/>
      <c r="E113" s="12">
        <v>1400</v>
      </c>
      <c r="F113" s="322"/>
    </row>
    <row r="114" spans="1:6" ht="14.25" hidden="1">
      <c r="A114" s="39"/>
      <c r="B114" s="38" t="s">
        <v>466</v>
      </c>
      <c r="C114" s="77"/>
      <c r="D114" s="77"/>
      <c r="E114" s="12">
        <v>1350</v>
      </c>
      <c r="F114" s="322"/>
    </row>
    <row r="115" spans="1:6" ht="14.25" hidden="1">
      <c r="A115" s="39"/>
      <c r="B115" s="38" t="s">
        <v>673</v>
      </c>
      <c r="C115" s="77"/>
      <c r="D115" s="77"/>
      <c r="E115" s="12">
        <v>2200</v>
      </c>
      <c r="F115" s="322"/>
    </row>
    <row r="116" spans="1:6" ht="14.25" hidden="1">
      <c r="A116" s="39"/>
      <c r="B116" s="38" t="s">
        <v>473</v>
      </c>
      <c r="C116" s="77">
        <v>12000000</v>
      </c>
      <c r="D116" s="77">
        <v>12000000</v>
      </c>
      <c r="E116" s="12">
        <v>1350</v>
      </c>
      <c r="F116" s="322"/>
    </row>
    <row r="117" spans="1:6" ht="14.25" hidden="1">
      <c r="A117" s="39"/>
      <c r="B117" s="38" t="s">
        <v>474</v>
      </c>
      <c r="C117" s="77"/>
      <c r="D117" s="77"/>
      <c r="E117" s="12">
        <v>1350</v>
      </c>
      <c r="F117" s="322"/>
    </row>
    <row r="118" spans="1:6" ht="14.25" hidden="1">
      <c r="A118" s="39"/>
      <c r="B118" s="38" t="s">
        <v>471</v>
      </c>
      <c r="C118" s="77"/>
      <c r="D118" s="77"/>
      <c r="E118" s="12">
        <v>1100</v>
      </c>
      <c r="F118" s="322"/>
    </row>
    <row r="119" spans="1:6" ht="14.25" hidden="1">
      <c r="A119" s="39"/>
      <c r="B119" s="38" t="s">
        <v>475</v>
      </c>
      <c r="C119" s="77"/>
      <c r="D119" s="77"/>
      <c r="E119" s="12">
        <v>1100</v>
      </c>
      <c r="F119" s="322"/>
    </row>
    <row r="120" spans="1:6" ht="14.25" hidden="1">
      <c r="A120" s="39"/>
      <c r="B120" s="38" t="s">
        <v>474</v>
      </c>
      <c r="C120" s="77"/>
      <c r="D120" s="77"/>
      <c r="E120" s="12">
        <v>1350</v>
      </c>
      <c r="F120" s="322"/>
    </row>
    <row r="121" spans="1:6" ht="14.25" hidden="1">
      <c r="A121" s="39"/>
      <c r="B121" s="38" t="s">
        <v>474</v>
      </c>
      <c r="C121" s="77"/>
      <c r="D121" s="77"/>
      <c r="E121" s="12">
        <v>1350</v>
      </c>
      <c r="F121" s="322"/>
    </row>
    <row r="122" spans="1:6" ht="14.25" hidden="1">
      <c r="A122" s="39"/>
      <c r="B122" s="64" t="s">
        <v>680</v>
      </c>
      <c r="C122" s="77"/>
      <c r="D122" s="77"/>
      <c r="E122" s="12">
        <v>25000</v>
      </c>
      <c r="F122" s="322"/>
    </row>
    <row r="123" spans="1:6" ht="14.25" hidden="1">
      <c r="A123" s="76"/>
      <c r="B123" s="64" t="s">
        <v>482</v>
      </c>
      <c r="C123" s="77"/>
      <c r="D123" s="77"/>
      <c r="E123" s="12">
        <v>870000</v>
      </c>
      <c r="F123" s="322"/>
    </row>
    <row r="124" spans="1:6" ht="14.25" hidden="1">
      <c r="A124" s="76" t="s">
        <v>130</v>
      </c>
      <c r="B124" s="76" t="s">
        <v>483</v>
      </c>
      <c r="C124" s="77"/>
      <c r="D124" s="77"/>
      <c r="E124" s="85"/>
      <c r="F124" s="145"/>
    </row>
    <row r="125" spans="1:6" ht="14.25" hidden="1">
      <c r="A125" s="76"/>
      <c r="B125" s="76"/>
      <c r="C125" s="77">
        <v>111700000</v>
      </c>
      <c r="D125" s="77">
        <v>111700000</v>
      </c>
      <c r="E125" s="78"/>
      <c r="F125" s="145"/>
    </row>
    <row r="126" spans="1:6" ht="14.25">
      <c r="A126" s="76" t="s">
        <v>131</v>
      </c>
      <c r="B126" s="76" t="s">
        <v>132</v>
      </c>
      <c r="C126" s="77">
        <v>1500000</v>
      </c>
      <c r="D126" s="77">
        <v>1500000</v>
      </c>
      <c r="E126" s="77">
        <f>('Detalle de Ejecucion Julio 23'!F107)</f>
        <v>800</v>
      </c>
      <c r="F126" s="145"/>
    </row>
    <row r="127" spans="1:6" ht="14.25" hidden="1">
      <c r="A127" s="76" t="s">
        <v>133</v>
      </c>
      <c r="B127" s="76" t="s">
        <v>134</v>
      </c>
      <c r="C127" s="77"/>
      <c r="D127" s="77"/>
      <c r="E127" s="85"/>
      <c r="F127" s="145"/>
    </row>
    <row r="128" spans="1:6" ht="14.25" hidden="1">
      <c r="A128" s="76" t="s">
        <v>135</v>
      </c>
      <c r="B128" s="76" t="s">
        <v>136</v>
      </c>
      <c r="C128" s="77"/>
      <c r="D128" s="77"/>
      <c r="E128" s="85"/>
      <c r="F128" s="145"/>
    </row>
    <row r="129" spans="1:6" ht="14.25" hidden="1">
      <c r="A129" s="76" t="s">
        <v>137</v>
      </c>
      <c r="B129" s="76" t="s">
        <v>138</v>
      </c>
      <c r="C129" s="77"/>
      <c r="D129" s="77"/>
      <c r="E129" s="85"/>
      <c r="F129" s="145"/>
    </row>
    <row r="130" spans="1:6" ht="14.25" hidden="1">
      <c r="A130" s="76" t="s">
        <v>139</v>
      </c>
      <c r="B130" s="76" t="s">
        <v>140</v>
      </c>
      <c r="C130" s="77"/>
      <c r="D130" s="77"/>
      <c r="E130" s="85"/>
      <c r="F130" s="145"/>
    </row>
    <row r="131" spans="1:6" ht="14.25" hidden="1">
      <c r="A131" s="76"/>
      <c r="B131" s="76"/>
      <c r="C131" s="77"/>
      <c r="D131" s="77"/>
      <c r="E131" s="78"/>
      <c r="F131" s="145"/>
    </row>
    <row r="132" spans="1:6" ht="14.25">
      <c r="A132" s="76" t="s">
        <v>141</v>
      </c>
      <c r="B132" s="76" t="s">
        <v>142</v>
      </c>
      <c r="C132" s="77">
        <v>11100000</v>
      </c>
      <c r="D132" s="77">
        <v>11100000</v>
      </c>
      <c r="E132" s="77">
        <f>('Detalle de Ejecucion Julio 23'!F115)</f>
        <v>91943.24</v>
      </c>
      <c r="F132" s="145"/>
    </row>
    <row r="133" spans="1:6" ht="14.25" hidden="1">
      <c r="A133" s="76" t="s">
        <v>143</v>
      </c>
      <c r="B133" s="76" t="s">
        <v>144</v>
      </c>
      <c r="C133" s="77"/>
      <c r="D133" s="77"/>
      <c r="E133" s="88"/>
      <c r="F133" s="145"/>
    </row>
    <row r="134" spans="1:6" ht="14.25" hidden="1">
      <c r="A134" s="76" t="s">
        <v>153</v>
      </c>
      <c r="B134" s="76" t="s">
        <v>485</v>
      </c>
      <c r="C134" s="77"/>
      <c r="D134" s="77"/>
      <c r="E134" s="88"/>
      <c r="F134" s="145"/>
    </row>
    <row r="135" spans="1:6" ht="14.25" hidden="1">
      <c r="A135" s="76" t="s">
        <v>155</v>
      </c>
      <c r="B135" s="76" t="s">
        <v>682</v>
      </c>
      <c r="C135" s="77"/>
      <c r="D135" s="77"/>
      <c r="E135" s="88"/>
      <c r="F135" s="145"/>
    </row>
    <row r="136" spans="1:6" ht="14.25" hidden="1">
      <c r="A136" s="76"/>
      <c r="B136" s="76"/>
      <c r="C136" s="77"/>
      <c r="D136" s="77"/>
      <c r="E136" s="78"/>
      <c r="F136" s="145"/>
    </row>
    <row r="137" spans="1:6" ht="14.25">
      <c r="A137" s="76" t="s">
        <v>157</v>
      </c>
      <c r="B137" s="76" t="s">
        <v>158</v>
      </c>
      <c r="C137" s="77">
        <v>12000000</v>
      </c>
      <c r="D137" s="77">
        <v>12000000</v>
      </c>
      <c r="E137" s="77">
        <f>('Detalle de Ejecucion Julio 23'!F120)</f>
        <v>508975.02999999997</v>
      </c>
      <c r="F137" s="145"/>
    </row>
    <row r="138" spans="1:6" ht="14.25" hidden="1">
      <c r="A138" s="76" t="s">
        <v>161</v>
      </c>
      <c r="B138" s="76" t="s">
        <v>162</v>
      </c>
      <c r="C138" s="77"/>
      <c r="D138" s="77"/>
      <c r="E138" s="78"/>
      <c r="F138" s="322">
        <v>1100</v>
      </c>
    </row>
    <row r="139" spans="1:6" ht="14.25" hidden="1">
      <c r="A139" s="76" t="s">
        <v>163</v>
      </c>
      <c r="B139" s="76" t="s">
        <v>164</v>
      </c>
      <c r="C139" s="77">
        <v>546300000</v>
      </c>
      <c r="D139" s="77">
        <v>546300000</v>
      </c>
      <c r="E139" s="78"/>
      <c r="F139" s="322">
        <v>1100</v>
      </c>
    </row>
    <row r="140" spans="1:6" ht="15" hidden="1">
      <c r="A140" s="76" t="s">
        <v>163</v>
      </c>
      <c r="B140" s="86" t="s">
        <v>488</v>
      </c>
      <c r="C140" s="77"/>
      <c r="D140" s="77"/>
      <c r="E140" s="78">
        <v>134035.1</v>
      </c>
      <c r="F140" s="322">
        <v>1350</v>
      </c>
    </row>
    <row r="141" spans="1:6" ht="15" hidden="1">
      <c r="A141" s="76" t="s">
        <v>163</v>
      </c>
      <c r="B141" s="86" t="s">
        <v>686</v>
      </c>
      <c r="C141" s="77"/>
      <c r="D141" s="77"/>
      <c r="E141" s="78">
        <v>125349.24</v>
      </c>
      <c r="F141" s="322">
        <v>1350</v>
      </c>
    </row>
    <row r="142" spans="1:6" ht="15" hidden="1">
      <c r="A142" s="76" t="s">
        <v>163</v>
      </c>
      <c r="B142" s="86" t="s">
        <v>488</v>
      </c>
      <c r="C142" s="77"/>
      <c r="D142" s="77"/>
      <c r="E142" s="78">
        <v>187088.81</v>
      </c>
      <c r="F142" s="322">
        <v>25000</v>
      </c>
    </row>
    <row r="143" spans="1:6" ht="14.25" hidden="1">
      <c r="A143" s="76" t="s">
        <v>165</v>
      </c>
      <c r="B143" s="76" t="s">
        <v>166</v>
      </c>
      <c r="C143" s="77"/>
      <c r="D143" s="77"/>
      <c r="E143" s="78"/>
      <c r="F143" s="322">
        <v>870000</v>
      </c>
    </row>
    <row r="144" spans="1:6" ht="14.25" hidden="1">
      <c r="A144" s="76" t="s">
        <v>167</v>
      </c>
      <c r="B144" s="76" t="s">
        <v>168</v>
      </c>
      <c r="C144" s="77"/>
      <c r="D144" s="77"/>
      <c r="E144" s="78" t="s">
        <v>489</v>
      </c>
      <c r="F144" s="145"/>
    </row>
    <row r="145" spans="1:6" ht="14.25" hidden="1">
      <c r="A145" s="76"/>
      <c r="B145" s="76"/>
      <c r="C145" s="77"/>
      <c r="D145" s="77"/>
      <c r="E145" s="78"/>
      <c r="F145" s="145"/>
    </row>
    <row r="146" spans="1:6" ht="14.25">
      <c r="A146" s="76" t="s">
        <v>169</v>
      </c>
      <c r="B146" s="76" t="s">
        <v>170</v>
      </c>
      <c r="C146" s="77">
        <v>111700000</v>
      </c>
      <c r="D146" s="77">
        <v>111700000</v>
      </c>
      <c r="E146" s="77">
        <f>('Detalle de Ejecucion Julio 23'!F129)</f>
        <v>1707626.38</v>
      </c>
      <c r="F146" s="145"/>
    </row>
    <row r="147" spans="1:6" ht="14.25" hidden="1">
      <c r="A147" s="76" t="s">
        <v>171</v>
      </c>
      <c r="B147" s="76" t="s">
        <v>172</v>
      </c>
      <c r="C147" s="77"/>
      <c r="D147" s="77"/>
      <c r="E147" s="85"/>
      <c r="F147" s="145"/>
    </row>
    <row r="148" spans="1:6" ht="14.25" hidden="1">
      <c r="A148" s="76" t="s">
        <v>173</v>
      </c>
      <c r="B148" s="76" t="s">
        <v>490</v>
      </c>
      <c r="C148" s="77"/>
      <c r="D148" s="77"/>
      <c r="E148" s="85"/>
      <c r="F148" s="145"/>
    </row>
    <row r="149" spans="1:6" ht="14.25" hidden="1">
      <c r="A149" s="76" t="s">
        <v>175</v>
      </c>
      <c r="B149" s="76" t="s">
        <v>176</v>
      </c>
      <c r="C149" s="77"/>
      <c r="D149" s="77"/>
      <c r="E149" s="85"/>
      <c r="F149" s="145"/>
    </row>
    <row r="150" spans="1:6" ht="14.25" hidden="1">
      <c r="A150" s="76" t="s">
        <v>177</v>
      </c>
      <c r="B150" s="76" t="s">
        <v>491</v>
      </c>
      <c r="C150" s="77"/>
      <c r="D150" s="77"/>
      <c r="E150" s="85"/>
      <c r="F150" s="145"/>
    </row>
    <row r="151" spans="1:6" ht="14.25" hidden="1">
      <c r="A151" s="76" t="s">
        <v>179</v>
      </c>
      <c r="B151" s="76" t="s">
        <v>180</v>
      </c>
      <c r="C151" s="77"/>
      <c r="D151" s="77"/>
      <c r="E151" s="85"/>
      <c r="F151" s="145"/>
    </row>
    <row r="152" spans="1:6" ht="14.25" hidden="1">
      <c r="A152" s="76" t="s">
        <v>181</v>
      </c>
      <c r="B152" s="76" t="s">
        <v>182</v>
      </c>
      <c r="C152" s="77"/>
      <c r="D152" s="77"/>
      <c r="E152" s="85"/>
      <c r="F152" s="145"/>
    </row>
    <row r="153" spans="1:6" ht="14.25" hidden="1">
      <c r="A153" s="76" t="s">
        <v>183</v>
      </c>
      <c r="B153" s="76" t="s">
        <v>493</v>
      </c>
      <c r="C153" s="77"/>
      <c r="D153" s="77"/>
      <c r="E153" s="85"/>
      <c r="F153" s="145"/>
    </row>
    <row r="154" spans="1:6" ht="14.25" hidden="1">
      <c r="A154" s="76" t="s">
        <v>185</v>
      </c>
      <c r="B154" s="76" t="s">
        <v>186</v>
      </c>
      <c r="C154" s="77"/>
      <c r="D154" s="77"/>
      <c r="E154" s="85"/>
      <c r="F154" s="145"/>
    </row>
    <row r="155" spans="1:6" ht="14.25" hidden="1">
      <c r="A155" s="76" t="s">
        <v>187</v>
      </c>
      <c r="B155" s="76" t="s">
        <v>188</v>
      </c>
      <c r="C155" s="77"/>
      <c r="D155" s="77"/>
      <c r="E155" s="85"/>
      <c r="F155" s="145"/>
    </row>
    <row r="156" spans="1:6" ht="14.25" hidden="1">
      <c r="A156" s="76" t="s">
        <v>189</v>
      </c>
      <c r="B156" s="76" t="s">
        <v>190</v>
      </c>
      <c r="C156" s="77"/>
      <c r="D156" s="77"/>
      <c r="E156" s="85"/>
      <c r="F156" s="145"/>
    </row>
    <row r="157" spans="1:6" ht="14.25" hidden="1">
      <c r="A157" s="76" t="s">
        <v>191</v>
      </c>
      <c r="B157" s="76" t="s">
        <v>192</v>
      </c>
      <c r="C157" s="77"/>
      <c r="D157" s="77"/>
      <c r="E157" s="29"/>
      <c r="F157" s="145"/>
    </row>
    <row r="158" spans="1:6" ht="14.25" hidden="1">
      <c r="A158" s="76" t="s">
        <v>193</v>
      </c>
      <c r="B158" s="76" t="s">
        <v>496</v>
      </c>
      <c r="C158" s="77"/>
      <c r="D158" s="77"/>
      <c r="E158" s="85"/>
      <c r="F158" s="145"/>
    </row>
    <row r="159" spans="1:6" ht="14.25" hidden="1">
      <c r="A159" s="76" t="s">
        <v>195</v>
      </c>
      <c r="B159" s="76"/>
      <c r="C159" s="77"/>
      <c r="D159" s="77"/>
      <c r="E159" s="78"/>
      <c r="F159" s="145"/>
    </row>
    <row r="160" spans="1:6" ht="14.25">
      <c r="A160" s="76" t="s">
        <v>197</v>
      </c>
      <c r="B160" s="76" t="s">
        <v>198</v>
      </c>
      <c r="C160" s="77">
        <v>546300000</v>
      </c>
      <c r="D160" s="77">
        <v>546300000</v>
      </c>
      <c r="E160" s="77">
        <f>('Detalle de Ejecucion Julio 23'!F146)</f>
        <v>4355407.7699999996</v>
      </c>
      <c r="F160" s="145"/>
    </row>
    <row r="161" spans="1:6" ht="14.25" hidden="1">
      <c r="A161" s="76" t="s">
        <v>199</v>
      </c>
      <c r="B161" s="76" t="s">
        <v>200</v>
      </c>
      <c r="C161" s="77"/>
      <c r="D161" s="77"/>
      <c r="E161" s="88"/>
      <c r="F161" s="145"/>
    </row>
    <row r="162" spans="1:6" ht="15" hidden="1">
      <c r="A162" s="76"/>
      <c r="B162" s="86" t="s">
        <v>821</v>
      </c>
      <c r="C162" s="77"/>
      <c r="D162" s="77"/>
      <c r="E162" s="88"/>
      <c r="F162" s="145"/>
    </row>
    <row r="163" spans="1:6" ht="15" hidden="1">
      <c r="A163" s="76"/>
      <c r="B163" s="86" t="s">
        <v>822</v>
      </c>
      <c r="C163" s="77"/>
      <c r="D163" s="77"/>
      <c r="E163" s="88"/>
      <c r="F163" s="145"/>
    </row>
    <row r="164" spans="1:6" ht="14.25" hidden="1">
      <c r="A164" s="76" t="s">
        <v>201</v>
      </c>
      <c r="B164" s="76" t="s">
        <v>202</v>
      </c>
      <c r="C164" s="77"/>
      <c r="D164" s="77"/>
      <c r="E164" s="88">
        <v>175</v>
      </c>
      <c r="F164" s="145"/>
    </row>
    <row r="165" spans="1:6" ht="14.25" hidden="1">
      <c r="A165" s="76" t="s">
        <v>203</v>
      </c>
      <c r="B165" s="76" t="s">
        <v>204</v>
      </c>
      <c r="C165" s="77"/>
      <c r="D165" s="77"/>
      <c r="E165" s="88"/>
      <c r="F165" s="145"/>
    </row>
    <row r="166" spans="1:6" ht="14.25" hidden="1">
      <c r="A166" s="76" t="s">
        <v>205</v>
      </c>
      <c r="B166" s="76" t="s">
        <v>206</v>
      </c>
      <c r="C166" s="77"/>
      <c r="D166" s="77"/>
      <c r="E166" s="88"/>
      <c r="F166" s="145"/>
    </row>
    <row r="167" spans="1:6" ht="15" hidden="1">
      <c r="A167" s="76"/>
      <c r="B167" s="86" t="s">
        <v>691</v>
      </c>
      <c r="C167" s="77"/>
      <c r="D167" s="77"/>
      <c r="E167" s="88">
        <v>14160</v>
      </c>
      <c r="F167" s="145"/>
    </row>
    <row r="168" spans="1:6" ht="14.25" hidden="1">
      <c r="A168" s="76" t="s">
        <v>207</v>
      </c>
      <c r="B168" s="76" t="s">
        <v>497</v>
      </c>
      <c r="C168" s="77"/>
      <c r="D168" s="77"/>
      <c r="E168" s="88"/>
      <c r="F168" s="145"/>
    </row>
    <row r="169" spans="1:6" ht="14.25" hidden="1">
      <c r="A169" s="76" t="s">
        <v>209</v>
      </c>
      <c r="B169" s="76" t="s">
        <v>210</v>
      </c>
      <c r="C169" s="77"/>
      <c r="D169" s="77"/>
      <c r="E169" s="88"/>
      <c r="F169" s="145"/>
    </row>
    <row r="170" spans="1:6" ht="14.25" hidden="1">
      <c r="A170" s="76"/>
      <c r="B170" s="76"/>
      <c r="C170" s="77"/>
      <c r="D170" s="77"/>
      <c r="E170" s="88">
        <v>900</v>
      </c>
      <c r="F170" s="145"/>
    </row>
    <row r="171" spans="1:6" ht="14.25" hidden="1">
      <c r="A171" s="76"/>
      <c r="B171" s="76"/>
      <c r="C171" s="77"/>
      <c r="D171" s="77"/>
      <c r="E171" s="88">
        <v>875</v>
      </c>
      <c r="F171" s="145"/>
    </row>
    <row r="172" spans="1:6" ht="14.25" hidden="1">
      <c r="A172" s="76" t="s">
        <v>211</v>
      </c>
      <c r="B172" s="76" t="s">
        <v>212</v>
      </c>
      <c r="C172" s="77"/>
      <c r="D172" s="77"/>
      <c r="E172" s="88"/>
      <c r="F172" s="145"/>
    </row>
    <row r="173" spans="1:6" ht="14.25" hidden="1">
      <c r="A173" s="76" t="s">
        <v>213</v>
      </c>
      <c r="B173" s="76" t="s">
        <v>214</v>
      </c>
      <c r="C173" s="77"/>
      <c r="D173" s="77"/>
      <c r="E173" s="88"/>
      <c r="F173" s="145"/>
    </row>
    <row r="174" spans="1:6" ht="14.25" hidden="1">
      <c r="A174" s="76" t="s">
        <v>215</v>
      </c>
      <c r="B174" s="76" t="s">
        <v>692</v>
      </c>
      <c r="C174" s="77"/>
      <c r="D174" s="77"/>
      <c r="E174" s="88"/>
      <c r="F174" s="145"/>
    </row>
    <row r="175" spans="1:6" ht="14.25" hidden="1">
      <c r="A175" s="76" t="s">
        <v>217</v>
      </c>
      <c r="B175" s="76" t="s">
        <v>218</v>
      </c>
      <c r="C175" s="77"/>
      <c r="D175" s="77"/>
      <c r="E175" s="88">
        <v>18290</v>
      </c>
      <c r="F175" s="145"/>
    </row>
    <row r="176" spans="1:6" ht="14.25" hidden="1">
      <c r="A176" s="76" t="s">
        <v>219</v>
      </c>
      <c r="B176" s="76" t="s">
        <v>220</v>
      </c>
      <c r="C176" s="77"/>
      <c r="D176" s="77"/>
      <c r="E176" s="29"/>
      <c r="F176" s="145"/>
    </row>
    <row r="177" spans="1:6" ht="15" hidden="1">
      <c r="A177" s="76"/>
      <c r="B177" s="86" t="s">
        <v>823</v>
      </c>
      <c r="C177" s="77"/>
      <c r="D177" s="77"/>
      <c r="E177" s="88"/>
      <c r="F177" s="145"/>
    </row>
    <row r="178" spans="1:6" ht="15" hidden="1">
      <c r="A178" s="76"/>
      <c r="B178" s="86" t="s">
        <v>824</v>
      </c>
      <c r="C178" s="77"/>
      <c r="D178" s="77"/>
      <c r="E178" s="88">
        <v>476130</v>
      </c>
      <c r="F178" s="145"/>
    </row>
    <row r="179" spans="1:6" ht="15" hidden="1">
      <c r="A179" s="76"/>
      <c r="B179" s="86"/>
      <c r="C179" s="77"/>
      <c r="D179" s="77"/>
      <c r="E179" s="88">
        <v>138900.01</v>
      </c>
      <c r="F179" s="145"/>
    </row>
    <row r="180" spans="1:6" ht="14.25" hidden="1">
      <c r="A180" s="76" t="s">
        <v>221</v>
      </c>
      <c r="B180" s="76" t="s">
        <v>222</v>
      </c>
      <c r="C180" s="77"/>
      <c r="D180" s="77"/>
      <c r="E180" s="88"/>
      <c r="F180" s="145"/>
    </row>
    <row r="181" spans="1:6" ht="14.25" hidden="1">
      <c r="A181" s="76" t="s">
        <v>223</v>
      </c>
      <c r="B181" s="76" t="s">
        <v>505</v>
      </c>
      <c r="C181" s="77"/>
      <c r="D181" s="77"/>
      <c r="E181" s="88"/>
      <c r="F181" s="145"/>
    </row>
    <row r="182" spans="1:6" ht="15" hidden="1">
      <c r="A182" s="76"/>
      <c r="B182" s="86" t="s">
        <v>825</v>
      </c>
      <c r="C182" s="77"/>
      <c r="D182" s="77"/>
      <c r="E182" s="88">
        <v>22420</v>
      </c>
      <c r="F182" s="145"/>
    </row>
    <row r="183" spans="1:6" ht="14.25" hidden="1">
      <c r="A183" s="76" t="s">
        <v>225</v>
      </c>
      <c r="B183" s="76" t="s">
        <v>226</v>
      </c>
      <c r="C183" s="77"/>
      <c r="D183" s="77"/>
      <c r="E183" s="88"/>
      <c r="F183" s="145"/>
    </row>
    <row r="184" spans="1:6" ht="15" hidden="1">
      <c r="A184" s="76"/>
      <c r="B184" s="86" t="s">
        <v>826</v>
      </c>
      <c r="C184" s="77"/>
      <c r="D184" s="77"/>
      <c r="E184" s="88">
        <v>51027.28</v>
      </c>
      <c r="F184" s="145"/>
    </row>
    <row r="185" spans="1:6" ht="15" hidden="1">
      <c r="A185" s="76"/>
      <c r="B185" s="86"/>
      <c r="C185" s="77"/>
      <c r="D185" s="77"/>
      <c r="E185" s="88"/>
      <c r="F185" s="145"/>
    </row>
    <row r="186" spans="1:6" ht="15" hidden="1">
      <c r="A186" s="76"/>
      <c r="B186" s="86" t="s">
        <v>510</v>
      </c>
      <c r="C186" s="77"/>
      <c r="D186" s="77"/>
      <c r="E186" s="88">
        <v>162500</v>
      </c>
      <c r="F186" s="145"/>
    </row>
    <row r="187" spans="1:6" ht="15" hidden="1">
      <c r="A187" s="76"/>
      <c r="B187" s="86" t="s">
        <v>827</v>
      </c>
      <c r="C187" s="77"/>
      <c r="D187" s="77"/>
      <c r="E187" s="88">
        <v>70800</v>
      </c>
      <c r="F187" s="145"/>
    </row>
    <row r="188" spans="1:6" ht="15" hidden="1">
      <c r="A188" s="76"/>
      <c r="B188" s="86"/>
      <c r="C188" s="77"/>
      <c r="D188" s="77"/>
      <c r="E188" s="88">
        <v>70800</v>
      </c>
      <c r="F188" s="145"/>
    </row>
    <row r="189" spans="1:6" ht="15" hidden="1">
      <c r="A189" s="76"/>
      <c r="B189" s="86" t="s">
        <v>710</v>
      </c>
      <c r="C189" s="77"/>
      <c r="D189" s="77"/>
      <c r="E189" s="88">
        <v>230100</v>
      </c>
      <c r="F189" s="145"/>
    </row>
    <row r="190" spans="1:6" ht="15" hidden="1">
      <c r="A190" s="76"/>
      <c r="B190" s="86"/>
      <c r="C190" s="77"/>
      <c r="D190" s="77"/>
      <c r="E190" s="88"/>
      <c r="F190" s="145"/>
    </row>
    <row r="191" spans="1:6" ht="14.25" hidden="1">
      <c r="A191" s="76" t="s">
        <v>227</v>
      </c>
      <c r="B191" s="76" t="s">
        <v>228</v>
      </c>
      <c r="C191" s="77"/>
      <c r="D191" s="77"/>
      <c r="E191" s="88"/>
      <c r="F191" s="145"/>
    </row>
    <row r="192" spans="1:6" ht="14.25" hidden="1">
      <c r="A192" s="76" t="s">
        <v>229</v>
      </c>
      <c r="B192" s="76" t="s">
        <v>230</v>
      </c>
      <c r="C192" s="77"/>
      <c r="D192" s="77"/>
      <c r="E192" s="88"/>
      <c r="F192" s="145"/>
    </row>
    <row r="193" spans="1:6" ht="14.25" hidden="1">
      <c r="A193" s="76" t="s">
        <v>231</v>
      </c>
      <c r="B193" s="76" t="s">
        <v>232</v>
      </c>
      <c r="C193" s="77"/>
      <c r="D193" s="77"/>
      <c r="E193" s="88"/>
      <c r="F193" s="145"/>
    </row>
    <row r="194" spans="1:6" ht="14.25" hidden="1">
      <c r="A194" s="76"/>
      <c r="B194" s="76"/>
      <c r="C194" s="77"/>
      <c r="D194" s="77"/>
      <c r="E194" s="88"/>
      <c r="F194" s="145"/>
    </row>
    <row r="195" spans="1:6" ht="14.25">
      <c r="A195" s="76" t="s">
        <v>233</v>
      </c>
      <c r="B195" s="76" t="s">
        <v>234</v>
      </c>
      <c r="C195" s="77">
        <v>0</v>
      </c>
      <c r="D195" s="77">
        <v>0</v>
      </c>
      <c r="E195" s="77">
        <f>('Detalle de Ejecucion Julio 23'!F179)</f>
        <v>0</v>
      </c>
      <c r="F195" s="145"/>
    </row>
    <row r="196" spans="1:6" ht="14.25" hidden="1">
      <c r="A196" s="76" t="s">
        <v>235</v>
      </c>
      <c r="B196" s="76" t="s">
        <v>511</v>
      </c>
      <c r="C196" s="77"/>
      <c r="D196" s="77"/>
      <c r="E196" s="88"/>
      <c r="F196" s="145"/>
    </row>
    <row r="197" spans="1:6" ht="14.25" hidden="1">
      <c r="A197" s="76" t="s">
        <v>237</v>
      </c>
      <c r="B197" s="76" t="s">
        <v>236</v>
      </c>
      <c r="C197" s="77"/>
      <c r="D197" s="77"/>
      <c r="E197" s="88"/>
      <c r="F197" s="145"/>
    </row>
    <row r="198" spans="1:6" ht="14.25" hidden="1">
      <c r="A198" s="76"/>
      <c r="B198" s="76"/>
      <c r="C198" s="77"/>
      <c r="D198" s="77"/>
      <c r="E198" s="88"/>
      <c r="F198" s="145"/>
    </row>
    <row r="199" spans="1:6" ht="14.25">
      <c r="A199" s="95" t="s">
        <v>238</v>
      </c>
      <c r="B199" s="95" t="s">
        <v>239</v>
      </c>
      <c r="C199" s="96">
        <v>38024600</v>
      </c>
      <c r="D199" s="96">
        <v>38024600</v>
      </c>
      <c r="E199" s="96">
        <f>('Detalle de Ejecucion Julio 23'!F184)</f>
        <v>816701.24</v>
      </c>
      <c r="F199" s="145"/>
    </row>
    <row r="200" spans="1:6" ht="14.25">
      <c r="A200" s="76" t="s">
        <v>240</v>
      </c>
      <c r="B200" s="76" t="s">
        <v>241</v>
      </c>
      <c r="C200" s="77">
        <v>2550000</v>
      </c>
      <c r="D200" s="77">
        <v>2550000</v>
      </c>
      <c r="E200" s="77">
        <f>('Detalle de Ejecucion Julio 23'!F185)</f>
        <v>89454.45</v>
      </c>
      <c r="F200" s="145"/>
    </row>
    <row r="201" spans="1:6" ht="14.25" hidden="1">
      <c r="A201" s="76" t="s">
        <v>242</v>
      </c>
      <c r="B201" s="76" t="s">
        <v>241</v>
      </c>
      <c r="C201" s="77"/>
      <c r="D201" s="77"/>
      <c r="E201" s="88"/>
      <c r="F201" s="145"/>
    </row>
    <row r="202" spans="1:6" ht="14.25" hidden="1">
      <c r="A202" s="76" t="s">
        <v>243</v>
      </c>
      <c r="B202" s="76" t="s">
        <v>244</v>
      </c>
      <c r="C202" s="77"/>
      <c r="D202" s="77"/>
      <c r="E202" s="88"/>
      <c r="F202" s="145"/>
    </row>
    <row r="203" spans="1:6" ht="14.25" hidden="1">
      <c r="A203" s="76"/>
      <c r="B203" s="76"/>
      <c r="C203" s="77"/>
      <c r="D203" s="77"/>
      <c r="E203" s="78"/>
      <c r="F203" s="145"/>
    </row>
    <row r="204" spans="1:6" ht="14.25">
      <c r="A204" s="76" t="s">
        <v>245</v>
      </c>
      <c r="B204" s="76" t="s">
        <v>246</v>
      </c>
      <c r="C204" s="77">
        <v>4700000</v>
      </c>
      <c r="D204" s="77">
        <v>4700000</v>
      </c>
      <c r="E204" s="77">
        <f>('Detalle de Ejecucion Julio 23'!F242)</f>
        <v>0</v>
      </c>
      <c r="F204" s="145"/>
    </row>
    <row r="205" spans="1:6" ht="14.25" hidden="1">
      <c r="A205" s="76" t="s">
        <v>247</v>
      </c>
      <c r="B205" s="76" t="s">
        <v>248</v>
      </c>
      <c r="C205" s="77"/>
      <c r="D205" s="77"/>
      <c r="E205" s="78"/>
      <c r="F205" s="145"/>
    </row>
    <row r="206" spans="1:6" ht="14.25" hidden="1">
      <c r="A206" s="76" t="s">
        <v>249</v>
      </c>
      <c r="B206" s="76" t="s">
        <v>250</v>
      </c>
      <c r="C206" s="77"/>
      <c r="D206" s="77"/>
      <c r="E206" s="78"/>
      <c r="F206" s="145"/>
    </row>
    <row r="207" spans="1:6" ht="14.25" hidden="1">
      <c r="A207" s="76" t="s">
        <v>251</v>
      </c>
      <c r="B207" s="76" t="s">
        <v>252</v>
      </c>
      <c r="C207" s="77"/>
      <c r="D207" s="77"/>
      <c r="E207" s="78"/>
      <c r="F207" s="145"/>
    </row>
    <row r="208" spans="1:6" ht="14.25" hidden="1">
      <c r="A208" s="76"/>
      <c r="B208" s="76"/>
      <c r="C208" s="77"/>
      <c r="D208" s="77"/>
      <c r="E208" s="78"/>
      <c r="F208" s="145"/>
    </row>
    <row r="209" spans="1:6" ht="14.25">
      <c r="A209" s="76" t="s">
        <v>253</v>
      </c>
      <c r="B209" s="76" t="s">
        <v>254</v>
      </c>
      <c r="C209" s="77">
        <v>1800000</v>
      </c>
      <c r="D209" s="77">
        <v>1800000</v>
      </c>
      <c r="E209" s="77">
        <f>('Detalle de Ejecucion Julio 23'!F246)</f>
        <v>0</v>
      </c>
      <c r="F209" s="145"/>
    </row>
    <row r="210" spans="1:6" ht="14.25" hidden="1">
      <c r="A210" s="76" t="s">
        <v>257</v>
      </c>
      <c r="B210" s="76" t="s">
        <v>258</v>
      </c>
      <c r="C210" s="77"/>
      <c r="D210" s="77"/>
      <c r="E210" s="78"/>
      <c r="F210" s="145"/>
    </row>
    <row r="211" spans="1:6" ht="14.25" hidden="1">
      <c r="A211" s="76" t="s">
        <v>259</v>
      </c>
      <c r="B211" s="76" t="s">
        <v>260</v>
      </c>
      <c r="C211" s="77"/>
      <c r="D211" s="77"/>
      <c r="E211" s="78"/>
      <c r="F211" s="145"/>
    </row>
    <row r="212" spans="1:6" ht="14.25" hidden="1">
      <c r="A212" s="76" t="s">
        <v>261</v>
      </c>
      <c r="B212" s="76" t="s">
        <v>262</v>
      </c>
      <c r="C212" s="77"/>
      <c r="D212" s="77"/>
      <c r="E212" s="78"/>
      <c r="F212" s="145"/>
    </row>
    <row r="213" spans="1:6" ht="14.25" hidden="1">
      <c r="A213" s="76" t="s">
        <v>263</v>
      </c>
      <c r="B213" s="76" t="s">
        <v>264</v>
      </c>
      <c r="C213" s="77"/>
      <c r="D213" s="77"/>
      <c r="E213" s="78"/>
      <c r="F213" s="145"/>
    </row>
    <row r="214" spans="1:6" ht="14.25" hidden="1">
      <c r="A214" s="76" t="s">
        <v>265</v>
      </c>
      <c r="B214" s="76" t="s">
        <v>266</v>
      </c>
      <c r="C214" s="77"/>
      <c r="D214" s="77"/>
      <c r="E214" s="78"/>
      <c r="F214" s="145"/>
    </row>
    <row r="215" spans="1:6" ht="14.25" hidden="1">
      <c r="A215" s="76"/>
      <c r="B215" s="76"/>
      <c r="C215" s="77"/>
      <c r="D215" s="77"/>
      <c r="E215" s="78"/>
      <c r="F215" s="145"/>
    </row>
    <row r="216" spans="1:6" ht="14.25">
      <c r="A216" s="76" t="s">
        <v>267</v>
      </c>
      <c r="B216" s="76" t="s">
        <v>843</v>
      </c>
      <c r="C216" s="77">
        <v>800000</v>
      </c>
      <c r="D216" s="77">
        <v>800000</v>
      </c>
      <c r="E216" s="77">
        <f>('Detalle de Ejecucion Julio 23'!F251)</f>
        <v>0</v>
      </c>
      <c r="F216" s="145"/>
    </row>
    <row r="217" spans="1:6" ht="14.25" hidden="1">
      <c r="A217" s="76" t="s">
        <v>269</v>
      </c>
      <c r="B217" s="76" t="s">
        <v>270</v>
      </c>
      <c r="C217" s="77"/>
      <c r="D217" s="77"/>
      <c r="E217" s="78"/>
      <c r="F217" s="145"/>
    </row>
    <row r="218" spans="1:6" ht="14.25" hidden="1">
      <c r="A218" s="76"/>
      <c r="B218" s="76"/>
      <c r="C218" s="77"/>
      <c r="D218" s="77"/>
      <c r="E218" s="78"/>
      <c r="F218" s="145"/>
    </row>
    <row r="219" spans="1:6" ht="14.25">
      <c r="A219" s="76" t="s">
        <v>271</v>
      </c>
      <c r="B219" s="76" t="s">
        <v>272</v>
      </c>
      <c r="C219" s="77">
        <v>1000000</v>
      </c>
      <c r="D219" s="77">
        <v>1000000</v>
      </c>
      <c r="E219" s="77">
        <f>('Detalle de Ejecucion Julio 23'!F254)</f>
        <v>0</v>
      </c>
      <c r="F219" s="145"/>
    </row>
    <row r="220" spans="1:6" ht="14.25" hidden="1">
      <c r="A220" s="76" t="s">
        <v>273</v>
      </c>
      <c r="B220" s="76" t="s">
        <v>274</v>
      </c>
      <c r="C220" s="77"/>
      <c r="D220" s="77"/>
      <c r="E220" s="78"/>
      <c r="F220" s="145"/>
    </row>
    <row r="221" spans="1:6" ht="14.25" hidden="1">
      <c r="A221" s="76" t="s">
        <v>275</v>
      </c>
      <c r="B221" s="76" t="s">
        <v>276</v>
      </c>
      <c r="C221" s="77"/>
      <c r="D221" s="77"/>
      <c r="E221" s="78"/>
      <c r="F221" s="145"/>
    </row>
    <row r="222" spans="1:6" ht="14.25" hidden="1">
      <c r="A222" s="76" t="s">
        <v>277</v>
      </c>
      <c r="B222" s="76" t="s">
        <v>561</v>
      </c>
      <c r="C222" s="77"/>
      <c r="D222" s="77"/>
      <c r="E222" s="78"/>
      <c r="F222" s="145"/>
    </row>
    <row r="223" spans="1:6" ht="14.25" hidden="1">
      <c r="A223" s="76"/>
      <c r="B223" s="76"/>
      <c r="C223" s="77"/>
      <c r="D223" s="77"/>
      <c r="E223" s="78"/>
      <c r="F223" s="145"/>
    </row>
    <row r="224" spans="1:6" ht="14.25">
      <c r="A224" s="76" t="s">
        <v>279</v>
      </c>
      <c r="B224" s="76" t="s">
        <v>280</v>
      </c>
      <c r="C224" s="77">
        <v>50000</v>
      </c>
      <c r="D224" s="77">
        <v>50000</v>
      </c>
      <c r="E224" s="77">
        <f>('Detalle de Ejecucion Julio 23'!F258)</f>
        <v>0</v>
      </c>
      <c r="F224" s="145"/>
    </row>
    <row r="225" spans="1:6" ht="14.25" hidden="1">
      <c r="A225" s="76" t="s">
        <v>281</v>
      </c>
      <c r="B225" s="76" t="s">
        <v>282</v>
      </c>
      <c r="C225" s="77"/>
      <c r="D225" s="77"/>
      <c r="E225" s="78"/>
      <c r="F225" s="145"/>
    </row>
    <row r="226" spans="1:6" ht="14.25" hidden="1">
      <c r="A226" s="76" t="s">
        <v>283</v>
      </c>
      <c r="B226" s="76" t="s">
        <v>284</v>
      </c>
      <c r="C226" s="77"/>
      <c r="D226" s="77"/>
      <c r="E226" s="78"/>
      <c r="F226" s="145"/>
    </row>
    <row r="227" spans="1:6" ht="14.25" hidden="1">
      <c r="A227" s="76" t="s">
        <v>285</v>
      </c>
      <c r="B227" s="76" t="s">
        <v>286</v>
      </c>
      <c r="C227" s="77"/>
      <c r="D227" s="77"/>
      <c r="E227" s="78"/>
      <c r="F227" s="145"/>
    </row>
    <row r="228" spans="1:6" ht="14.25" hidden="1">
      <c r="A228" s="76" t="s">
        <v>287</v>
      </c>
      <c r="B228" s="76" t="s">
        <v>288</v>
      </c>
      <c r="C228" s="77"/>
      <c r="D228" s="77"/>
      <c r="E228" s="78"/>
      <c r="F228" s="145"/>
    </row>
    <row r="229" spans="1:6" ht="14.25" hidden="1">
      <c r="A229" s="76" t="s">
        <v>289</v>
      </c>
      <c r="B229" s="76" t="s">
        <v>715</v>
      </c>
      <c r="C229" s="77"/>
      <c r="D229" s="77"/>
      <c r="E229" s="78"/>
      <c r="F229" s="145"/>
    </row>
    <row r="230" spans="1:6" ht="14.25" hidden="1">
      <c r="A230" s="76" t="s">
        <v>291</v>
      </c>
      <c r="B230" s="76" t="s">
        <v>292</v>
      </c>
      <c r="C230" s="77"/>
      <c r="D230" s="77"/>
      <c r="E230" s="78"/>
      <c r="F230" s="145"/>
    </row>
    <row r="231" spans="1:6" ht="14.25" hidden="1">
      <c r="A231" s="76" t="s">
        <v>293</v>
      </c>
      <c r="B231" s="76" t="s">
        <v>294</v>
      </c>
      <c r="C231" s="77"/>
      <c r="D231" s="77"/>
      <c r="E231" s="78"/>
      <c r="F231" s="145"/>
    </row>
    <row r="232" spans="1:6" ht="14.25" hidden="1">
      <c r="A232" s="76"/>
      <c r="B232" s="76"/>
      <c r="C232" s="77"/>
      <c r="D232" s="77"/>
      <c r="E232" s="78"/>
      <c r="F232" s="145"/>
    </row>
    <row r="233" spans="1:6" ht="14.25">
      <c r="A233" s="76" t="s">
        <v>295</v>
      </c>
      <c r="B233" s="76" t="s">
        <v>296</v>
      </c>
      <c r="C233" s="77">
        <v>15970000</v>
      </c>
      <c r="D233" s="77">
        <v>15970000</v>
      </c>
      <c r="E233" s="77">
        <f>('Detalle de Ejecucion Julio 23'!F267)</f>
        <v>630461</v>
      </c>
      <c r="F233" s="145"/>
    </row>
    <row r="234" spans="1:6" ht="14.25" hidden="1">
      <c r="A234" s="76" t="s">
        <v>297</v>
      </c>
      <c r="B234" s="76" t="s">
        <v>298</v>
      </c>
      <c r="C234" s="77"/>
      <c r="D234" s="77"/>
      <c r="E234" s="88">
        <v>390304</v>
      </c>
      <c r="F234" s="145"/>
    </row>
    <row r="235" spans="1:6" ht="14.25" hidden="1">
      <c r="A235" s="76" t="s">
        <v>299</v>
      </c>
      <c r="B235" s="76" t="s">
        <v>300</v>
      </c>
      <c r="C235" s="77"/>
      <c r="D235" s="77"/>
      <c r="E235" s="78"/>
      <c r="F235" s="145"/>
    </row>
    <row r="236" spans="1:6" ht="14.25" hidden="1">
      <c r="A236" s="76" t="s">
        <v>563</v>
      </c>
      <c r="B236" s="76" t="s">
        <v>302</v>
      </c>
      <c r="C236" s="77"/>
      <c r="D236" s="77"/>
      <c r="E236" s="78"/>
      <c r="F236" s="145"/>
    </row>
    <row r="237" spans="1:6" ht="14.25" hidden="1">
      <c r="A237" s="76" t="s">
        <v>303</v>
      </c>
      <c r="B237" s="76" t="s">
        <v>304</v>
      </c>
      <c r="C237" s="77"/>
      <c r="D237" s="77"/>
      <c r="E237" s="78"/>
      <c r="F237" s="145"/>
    </row>
    <row r="238" spans="1:6" ht="14.25" hidden="1">
      <c r="A238" s="76" t="s">
        <v>305</v>
      </c>
      <c r="B238" s="76" t="s">
        <v>306</v>
      </c>
      <c r="C238" s="77"/>
      <c r="D238" s="77"/>
      <c r="E238" s="78"/>
      <c r="F238" s="145"/>
    </row>
    <row r="239" spans="1:6" ht="14.25" hidden="1">
      <c r="A239" s="76" t="s">
        <v>307</v>
      </c>
      <c r="B239" s="76" t="s">
        <v>308</v>
      </c>
      <c r="C239" s="77"/>
      <c r="D239" s="77"/>
      <c r="E239" s="78"/>
      <c r="F239" s="145"/>
    </row>
    <row r="240" spans="1:6" ht="14.25" hidden="1">
      <c r="A240" s="76" t="s">
        <v>309</v>
      </c>
      <c r="B240" s="76" t="s">
        <v>310</v>
      </c>
      <c r="C240" s="77"/>
      <c r="D240" s="77"/>
      <c r="E240" s="78"/>
      <c r="F240" s="145"/>
    </row>
    <row r="241" spans="1:6" ht="14.25" hidden="1">
      <c r="A241" s="76" t="s">
        <v>311</v>
      </c>
      <c r="B241" s="76" t="s">
        <v>564</v>
      </c>
      <c r="C241" s="77"/>
      <c r="D241" s="77"/>
      <c r="E241" s="78"/>
      <c r="F241" s="145"/>
    </row>
    <row r="242" spans="1:6" ht="14.25" hidden="1">
      <c r="A242" s="76"/>
      <c r="B242" s="76"/>
      <c r="C242" s="77"/>
      <c r="D242" s="77"/>
      <c r="E242" s="78"/>
      <c r="F242" s="145"/>
    </row>
    <row r="243" spans="1:6" ht="14.25">
      <c r="A243" s="76" t="s">
        <v>313</v>
      </c>
      <c r="B243" s="76" t="s">
        <v>770</v>
      </c>
      <c r="C243" s="77">
        <v>11154600</v>
      </c>
      <c r="D243" s="77">
        <v>11154600</v>
      </c>
      <c r="E243" s="77">
        <f>('Detalle de Ejecucion Julio 23'!F279)</f>
        <v>96785.790000000008</v>
      </c>
      <c r="F243" s="145"/>
    </row>
    <row r="244" spans="1:6" ht="14.25" hidden="1">
      <c r="A244" s="76" t="s">
        <v>315</v>
      </c>
      <c r="B244" s="76" t="s">
        <v>565</v>
      </c>
      <c r="C244" s="77"/>
      <c r="D244" s="77"/>
      <c r="E244" s="88"/>
      <c r="F244" s="145"/>
    </row>
    <row r="245" spans="1:6" ht="14.25" hidden="1">
      <c r="A245" s="76" t="s">
        <v>317</v>
      </c>
      <c r="B245" s="76" t="s">
        <v>318</v>
      </c>
      <c r="C245" s="77"/>
      <c r="D245" s="77"/>
      <c r="E245" s="88"/>
      <c r="F245" s="145"/>
    </row>
    <row r="246" spans="1:6" ht="14.25" hidden="1">
      <c r="A246" s="76" t="s">
        <v>319</v>
      </c>
      <c r="B246" s="76" t="s">
        <v>568</v>
      </c>
      <c r="C246" s="77"/>
      <c r="D246" s="77"/>
      <c r="E246" s="88"/>
      <c r="F246" s="145"/>
    </row>
    <row r="247" spans="1:6" ht="14.25" hidden="1">
      <c r="A247" s="76" t="s">
        <v>321</v>
      </c>
      <c r="B247" s="76" t="s">
        <v>322</v>
      </c>
      <c r="C247" s="77"/>
      <c r="D247" s="77"/>
      <c r="E247" s="88"/>
      <c r="F247" s="145"/>
    </row>
    <row r="248" spans="1:6" ht="14.25" hidden="1">
      <c r="A248" s="76" t="s">
        <v>323</v>
      </c>
      <c r="B248" s="76" t="s">
        <v>324</v>
      </c>
      <c r="C248" s="77"/>
      <c r="D248" s="77"/>
      <c r="E248" s="88"/>
      <c r="F248" s="145"/>
    </row>
    <row r="249" spans="1:6" ht="14.25" hidden="1">
      <c r="A249" s="76" t="s">
        <v>325</v>
      </c>
      <c r="B249" s="76" t="s">
        <v>326</v>
      </c>
      <c r="C249" s="77"/>
      <c r="D249" s="77"/>
      <c r="E249" s="88"/>
      <c r="F249" s="145"/>
    </row>
    <row r="250" spans="1:6" ht="14.25" hidden="1">
      <c r="A250" s="76" t="s">
        <v>327</v>
      </c>
      <c r="B250" s="76" t="s">
        <v>328</v>
      </c>
      <c r="C250" s="77"/>
      <c r="D250" s="77"/>
      <c r="E250" s="88"/>
      <c r="F250" s="145"/>
    </row>
    <row r="251" spans="1:6" ht="14.25" hidden="1">
      <c r="A251" s="76" t="s">
        <v>329</v>
      </c>
      <c r="B251" s="76" t="s">
        <v>330</v>
      </c>
      <c r="C251" s="77"/>
      <c r="D251" s="77"/>
      <c r="E251" s="88"/>
      <c r="F251" s="145"/>
    </row>
    <row r="252" spans="1:6" ht="14.25" hidden="1">
      <c r="A252" s="76" t="s">
        <v>331</v>
      </c>
      <c r="B252" s="76" t="s">
        <v>720</v>
      </c>
      <c r="C252" s="77"/>
      <c r="D252" s="77"/>
      <c r="E252" s="88"/>
      <c r="F252" s="145"/>
    </row>
    <row r="253" spans="1:6" ht="14.25" hidden="1">
      <c r="A253" s="76" t="s">
        <v>333</v>
      </c>
      <c r="B253" s="76" t="s">
        <v>578</v>
      </c>
      <c r="C253" s="77"/>
      <c r="D253" s="77"/>
      <c r="E253" s="88"/>
      <c r="F253" s="145"/>
    </row>
    <row r="254" spans="1:6" ht="14.25" hidden="1">
      <c r="A254" s="76"/>
      <c r="B254" s="76"/>
      <c r="C254" s="77"/>
      <c r="D254" s="77"/>
      <c r="E254" s="88"/>
      <c r="F254" s="145"/>
    </row>
    <row r="255" spans="1:6">
      <c r="A255" s="95" t="s">
        <v>335</v>
      </c>
      <c r="B255" s="95" t="s">
        <v>336</v>
      </c>
      <c r="C255" s="470">
        <v>25000000</v>
      </c>
      <c r="D255" s="96">
        <v>25000000</v>
      </c>
      <c r="E255" s="96">
        <f>('Detalle de Ejecucion Julio 23'!F314)</f>
        <v>246895.79</v>
      </c>
    </row>
    <row r="256" spans="1:6" ht="14.25">
      <c r="A256" s="76" t="s">
        <v>337</v>
      </c>
      <c r="B256" s="76" t="s">
        <v>338</v>
      </c>
      <c r="C256" s="77">
        <v>25000000</v>
      </c>
      <c r="D256" s="77">
        <v>25000000</v>
      </c>
      <c r="E256" s="77">
        <f>('Detalle de Ejecucion Julio 23'!F333)</f>
        <v>0</v>
      </c>
      <c r="F256" s="145"/>
    </row>
    <row r="257" spans="1:6" ht="14.25" hidden="1">
      <c r="A257" s="76" t="s">
        <v>339</v>
      </c>
      <c r="B257" s="76" t="s">
        <v>581</v>
      </c>
      <c r="C257" s="77"/>
      <c r="D257" s="77"/>
      <c r="E257" s="88"/>
      <c r="F257" s="145"/>
    </row>
    <row r="258" spans="1:6" ht="14.25" hidden="1">
      <c r="A258" s="76" t="s">
        <v>341</v>
      </c>
      <c r="B258" s="76" t="s">
        <v>342</v>
      </c>
      <c r="C258" s="77"/>
      <c r="D258" s="77"/>
      <c r="E258" s="88"/>
      <c r="F258" s="145"/>
    </row>
    <row r="259" spans="1:6" ht="14.25" hidden="1">
      <c r="A259" s="76" t="s">
        <v>343</v>
      </c>
      <c r="B259" s="76" t="s">
        <v>344</v>
      </c>
      <c r="C259" s="77"/>
      <c r="D259" s="77"/>
      <c r="E259" s="88"/>
      <c r="F259" s="145"/>
    </row>
    <row r="260" spans="1:6" ht="14.25" hidden="1">
      <c r="A260" s="76" t="s">
        <v>345</v>
      </c>
      <c r="B260" s="76" t="s">
        <v>346</v>
      </c>
      <c r="C260" s="77"/>
      <c r="D260" s="77"/>
      <c r="E260" s="88"/>
      <c r="F260" s="145"/>
    </row>
    <row r="261" spans="1:6" ht="14.25" hidden="1">
      <c r="A261" s="76" t="s">
        <v>347</v>
      </c>
      <c r="B261" s="76" t="s">
        <v>348</v>
      </c>
      <c r="C261" s="77"/>
      <c r="D261" s="77"/>
      <c r="E261" s="88"/>
      <c r="F261" s="145"/>
    </row>
    <row r="262" spans="1:6" ht="14.25" hidden="1">
      <c r="A262" s="76" t="s">
        <v>349</v>
      </c>
      <c r="B262" s="76" t="s">
        <v>350</v>
      </c>
      <c r="C262" s="77"/>
      <c r="D262" s="77"/>
      <c r="E262" s="88"/>
      <c r="F262" s="145"/>
    </row>
    <row r="263" spans="1:6" ht="14.25" hidden="1">
      <c r="A263" s="76"/>
      <c r="B263" s="76"/>
      <c r="C263" s="77"/>
      <c r="D263" s="77"/>
      <c r="E263" s="88"/>
      <c r="F263" s="145"/>
    </row>
    <row r="264" spans="1:6" ht="14.25" hidden="1">
      <c r="A264" s="76" t="s">
        <v>582</v>
      </c>
      <c r="B264" s="76" t="s">
        <v>585</v>
      </c>
      <c r="C264" s="77"/>
      <c r="D264" s="77"/>
      <c r="E264" s="29"/>
      <c r="F264" s="145"/>
    </row>
    <row r="265" spans="1:6" ht="14.25" hidden="1">
      <c r="A265" s="76"/>
      <c r="B265" s="76"/>
      <c r="C265" s="77"/>
      <c r="D265" s="77"/>
      <c r="E265" s="78"/>
      <c r="F265" s="145"/>
    </row>
    <row r="266" spans="1:6" ht="14.25" hidden="1">
      <c r="A266" s="76"/>
      <c r="B266" s="76"/>
      <c r="C266" s="77"/>
      <c r="D266" s="77"/>
      <c r="E266" s="88"/>
      <c r="F266" s="145"/>
    </row>
    <row r="267" spans="1:6" ht="14.25" hidden="1">
      <c r="A267" s="76" t="s">
        <v>584</v>
      </c>
      <c r="B267" s="76" t="s">
        <v>585</v>
      </c>
      <c r="C267" s="77"/>
      <c r="D267" s="77"/>
      <c r="E267" s="77">
        <f t="shared" ref="E267" si="0">SUM(E268:E269)</f>
        <v>0</v>
      </c>
      <c r="F267" s="145"/>
    </row>
    <row r="268" spans="1:6" ht="14.25" hidden="1">
      <c r="A268" s="76" t="s">
        <v>586</v>
      </c>
      <c r="B268" s="76" t="s">
        <v>587</v>
      </c>
      <c r="C268" s="77"/>
      <c r="D268" s="77"/>
      <c r="E268" s="88"/>
      <c r="F268" s="145"/>
    </row>
    <row r="269" spans="1:6" ht="14.25" hidden="1">
      <c r="A269" s="76" t="s">
        <v>588</v>
      </c>
      <c r="B269" s="76" t="s">
        <v>589</v>
      </c>
      <c r="C269" s="77"/>
      <c r="D269" s="77"/>
      <c r="E269" s="29"/>
      <c r="F269" s="145"/>
    </row>
    <row r="270" spans="1:6" ht="14.25" hidden="1">
      <c r="A270" s="76"/>
      <c r="B270" s="76"/>
      <c r="C270" s="77"/>
      <c r="D270" s="77"/>
      <c r="E270" s="78"/>
      <c r="F270" s="145"/>
    </row>
    <row r="271" spans="1:6" ht="14.25">
      <c r="A271" s="95" t="s">
        <v>351</v>
      </c>
      <c r="B271" s="95" t="s">
        <v>829</v>
      </c>
      <c r="C271" s="470">
        <v>1500000000</v>
      </c>
      <c r="D271" s="96">
        <v>1500000000</v>
      </c>
      <c r="E271" s="96">
        <f>('Detalle de Ejecucion Julio 23'!F330)</f>
        <v>1030000000</v>
      </c>
      <c r="F271" s="145"/>
    </row>
    <row r="272" spans="1:6" ht="14.25">
      <c r="A272" s="76" t="s">
        <v>939</v>
      </c>
      <c r="B272" s="1" t="s">
        <v>941</v>
      </c>
      <c r="C272" s="77">
        <v>0</v>
      </c>
      <c r="D272" s="77">
        <v>0</v>
      </c>
      <c r="E272" s="77">
        <f>('Detalle de Ejecucion Julio 23'!F332)</f>
        <v>0</v>
      </c>
      <c r="F272" s="145"/>
    </row>
    <row r="273" spans="1:6" ht="14.25">
      <c r="A273" s="76" t="s">
        <v>743</v>
      </c>
      <c r="B273" s="76" t="s">
        <v>830</v>
      </c>
      <c r="C273" s="77">
        <v>1500000000</v>
      </c>
      <c r="D273" s="77">
        <v>1500000000</v>
      </c>
      <c r="E273" s="77">
        <f>('Detalle de Ejecucion Julio 23'!F331)</f>
        <v>1030000000</v>
      </c>
      <c r="F273" s="145"/>
    </row>
    <row r="274" spans="1:6" ht="14.25">
      <c r="A274" s="95" t="s">
        <v>355</v>
      </c>
      <c r="B274" s="95" t="s">
        <v>356</v>
      </c>
      <c r="C274" s="96">
        <v>115790800</v>
      </c>
      <c r="D274" s="96">
        <v>115790800</v>
      </c>
      <c r="E274" s="96">
        <f>SUM(E275+E294+E305+E303+E313+E291+E283)</f>
        <v>168161.29</v>
      </c>
      <c r="F274" s="145"/>
    </row>
    <row r="275" spans="1:6" ht="14.25">
      <c r="A275" s="76" t="s">
        <v>357</v>
      </c>
      <c r="B275" s="76" t="s">
        <v>358</v>
      </c>
      <c r="C275" s="77">
        <v>39000000</v>
      </c>
      <c r="D275" s="77">
        <v>39000000</v>
      </c>
      <c r="E275" s="77">
        <f>('Detalle de Ejecucion Julio 23'!F338)</f>
        <v>168161.29</v>
      </c>
      <c r="F275" s="145"/>
    </row>
    <row r="276" spans="1:6" ht="14.25" hidden="1">
      <c r="A276" s="76" t="s">
        <v>359</v>
      </c>
      <c r="B276" s="76" t="s">
        <v>360</v>
      </c>
      <c r="C276" s="77"/>
      <c r="D276" s="77"/>
      <c r="E276" s="78"/>
      <c r="F276" s="145"/>
    </row>
    <row r="277" spans="1:6" ht="14.25" hidden="1">
      <c r="A277" s="76" t="s">
        <v>361</v>
      </c>
      <c r="B277" s="76" t="s">
        <v>362</v>
      </c>
      <c r="C277" s="77"/>
      <c r="D277" s="77"/>
      <c r="E277" s="78"/>
      <c r="F277" s="145"/>
    </row>
    <row r="278" spans="1:6" ht="14.25" hidden="1">
      <c r="A278" s="76" t="s">
        <v>363</v>
      </c>
      <c r="B278" s="76" t="s">
        <v>590</v>
      </c>
      <c r="C278" s="77"/>
      <c r="D278" s="77"/>
      <c r="E278" s="78">
        <v>1973180.16</v>
      </c>
      <c r="F278" s="145"/>
    </row>
    <row r="279" spans="1:6" ht="14.25" hidden="1">
      <c r="A279" s="76"/>
      <c r="B279" s="76"/>
      <c r="C279" s="77"/>
      <c r="D279" s="77"/>
      <c r="E279" s="78"/>
      <c r="F279" s="145"/>
    </row>
    <row r="280" spans="1:6" ht="14.25" hidden="1">
      <c r="A280" s="76" t="s">
        <v>365</v>
      </c>
      <c r="B280" s="76" t="s">
        <v>366</v>
      </c>
      <c r="C280" s="77"/>
      <c r="D280" s="77"/>
      <c r="E280" s="78"/>
      <c r="F280" s="145"/>
    </row>
    <row r="281" spans="1:6" ht="14.25" hidden="1">
      <c r="A281" s="76" t="s">
        <v>367</v>
      </c>
      <c r="B281" s="76" t="s">
        <v>368</v>
      </c>
      <c r="C281" s="77"/>
      <c r="D281" s="77"/>
      <c r="E281" s="78"/>
      <c r="F281" s="145"/>
    </row>
    <row r="282" spans="1:6" ht="14.25" hidden="1">
      <c r="A282" s="76"/>
      <c r="B282" s="76"/>
      <c r="C282" s="77"/>
      <c r="D282" s="77"/>
      <c r="E282" s="78"/>
      <c r="F282" s="145"/>
    </row>
    <row r="283" spans="1:6" ht="14.25">
      <c r="A283" s="76" t="s">
        <v>369</v>
      </c>
      <c r="B283" s="76" t="s">
        <v>370</v>
      </c>
      <c r="C283" s="77">
        <v>3300000</v>
      </c>
      <c r="D283" s="77">
        <v>3300000</v>
      </c>
      <c r="E283" s="77">
        <f>('Detalle de Ejecucion Julio 23'!F345)</f>
        <v>0</v>
      </c>
      <c r="F283" s="145"/>
    </row>
    <row r="284" spans="1:6" ht="14.25" hidden="1">
      <c r="A284" s="76" t="s">
        <v>371</v>
      </c>
      <c r="B284" s="76" t="s">
        <v>372</v>
      </c>
      <c r="C284" s="77"/>
      <c r="D284" s="77"/>
      <c r="E284" s="78"/>
      <c r="F284" s="145"/>
    </row>
    <row r="285" spans="1:6" ht="14.25" hidden="1">
      <c r="A285" s="76" t="s">
        <v>373</v>
      </c>
      <c r="B285" s="76" t="s">
        <v>591</v>
      </c>
      <c r="C285" s="77"/>
      <c r="D285" s="77"/>
      <c r="E285" s="78"/>
      <c r="F285" s="145"/>
    </row>
    <row r="286" spans="1:6" ht="14.25" hidden="1">
      <c r="A286" s="76" t="s">
        <v>375</v>
      </c>
      <c r="B286" s="76" t="s">
        <v>376</v>
      </c>
      <c r="C286" s="77"/>
      <c r="D286" s="77"/>
      <c r="E286" s="78"/>
      <c r="F286" s="145"/>
    </row>
    <row r="287" spans="1:6" ht="14.25" hidden="1">
      <c r="A287" s="76"/>
      <c r="B287" s="76"/>
      <c r="C287" s="77"/>
      <c r="D287" s="77"/>
      <c r="E287" s="78"/>
      <c r="F287" s="145"/>
    </row>
    <row r="288" spans="1:6" ht="14.25" hidden="1">
      <c r="A288" s="76" t="s">
        <v>377</v>
      </c>
      <c r="B288" s="76" t="s">
        <v>592</v>
      </c>
      <c r="C288" s="77">
        <v>0</v>
      </c>
      <c r="D288" s="77">
        <v>0</v>
      </c>
      <c r="E288" s="77">
        <f t="shared" ref="E288" si="1">SUM(E289)</f>
        <v>0</v>
      </c>
      <c r="F288" s="145"/>
    </row>
    <row r="289" spans="1:6" ht="14.25" hidden="1">
      <c r="A289" s="76" t="s">
        <v>379</v>
      </c>
      <c r="B289" s="76" t="s">
        <v>380</v>
      </c>
      <c r="C289" s="77"/>
      <c r="D289" s="77"/>
      <c r="E289" s="78"/>
      <c r="F289" s="145"/>
    </row>
    <row r="290" spans="1:6" ht="14.25" hidden="1">
      <c r="A290" s="76"/>
      <c r="B290" s="76"/>
      <c r="C290" s="77"/>
      <c r="D290" s="77"/>
      <c r="E290" s="78"/>
      <c r="F290" s="145"/>
    </row>
    <row r="291" spans="1:6" ht="14.25">
      <c r="A291" s="76" t="s">
        <v>381</v>
      </c>
      <c r="B291" s="76" t="s">
        <v>959</v>
      </c>
      <c r="C291" s="77">
        <v>41000000</v>
      </c>
      <c r="D291" s="77">
        <v>41000000</v>
      </c>
      <c r="E291" s="77">
        <f>('Detalle de Ejecucion Julio 23'!F352)</f>
        <v>0</v>
      </c>
      <c r="F291" s="145"/>
    </row>
    <row r="292" spans="1:6" ht="14.25" hidden="1">
      <c r="A292" s="76" t="s">
        <v>383</v>
      </c>
      <c r="B292" s="76" t="s">
        <v>594</v>
      </c>
      <c r="C292" s="77"/>
      <c r="D292" s="77"/>
      <c r="E292" s="78"/>
      <c r="F292" s="145"/>
    </row>
    <row r="293" spans="1:6" ht="14.25" hidden="1">
      <c r="A293" s="76"/>
      <c r="B293" s="76"/>
      <c r="C293" s="77"/>
      <c r="D293" s="77"/>
      <c r="E293" s="78"/>
      <c r="F293" s="145"/>
    </row>
    <row r="294" spans="1:6" ht="14.25">
      <c r="A294" s="76" t="s">
        <v>387</v>
      </c>
      <c r="B294" s="76" t="s">
        <v>388</v>
      </c>
      <c r="C294" s="77">
        <v>20490800</v>
      </c>
      <c r="D294" s="77">
        <v>20490800</v>
      </c>
      <c r="E294" s="77">
        <f>('Detalle de Ejecucion Julio 23'!F354)</f>
        <v>0</v>
      </c>
      <c r="F294" s="145"/>
    </row>
    <row r="295" spans="1:6" ht="14.25" hidden="1">
      <c r="A295" s="76" t="s">
        <v>389</v>
      </c>
      <c r="B295" s="76" t="s">
        <v>595</v>
      </c>
      <c r="C295" s="77"/>
      <c r="D295" s="77"/>
      <c r="E295" s="78"/>
      <c r="F295" s="145"/>
    </row>
    <row r="296" spans="1:6" ht="14.25" hidden="1">
      <c r="A296" s="76" t="s">
        <v>391</v>
      </c>
      <c r="B296" s="76" t="s">
        <v>596</v>
      </c>
      <c r="C296" s="77"/>
      <c r="D296" s="77"/>
      <c r="E296" s="78"/>
      <c r="F296" s="145"/>
    </row>
    <row r="297" spans="1:6" ht="14.25" hidden="1">
      <c r="A297" s="76" t="s">
        <v>395</v>
      </c>
      <c r="B297" s="76" t="s">
        <v>597</v>
      </c>
      <c r="C297" s="77"/>
      <c r="D297" s="77"/>
      <c r="E297" s="78"/>
      <c r="F297" s="145"/>
    </row>
    <row r="298" spans="1:6" ht="14.25" hidden="1">
      <c r="A298" s="76" t="s">
        <v>393</v>
      </c>
      <c r="B298" s="76" t="s">
        <v>598</v>
      </c>
      <c r="C298" s="77"/>
      <c r="D298" s="77"/>
      <c r="E298" s="78"/>
      <c r="F298" s="145"/>
    </row>
    <row r="299" spans="1:6" ht="14.25" hidden="1">
      <c r="A299" s="76" t="s">
        <v>397</v>
      </c>
      <c r="B299" s="76" t="s">
        <v>398</v>
      </c>
      <c r="C299" s="77"/>
      <c r="D299" s="77"/>
      <c r="E299" s="78"/>
      <c r="F299" s="145"/>
    </row>
    <row r="300" spans="1:6" ht="14.25" hidden="1">
      <c r="A300" s="76" t="s">
        <v>399</v>
      </c>
      <c r="B300" s="76" t="s">
        <v>599</v>
      </c>
      <c r="C300" s="77"/>
      <c r="D300" s="77"/>
      <c r="E300" s="78"/>
      <c r="F300" s="145"/>
    </row>
    <row r="301" spans="1:6" ht="14.25" hidden="1">
      <c r="A301" s="76"/>
      <c r="B301" s="76"/>
      <c r="C301" s="77"/>
      <c r="D301" s="77"/>
      <c r="E301" s="78"/>
      <c r="F301" s="145"/>
    </row>
    <row r="302" spans="1:6" ht="14.25" hidden="1">
      <c r="A302" s="76" t="s">
        <v>403</v>
      </c>
      <c r="B302" s="76" t="s">
        <v>404</v>
      </c>
      <c r="C302" s="77">
        <v>0</v>
      </c>
      <c r="D302" s="77">
        <v>0</v>
      </c>
      <c r="E302" s="77">
        <f t="shared" ref="E302" si="2">SUM(E303)</f>
        <v>0</v>
      </c>
      <c r="F302" s="145"/>
    </row>
    <row r="303" spans="1:6" ht="10.5" customHeight="1">
      <c r="A303" s="76" t="s">
        <v>403</v>
      </c>
      <c r="B303" s="76" t="s">
        <v>796</v>
      </c>
      <c r="C303" s="77">
        <v>2000000</v>
      </c>
      <c r="D303" s="77">
        <v>2000000</v>
      </c>
      <c r="E303" s="78">
        <f>('Detalle de Ejecucion Julio 23'!F361)</f>
        <v>0</v>
      </c>
      <c r="F303" s="145"/>
    </row>
    <row r="304" spans="1:6" ht="14.25" hidden="1">
      <c r="A304" s="76"/>
      <c r="B304" s="76"/>
      <c r="C304" s="77"/>
      <c r="D304" s="77"/>
      <c r="E304" s="78"/>
      <c r="F304" s="145"/>
    </row>
    <row r="305" spans="1:6" ht="14.25">
      <c r="A305" s="76" t="s">
        <v>407</v>
      </c>
      <c r="B305" s="76" t="s">
        <v>408</v>
      </c>
      <c r="C305" s="77">
        <v>10000000</v>
      </c>
      <c r="D305" s="77">
        <v>10000000</v>
      </c>
      <c r="E305" s="77">
        <f>('Detalle de Ejecucion Julio 23'!F364)</f>
        <v>0</v>
      </c>
      <c r="F305" s="145"/>
    </row>
    <row r="306" spans="1:6" ht="14.25" hidden="1">
      <c r="A306" s="76" t="s">
        <v>409</v>
      </c>
      <c r="B306" s="76" t="s">
        <v>410</v>
      </c>
      <c r="C306" s="77"/>
      <c r="D306" s="77"/>
      <c r="E306" s="78"/>
      <c r="F306" s="145"/>
    </row>
    <row r="307" spans="1:6" ht="15" hidden="1">
      <c r="A307" s="76"/>
      <c r="B307" s="86" t="s">
        <v>832</v>
      </c>
      <c r="C307" s="77"/>
      <c r="D307" s="77"/>
      <c r="E307" s="78">
        <v>470187.31</v>
      </c>
      <c r="F307" s="145"/>
    </row>
    <row r="308" spans="1:6" ht="14.25" hidden="1">
      <c r="A308" s="76" t="s">
        <v>411</v>
      </c>
      <c r="B308" s="76" t="s">
        <v>412</v>
      </c>
      <c r="C308" s="77"/>
      <c r="D308" s="77"/>
      <c r="E308" s="78"/>
      <c r="F308" s="145"/>
    </row>
    <row r="309" spans="1:6" ht="14.25" hidden="1">
      <c r="A309" s="29"/>
      <c r="B309" s="29"/>
      <c r="C309" s="77"/>
      <c r="D309" s="77"/>
      <c r="E309" s="29"/>
      <c r="F309" s="145"/>
    </row>
    <row r="310" spans="1:6" ht="14.25" hidden="1">
      <c r="A310" s="76" t="s">
        <v>413</v>
      </c>
      <c r="B310" s="76" t="s">
        <v>414</v>
      </c>
      <c r="C310" s="77">
        <v>0</v>
      </c>
      <c r="D310" s="77">
        <v>0</v>
      </c>
      <c r="E310" s="77">
        <f t="shared" ref="E310" si="3">SUM(E311:E312)</f>
        <v>0</v>
      </c>
      <c r="F310" s="145"/>
    </row>
    <row r="311" spans="1:6" ht="14.25" hidden="1">
      <c r="A311" s="76" t="s">
        <v>415</v>
      </c>
      <c r="B311" s="76" t="s">
        <v>416</v>
      </c>
      <c r="C311" s="77"/>
      <c r="D311" s="77"/>
      <c r="E311" s="78"/>
      <c r="F311" s="145"/>
    </row>
    <row r="312" spans="1:6" ht="14.25" hidden="1">
      <c r="A312" s="29"/>
      <c r="B312" s="29"/>
      <c r="C312" s="77"/>
      <c r="D312" s="77"/>
      <c r="E312" s="29"/>
      <c r="F312" s="145"/>
    </row>
    <row r="313" spans="1:6" ht="14.25">
      <c r="A313" s="76" t="s">
        <v>413</v>
      </c>
      <c r="B313" s="76" t="s">
        <v>1324</v>
      </c>
      <c r="C313" s="77">
        <v>0</v>
      </c>
      <c r="D313" s="107">
        <v>0</v>
      </c>
      <c r="E313" s="77">
        <f>('Detalle de Ejecucion Julio 23'!F367)</f>
        <v>0</v>
      </c>
      <c r="F313" s="145"/>
    </row>
    <row r="314" spans="1:6" ht="14.25">
      <c r="A314" s="95" t="s">
        <v>417</v>
      </c>
      <c r="B314" s="95" t="s">
        <v>418</v>
      </c>
      <c r="C314" s="96">
        <v>105000000</v>
      </c>
      <c r="D314" s="96">
        <v>105000000</v>
      </c>
      <c r="E314" s="96">
        <f>('Detalle de Ejecucion Julio 23'!F370)</f>
        <v>2563169.17</v>
      </c>
      <c r="F314" s="145"/>
    </row>
    <row r="315" spans="1:6" ht="14.25" hidden="1">
      <c r="A315" s="1" t="s">
        <v>421</v>
      </c>
      <c r="B315" s="1" t="s">
        <v>602</v>
      </c>
      <c r="C315" s="1"/>
      <c r="D315" s="1"/>
      <c r="E315" s="23"/>
      <c r="F315" s="145"/>
    </row>
    <row r="316" spans="1:6" ht="14.25" hidden="1">
      <c r="A316" s="1"/>
      <c r="B316" s="81" t="s">
        <v>835</v>
      </c>
      <c r="C316" s="81"/>
      <c r="D316" s="81"/>
      <c r="E316" s="23">
        <v>621028.79</v>
      </c>
      <c r="F316" s="145"/>
    </row>
    <row r="317" spans="1:6" ht="14.25" hidden="1">
      <c r="A317" s="76" t="s">
        <v>960</v>
      </c>
      <c r="B317" s="76" t="s">
        <v>424</v>
      </c>
      <c r="C317" s="77">
        <v>5000000</v>
      </c>
      <c r="D317" s="77">
        <v>5000000</v>
      </c>
      <c r="E317" s="23"/>
      <c r="F317" s="145"/>
    </row>
    <row r="318" spans="1:6" ht="14.25" hidden="1">
      <c r="A318" s="25"/>
      <c r="B318" s="81" t="s">
        <v>836</v>
      </c>
      <c r="C318" s="81"/>
      <c r="D318" s="81"/>
      <c r="E318" s="23">
        <v>1796753.96</v>
      </c>
      <c r="F318" s="145"/>
    </row>
    <row r="319" spans="1:6" ht="14.25" hidden="1">
      <c r="A319" s="25"/>
      <c r="B319" s="81" t="s">
        <v>837</v>
      </c>
      <c r="C319" s="81"/>
      <c r="D319" s="81"/>
      <c r="E319" s="23">
        <v>1735520.21</v>
      </c>
      <c r="F319" s="145"/>
    </row>
    <row r="320" spans="1:6" ht="14.25">
      <c r="A320" s="25"/>
      <c r="C320" s="89"/>
      <c r="D320" s="25"/>
      <c r="E320" s="23"/>
      <c r="F320" s="145"/>
    </row>
    <row r="321" spans="1:6" ht="14.25">
      <c r="A321" s="25"/>
      <c r="C321" s="89"/>
      <c r="D321" s="25"/>
      <c r="E321" s="23"/>
      <c r="F321" s="145"/>
    </row>
    <row r="322" spans="1:6">
      <c r="A322" s="25"/>
      <c r="B322" s="106"/>
      <c r="C322" s="106"/>
      <c r="D322" s="107"/>
      <c r="E322" s="107"/>
      <c r="F322" s="107"/>
    </row>
    <row r="323" spans="1:6">
      <c r="A323" s="25"/>
      <c r="B323" s="112" t="s">
        <v>751</v>
      </c>
      <c r="C323" s="108"/>
      <c r="D323" s="112" t="s">
        <v>606</v>
      </c>
      <c r="E323" s="711"/>
      <c r="F323" s="711"/>
    </row>
    <row r="324" spans="1:6">
      <c r="B324" s="113" t="s">
        <v>838</v>
      </c>
      <c r="C324" s="109"/>
      <c r="D324" s="110" t="s">
        <v>434</v>
      </c>
      <c r="E324" s="111"/>
    </row>
    <row r="325" spans="1:6">
      <c r="B325" s="106"/>
      <c r="C325" s="106"/>
      <c r="D325" s="18"/>
      <c r="E325" s="18"/>
      <c r="F325" s="18"/>
    </row>
    <row r="326" spans="1:6">
      <c r="D326" s="18"/>
      <c r="E326" s="18"/>
      <c r="F326" s="18"/>
    </row>
    <row r="327" spans="1:6">
      <c r="B327" s="704" t="s">
        <v>755</v>
      </c>
      <c r="C327" s="704"/>
      <c r="D327" s="704"/>
      <c r="E327" s="704"/>
    </row>
    <row r="328" spans="1:6">
      <c r="B328" s="704" t="s">
        <v>756</v>
      </c>
      <c r="C328" s="704"/>
      <c r="D328" s="704"/>
      <c r="E328" s="704"/>
    </row>
  </sheetData>
  <mergeCells count="8">
    <mergeCell ref="B327:E327"/>
    <mergeCell ref="B328:E328"/>
    <mergeCell ref="A1:E6"/>
    <mergeCell ref="A7:E7"/>
    <mergeCell ref="A8:E8"/>
    <mergeCell ref="A9:E9"/>
    <mergeCell ref="A10:E10"/>
    <mergeCell ref="E323:F323"/>
  </mergeCells>
  <printOptions horizontalCentered="1" verticalCentered="1"/>
  <pageMargins left="3.937007874015748E-2" right="3.937007874015748E-2" top="0" bottom="0" header="0.11811023622047245" footer="0.31496062992125984"/>
  <pageSetup scale="93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375"/>
  <sheetViews>
    <sheetView workbookViewId="0"/>
  </sheetViews>
  <sheetFormatPr baseColWidth="10" defaultColWidth="11.42578125" defaultRowHeight="12.75"/>
  <cols>
    <col min="1" max="1" width="5.85546875" customWidth="1"/>
    <col min="2" max="2" width="39.28515625" customWidth="1"/>
    <col min="3" max="3" width="18.85546875" customWidth="1"/>
    <col min="4" max="4" width="19.42578125" customWidth="1"/>
    <col min="5" max="5" width="19.7109375" customWidth="1"/>
    <col min="6" max="6" width="14.7109375" bestFit="1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5" spans="1:22" ht="15.75">
      <c r="A5" s="697"/>
      <c r="B5" s="697"/>
      <c r="C5" s="697"/>
      <c r="D5" s="697"/>
      <c r="E5" s="697"/>
    </row>
    <row r="6" spans="1:22" ht="15">
      <c r="A6" s="698"/>
      <c r="B6" s="698"/>
      <c r="C6" s="698"/>
      <c r="D6" s="698"/>
      <c r="E6" s="698"/>
    </row>
    <row r="7" spans="1:22" ht="15.75">
      <c r="A7" s="697" t="s">
        <v>0</v>
      </c>
      <c r="B7" s="697"/>
      <c r="C7" s="697"/>
      <c r="D7" s="697"/>
      <c r="E7" s="697"/>
    </row>
    <row r="8" spans="1:22" ht="15">
      <c r="A8" s="702" t="s">
        <v>439</v>
      </c>
      <c r="B8" s="702"/>
      <c r="C8" s="702"/>
      <c r="D8" s="702"/>
      <c r="E8" s="702"/>
    </row>
    <row r="9" spans="1:22" ht="15.75">
      <c r="A9" s="697" t="s">
        <v>1</v>
      </c>
      <c r="B9" s="697"/>
      <c r="C9" s="697"/>
      <c r="D9" s="697"/>
      <c r="E9" s="697"/>
    </row>
    <row r="10" spans="1:22" ht="16.5" thickBot="1">
      <c r="A10" s="697" t="s">
        <v>3</v>
      </c>
      <c r="B10" s="697"/>
      <c r="C10" s="697"/>
      <c r="D10" s="697"/>
      <c r="E10" s="697"/>
    </row>
    <row r="11" spans="1:22" ht="16.5" thickBot="1">
      <c r="A11" s="79" t="s">
        <v>4</v>
      </c>
      <c r="B11" s="79" t="s">
        <v>5</v>
      </c>
      <c r="C11" s="79" t="s">
        <v>440</v>
      </c>
      <c r="D11" s="79" t="s">
        <v>441</v>
      </c>
      <c r="E11" s="80" t="s">
        <v>442</v>
      </c>
      <c r="I11" s="49"/>
      <c r="J11" s="50"/>
      <c r="K11" s="51"/>
      <c r="L11" s="52"/>
      <c r="M11" s="53"/>
      <c r="N11" s="54"/>
      <c r="O11" s="54"/>
      <c r="R11" s="43"/>
      <c r="S11" s="44"/>
      <c r="T11" s="44"/>
      <c r="U11" s="44"/>
      <c r="V11" s="45"/>
    </row>
    <row r="12" spans="1:22" ht="15.75">
      <c r="A12" s="5" t="s">
        <v>443</v>
      </c>
      <c r="B12" s="5" t="s">
        <v>444</v>
      </c>
      <c r="C12" s="461"/>
      <c r="D12" s="462"/>
      <c r="E12" s="326">
        <f>(E13+E60+E184+E301+E313+E314+E347)</f>
        <v>1056348436.8899999</v>
      </c>
      <c r="F12" s="42"/>
      <c r="G12" s="42"/>
      <c r="I12" s="49"/>
      <c r="J12" s="50"/>
      <c r="K12" s="51"/>
      <c r="L12" s="52"/>
      <c r="M12" s="53"/>
      <c r="N12" s="54"/>
      <c r="O12" s="54"/>
      <c r="R12" s="40"/>
      <c r="T12" s="36"/>
      <c r="U12" s="46"/>
      <c r="V12" s="36"/>
    </row>
    <row r="13" spans="1:22" ht="15.75">
      <c r="A13" s="16" t="s">
        <v>16</v>
      </c>
      <c r="B13" s="16" t="s">
        <v>17</v>
      </c>
      <c r="C13" s="241">
        <v>531023590</v>
      </c>
      <c r="D13" s="241">
        <v>531023590</v>
      </c>
      <c r="E13" s="327">
        <f>('Detalle de Ejecucion Julio 23'!F14)</f>
        <v>13928431.100000001</v>
      </c>
      <c r="I13" s="49"/>
      <c r="J13" s="50"/>
      <c r="K13" s="51"/>
      <c r="L13" s="52"/>
      <c r="M13" s="53"/>
      <c r="N13" s="54"/>
      <c r="O13" s="54"/>
      <c r="R13" s="40"/>
      <c r="T13" s="36"/>
      <c r="U13" s="46"/>
      <c r="V13" s="36"/>
    </row>
    <row r="14" spans="1:22" ht="15.75">
      <c r="A14" s="76" t="s">
        <v>18</v>
      </c>
      <c r="B14" s="76" t="s">
        <v>19</v>
      </c>
      <c r="C14" s="463">
        <v>338725488</v>
      </c>
      <c r="D14" s="77">
        <v>338725488</v>
      </c>
      <c r="E14" s="77">
        <f>('Detalle de Ejecucion Julio 23'!F15)</f>
        <v>7699400</v>
      </c>
      <c r="I14" s="49"/>
      <c r="J14" s="50"/>
      <c r="K14" s="51"/>
      <c r="L14" s="52"/>
      <c r="M14" s="53"/>
      <c r="N14" s="54"/>
      <c r="O14" s="54"/>
      <c r="R14" s="40"/>
      <c r="T14" s="36"/>
      <c r="U14" s="46"/>
      <c r="V14" s="36"/>
    </row>
    <row r="15" spans="1:22" ht="15.75">
      <c r="A15" s="1" t="s">
        <v>20</v>
      </c>
      <c r="B15" s="1" t="s">
        <v>21</v>
      </c>
      <c r="C15" s="463"/>
      <c r="D15" s="77"/>
      <c r="E15" s="12">
        <v>7702700</v>
      </c>
      <c r="I15" s="49"/>
      <c r="J15" s="50"/>
      <c r="K15" s="51"/>
      <c r="L15" s="52"/>
      <c r="M15" s="53"/>
      <c r="N15" s="54"/>
      <c r="O15" s="54"/>
      <c r="R15" s="40"/>
      <c r="U15" s="46"/>
      <c r="V15" s="36"/>
    </row>
    <row r="16" spans="1:22" ht="15.75">
      <c r="A16" s="1" t="s">
        <v>445</v>
      </c>
      <c r="B16" s="1" t="s">
        <v>446</v>
      </c>
      <c r="C16" s="463"/>
      <c r="D16" s="77"/>
      <c r="E16" s="12"/>
      <c r="I16" s="49"/>
      <c r="J16" s="50"/>
      <c r="K16" s="51"/>
      <c r="L16" s="52"/>
      <c r="M16" s="53"/>
      <c r="N16" s="54"/>
      <c r="O16" s="54"/>
      <c r="P16" s="55"/>
      <c r="R16" s="40"/>
      <c r="U16" s="46"/>
      <c r="V16" s="36"/>
    </row>
    <row r="17" spans="1:22" ht="15.75">
      <c r="A17" s="1" t="s">
        <v>22</v>
      </c>
      <c r="B17" s="1" t="s">
        <v>23</v>
      </c>
      <c r="C17" s="463"/>
      <c r="D17" s="77"/>
      <c r="E17" s="12"/>
      <c r="I17" s="49"/>
      <c r="J17" s="50"/>
      <c r="K17" s="51"/>
      <c r="L17" s="52"/>
      <c r="M17" s="53"/>
      <c r="N17" s="54"/>
      <c r="O17" s="54"/>
      <c r="P17" s="46"/>
      <c r="R17" s="40"/>
      <c r="T17" s="36"/>
      <c r="U17" s="46"/>
      <c r="V17" s="47"/>
    </row>
    <row r="18" spans="1:22" ht="15.75">
      <c r="A18" s="1" t="s">
        <v>24</v>
      </c>
      <c r="B18" s="1" t="s">
        <v>25</v>
      </c>
      <c r="C18" s="463"/>
      <c r="D18" s="77"/>
      <c r="E18" s="12"/>
      <c r="I18" s="49"/>
      <c r="J18" s="50"/>
      <c r="K18" s="51"/>
      <c r="L18" s="52"/>
      <c r="M18" s="53"/>
      <c r="N18" s="54"/>
      <c r="O18" s="54"/>
      <c r="P18" s="46"/>
      <c r="R18" s="40"/>
      <c r="T18" s="36"/>
      <c r="U18" s="46"/>
      <c r="V18" s="47"/>
    </row>
    <row r="19" spans="1:22" ht="15.75">
      <c r="A19" s="1" t="s">
        <v>26</v>
      </c>
      <c r="B19" s="1" t="s">
        <v>27</v>
      </c>
      <c r="C19" s="463"/>
      <c r="D19" s="77"/>
      <c r="E19" s="12"/>
      <c r="I19" s="49"/>
      <c r="J19" s="50"/>
      <c r="K19" s="51"/>
      <c r="L19" s="52"/>
      <c r="M19" s="53"/>
      <c r="N19" s="54"/>
      <c r="O19" s="54"/>
      <c r="P19" s="46"/>
      <c r="R19" s="40"/>
      <c r="T19" s="36"/>
      <c r="U19" s="46"/>
      <c r="V19" s="47"/>
    </row>
    <row r="20" spans="1:22" ht="15.75">
      <c r="A20" s="1" t="s">
        <v>28</v>
      </c>
      <c r="B20" s="1" t="s">
        <v>29</v>
      </c>
      <c r="C20" s="463"/>
      <c r="D20" s="77"/>
      <c r="E20" s="12"/>
      <c r="I20" s="49"/>
      <c r="J20" s="50"/>
      <c r="K20" s="51"/>
      <c r="L20" s="52"/>
      <c r="M20" s="53"/>
      <c r="N20" s="54"/>
      <c r="O20" s="54"/>
      <c r="P20" s="46"/>
      <c r="R20" s="40"/>
      <c r="T20" s="36"/>
      <c r="U20" s="46"/>
      <c r="V20" s="47"/>
    </row>
    <row r="21" spans="1:22" ht="15.75">
      <c r="A21" s="1" t="s">
        <v>32</v>
      </c>
      <c r="B21" s="1" t="s">
        <v>33</v>
      </c>
      <c r="C21" s="463"/>
      <c r="D21" s="77"/>
      <c r="E21" s="12"/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47"/>
    </row>
    <row r="22" spans="1:22" ht="15.75">
      <c r="A22" s="1" t="s">
        <v>34</v>
      </c>
      <c r="B22" s="1" t="s">
        <v>447</v>
      </c>
      <c r="C22" s="463"/>
      <c r="D22" s="77"/>
      <c r="E22" s="15"/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36"/>
    </row>
    <row r="23" spans="1:22" ht="15.75">
      <c r="A23" s="1" t="s">
        <v>36</v>
      </c>
      <c r="B23" s="1" t="s">
        <v>37</v>
      </c>
      <c r="C23" s="463"/>
      <c r="D23" s="77"/>
      <c r="E23" s="29"/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36"/>
    </row>
    <row r="24" spans="1:22" ht="15.75">
      <c r="A24" s="1" t="s">
        <v>38</v>
      </c>
      <c r="B24" s="1" t="s">
        <v>448</v>
      </c>
      <c r="C24" s="463"/>
      <c r="D24" s="77"/>
      <c r="E24" s="12"/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36"/>
    </row>
    <row r="25" spans="1:22" ht="15.75">
      <c r="A25" s="1" t="s">
        <v>40</v>
      </c>
      <c r="B25" s="1" t="s">
        <v>449</v>
      </c>
      <c r="C25" s="463"/>
      <c r="D25" s="77"/>
      <c r="E25" s="12"/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36"/>
    </row>
    <row r="26" spans="1:22" ht="15.75">
      <c r="A26" s="1" t="s">
        <v>42</v>
      </c>
      <c r="B26" s="1" t="s">
        <v>450</v>
      </c>
      <c r="C26" s="463"/>
      <c r="D26" s="77"/>
      <c r="E26" s="29"/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>
      <c r="A27" s="1" t="s">
        <v>44</v>
      </c>
      <c r="B27" s="1" t="s">
        <v>451</v>
      </c>
      <c r="C27" s="463"/>
      <c r="D27" s="77"/>
      <c r="E27" s="12"/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6"/>
      <c r="V27" s="36"/>
    </row>
    <row r="28" spans="1:22" ht="15.75">
      <c r="A28" s="1" t="s">
        <v>46</v>
      </c>
      <c r="B28" s="1" t="s">
        <v>47</v>
      </c>
      <c r="C28" s="463"/>
      <c r="D28" s="77"/>
      <c r="E28" s="12"/>
      <c r="I28" s="49"/>
      <c r="J28" s="50"/>
      <c r="K28" s="51"/>
      <c r="L28" s="52"/>
      <c r="M28" s="53"/>
      <c r="N28" s="54"/>
      <c r="O28" s="54"/>
      <c r="P28" s="46"/>
      <c r="R28" s="40"/>
      <c r="T28" s="36"/>
      <c r="U28" s="40"/>
      <c r="V28" s="36"/>
    </row>
    <row r="29" spans="1:22" ht="15.75">
      <c r="A29" s="1"/>
      <c r="B29" s="38" t="s">
        <v>452</v>
      </c>
      <c r="C29" s="463"/>
      <c r="D29" s="77"/>
      <c r="E29" s="12">
        <v>447950.51</v>
      </c>
      <c r="I29" s="49"/>
      <c r="J29" s="50"/>
      <c r="K29" s="51"/>
      <c r="L29" s="52"/>
      <c r="M29" s="53"/>
      <c r="N29" s="54"/>
      <c r="O29" s="54"/>
      <c r="R29" s="40"/>
      <c r="T29" s="36"/>
      <c r="U29" s="46"/>
      <c r="V29" s="36"/>
    </row>
    <row r="30" spans="1:22" ht="15.75">
      <c r="A30" s="76" t="s">
        <v>48</v>
      </c>
      <c r="B30" s="76" t="s">
        <v>49</v>
      </c>
      <c r="C30" s="463">
        <v>35853771</v>
      </c>
      <c r="D30" s="77">
        <v>35853771</v>
      </c>
      <c r="E30" s="328">
        <f>('Detalle de Ejecucion Julio 23'!F31)</f>
        <v>2542733.9900000002</v>
      </c>
      <c r="I30" s="49"/>
      <c r="J30" s="50"/>
      <c r="K30" s="51"/>
      <c r="L30" s="52"/>
      <c r="M30" s="53"/>
      <c r="N30" s="54"/>
      <c r="O30" s="54"/>
      <c r="P30" s="46"/>
      <c r="R30" s="40"/>
      <c r="T30" s="36"/>
      <c r="U30" s="46"/>
      <c r="V30" s="36"/>
    </row>
    <row r="31" spans="1:22" ht="15.75">
      <c r="A31" s="1" t="s">
        <v>50</v>
      </c>
      <c r="B31" s="1" t="s">
        <v>51</v>
      </c>
      <c r="C31" s="77">
        <v>35853771</v>
      </c>
      <c r="D31" s="77">
        <v>35853771</v>
      </c>
      <c r="E31" s="12"/>
      <c r="I31" s="49"/>
      <c r="J31" s="50"/>
      <c r="K31" s="51"/>
      <c r="L31" s="52"/>
      <c r="M31" s="53"/>
      <c r="N31" s="54"/>
      <c r="O31" s="54"/>
      <c r="R31" s="40"/>
      <c r="T31" s="36"/>
      <c r="U31" s="46"/>
      <c r="V31" s="36"/>
    </row>
    <row r="32" spans="1:22" ht="15.75">
      <c r="A32" s="1"/>
      <c r="B32" s="38" t="s">
        <v>453</v>
      </c>
      <c r="C32" s="77">
        <v>35853771</v>
      </c>
      <c r="D32" s="77">
        <v>35853771</v>
      </c>
      <c r="E32" s="15">
        <v>548069.75</v>
      </c>
      <c r="I32" s="49"/>
      <c r="J32" s="50"/>
      <c r="K32" s="51"/>
      <c r="L32" s="52"/>
      <c r="M32" s="53"/>
      <c r="N32" s="54"/>
      <c r="O32" s="54"/>
      <c r="R32" s="40"/>
      <c r="T32" s="36"/>
      <c r="U32" s="46"/>
      <c r="V32" s="36"/>
    </row>
    <row r="33" spans="1:23" ht="15.75">
      <c r="A33" s="1"/>
      <c r="B33" s="38" t="s">
        <v>454</v>
      </c>
      <c r="C33" s="77"/>
      <c r="D33" s="77"/>
      <c r="E33" s="15">
        <v>21700</v>
      </c>
      <c r="I33" s="49"/>
      <c r="J33" s="50"/>
      <c r="K33" s="51"/>
      <c r="L33" s="52"/>
      <c r="M33" s="53"/>
      <c r="N33" s="54"/>
      <c r="O33" s="54"/>
      <c r="R33" s="40"/>
      <c r="T33" s="36"/>
      <c r="U33" s="46"/>
      <c r="V33" s="36"/>
    </row>
    <row r="34" spans="1:23" ht="15.75">
      <c r="C34" s="87"/>
      <c r="D34" s="87"/>
      <c r="E34" s="15">
        <v>16600</v>
      </c>
      <c r="I34" s="49"/>
      <c r="J34" s="50"/>
      <c r="K34" s="51"/>
      <c r="L34" s="52"/>
      <c r="M34" s="53"/>
      <c r="N34" s="54"/>
      <c r="O34" s="54"/>
      <c r="P34" s="46"/>
      <c r="R34" s="40"/>
      <c r="T34" s="36"/>
      <c r="U34" s="46"/>
      <c r="V34" s="36"/>
    </row>
    <row r="35" spans="1:23" ht="15.75">
      <c r="A35" s="1" t="s">
        <v>52</v>
      </c>
      <c r="B35" s="1" t="s">
        <v>53</v>
      </c>
      <c r="C35" s="87"/>
      <c r="D35" s="87"/>
      <c r="E35" s="12">
        <v>26636.48</v>
      </c>
      <c r="I35" s="49"/>
      <c r="J35" s="50"/>
      <c r="K35" s="51"/>
      <c r="L35" s="52"/>
      <c r="M35" s="53"/>
      <c r="N35" s="54"/>
      <c r="O35" s="54"/>
      <c r="P35" s="46"/>
      <c r="R35" s="40"/>
      <c r="T35" s="36"/>
      <c r="U35" s="46"/>
      <c r="V35" s="36"/>
    </row>
    <row r="36" spans="1:23" ht="15.75">
      <c r="A36" s="1" t="s">
        <v>54</v>
      </c>
      <c r="B36" s="1" t="s">
        <v>55</v>
      </c>
      <c r="C36" s="77"/>
      <c r="D36" s="77"/>
      <c r="E36" s="12"/>
      <c r="I36" s="49"/>
      <c r="J36" s="50"/>
      <c r="K36" s="51"/>
      <c r="L36" s="52"/>
      <c r="M36" s="53"/>
      <c r="N36" s="54"/>
      <c r="O36" s="54"/>
      <c r="P36" s="46"/>
      <c r="R36" s="40"/>
      <c r="T36" s="36"/>
      <c r="U36" s="46"/>
      <c r="V36" s="36"/>
    </row>
    <row r="37" spans="1:23" ht="15.75">
      <c r="A37" s="1" t="s">
        <v>56</v>
      </c>
      <c r="B37" s="1" t="s">
        <v>57</v>
      </c>
      <c r="C37" s="77"/>
      <c r="D37" s="77"/>
      <c r="E37" s="15">
        <v>880931.58</v>
      </c>
      <c r="I37" s="49"/>
      <c r="J37" s="50"/>
      <c r="K37" s="51"/>
      <c r="L37" s="52"/>
      <c r="M37" s="53"/>
      <c r="N37" s="54"/>
      <c r="O37" s="54"/>
      <c r="P37" s="46"/>
      <c r="R37" s="40"/>
      <c r="T37" s="36"/>
      <c r="U37" s="46"/>
      <c r="W37" t="s">
        <v>455</v>
      </c>
    </row>
    <row r="38" spans="1:23" ht="15.75">
      <c r="A38" s="1" t="s">
        <v>58</v>
      </c>
      <c r="B38" s="1" t="s">
        <v>59</v>
      </c>
      <c r="C38" s="77"/>
      <c r="D38" s="77"/>
      <c r="E38" s="15">
        <v>370600</v>
      </c>
      <c r="I38" s="49"/>
      <c r="J38" s="50"/>
      <c r="K38" s="51"/>
      <c r="L38" s="52"/>
      <c r="M38" s="53"/>
      <c r="N38" s="54"/>
      <c r="O38" s="54"/>
      <c r="P38" s="46"/>
      <c r="R38" s="40"/>
      <c r="T38" s="36"/>
      <c r="U38" s="46"/>
      <c r="V38" s="36"/>
    </row>
    <row r="39" spans="1:23" ht="15.75">
      <c r="A39" s="1" t="s">
        <v>60</v>
      </c>
      <c r="B39" s="1" t="s">
        <v>61</v>
      </c>
      <c r="C39" s="77"/>
      <c r="D39" s="77"/>
      <c r="E39" s="12">
        <v>135000.32000000001</v>
      </c>
      <c r="I39" s="49"/>
      <c r="J39" s="50"/>
      <c r="K39" s="51"/>
      <c r="L39" s="52"/>
      <c r="M39" s="53"/>
      <c r="N39" s="54"/>
      <c r="O39" s="54"/>
      <c r="P39" s="46"/>
      <c r="R39" s="40"/>
      <c r="T39" s="36"/>
      <c r="U39" s="46"/>
      <c r="V39" s="36"/>
    </row>
    <row r="40" spans="1:23" ht="15.75">
      <c r="A40" s="1" t="s">
        <v>62</v>
      </c>
      <c r="B40" s="1" t="s">
        <v>63</v>
      </c>
      <c r="C40" s="77"/>
      <c r="D40" s="77"/>
      <c r="E40" s="12"/>
      <c r="I40" s="49"/>
      <c r="J40" s="50"/>
      <c r="K40" s="51"/>
      <c r="L40" s="52"/>
      <c r="M40" s="53"/>
      <c r="N40" s="54"/>
      <c r="O40" s="54"/>
      <c r="P40" s="46"/>
      <c r="R40" s="40"/>
      <c r="T40" s="36"/>
      <c r="U40" s="46"/>
      <c r="V40" s="36"/>
    </row>
    <row r="41" spans="1:23" ht="15.75">
      <c r="A41" s="1" t="s">
        <v>64</v>
      </c>
      <c r="B41" s="1" t="s">
        <v>65</v>
      </c>
      <c r="C41" s="77"/>
      <c r="D41" s="77"/>
      <c r="E41" s="13"/>
      <c r="I41" s="49"/>
      <c r="J41" s="50"/>
      <c r="K41" s="51"/>
      <c r="L41" s="52"/>
      <c r="M41" s="53"/>
      <c r="N41" s="54"/>
      <c r="O41" s="54"/>
      <c r="P41" s="46"/>
      <c r="R41" s="40"/>
      <c r="T41" s="36"/>
      <c r="U41" s="46"/>
      <c r="V41" s="36"/>
    </row>
    <row r="42" spans="1:23" ht="15.75">
      <c r="A42" s="1" t="s">
        <v>66</v>
      </c>
      <c r="B42" s="1" t="s">
        <v>67</v>
      </c>
      <c r="C42" s="77"/>
      <c r="D42" s="77"/>
      <c r="E42" s="12"/>
      <c r="I42" s="49"/>
      <c r="J42" s="50"/>
      <c r="K42" s="51"/>
      <c r="L42" s="52"/>
      <c r="M42" s="53"/>
      <c r="N42" s="54"/>
      <c r="O42" s="54"/>
      <c r="P42" s="46"/>
      <c r="R42" s="40"/>
      <c r="T42" s="36"/>
      <c r="U42" s="40"/>
      <c r="V42" s="36"/>
    </row>
    <row r="43" spans="1:23" ht="15.75">
      <c r="A43" s="1" t="s">
        <v>68</v>
      </c>
      <c r="B43" s="1" t="s">
        <v>456</v>
      </c>
      <c r="C43" s="77"/>
      <c r="D43" s="77"/>
      <c r="E43" s="12"/>
      <c r="I43" s="49"/>
      <c r="J43" s="50"/>
      <c r="K43" s="51"/>
      <c r="L43" s="52"/>
      <c r="M43" s="53"/>
      <c r="N43" s="54"/>
      <c r="O43" s="54"/>
      <c r="P43" s="46"/>
      <c r="R43" s="40"/>
      <c r="T43" s="36"/>
      <c r="U43" s="46"/>
      <c r="V43" s="36"/>
    </row>
    <row r="44" spans="1:23" ht="15.75">
      <c r="A44" s="1" t="s">
        <v>70</v>
      </c>
      <c r="B44" s="1" t="s">
        <v>71</v>
      </c>
      <c r="C44" s="77"/>
      <c r="D44" s="77"/>
      <c r="E44" s="12"/>
      <c r="I44" s="49"/>
      <c r="J44" s="50"/>
      <c r="K44" s="51"/>
      <c r="L44" s="52"/>
      <c r="M44" s="53"/>
      <c r="N44" s="54"/>
      <c r="O44" s="54"/>
      <c r="P44" s="46"/>
      <c r="R44" s="40"/>
      <c r="T44" s="36"/>
      <c r="U44" s="46"/>
      <c r="V44" s="36"/>
    </row>
    <row r="45" spans="1:23" ht="15.75">
      <c r="A45" s="1" t="s">
        <v>72</v>
      </c>
      <c r="B45" s="1" t="s">
        <v>73</v>
      </c>
      <c r="C45" s="77"/>
      <c r="D45" s="77"/>
      <c r="E45" s="12"/>
      <c r="I45" s="49"/>
      <c r="J45" s="50"/>
      <c r="K45" s="51"/>
      <c r="L45" s="52"/>
      <c r="M45" s="53"/>
      <c r="N45" s="54"/>
      <c r="O45" s="54"/>
      <c r="P45" s="46"/>
      <c r="R45" s="40"/>
      <c r="T45" s="36"/>
      <c r="U45" s="46"/>
      <c r="V45" s="36"/>
    </row>
    <row r="46" spans="1:23" ht="15.75">
      <c r="A46" s="4" t="s">
        <v>74</v>
      </c>
      <c r="B46" s="4" t="s">
        <v>457</v>
      </c>
      <c r="C46" s="77"/>
      <c r="D46" s="77"/>
      <c r="E46" s="96">
        <f t="shared" ref="E46" si="0">SUM(E47:E50)</f>
        <v>70000</v>
      </c>
      <c r="I46" s="49"/>
      <c r="J46" s="50"/>
      <c r="K46" s="51"/>
      <c r="L46" s="52"/>
      <c r="M46" s="53"/>
      <c r="N46" s="54"/>
      <c r="O46" s="54"/>
      <c r="R46" s="40"/>
      <c r="T46" s="36"/>
      <c r="U46" s="46"/>
      <c r="V46" s="36"/>
    </row>
    <row r="47" spans="1:23" ht="15.75">
      <c r="A47" s="1" t="s">
        <v>76</v>
      </c>
      <c r="B47" s="1" t="s">
        <v>77</v>
      </c>
      <c r="C47" s="77"/>
      <c r="D47" s="77"/>
      <c r="E47" s="23">
        <v>70000</v>
      </c>
      <c r="I47" s="49"/>
      <c r="J47" s="50"/>
      <c r="K47" s="51"/>
      <c r="L47" s="52"/>
      <c r="M47" s="53"/>
      <c r="N47" s="54"/>
      <c r="O47" s="54"/>
      <c r="R47" s="40"/>
      <c r="T47" s="36"/>
      <c r="U47" s="46"/>
      <c r="V47" s="36"/>
    </row>
    <row r="48" spans="1:23" ht="15.75">
      <c r="A48" s="1" t="s">
        <v>78</v>
      </c>
      <c r="B48" s="1" t="s">
        <v>79</v>
      </c>
      <c r="C48" s="77"/>
      <c r="D48" s="77"/>
      <c r="E48" s="23"/>
      <c r="I48" s="49"/>
      <c r="J48" s="50"/>
      <c r="K48" s="51"/>
      <c r="L48" s="52"/>
      <c r="M48" s="53"/>
      <c r="N48" s="54"/>
      <c r="O48" s="54"/>
      <c r="P48" s="46"/>
      <c r="R48" s="40"/>
      <c r="T48" s="36"/>
      <c r="U48" s="46"/>
      <c r="V48" s="36"/>
    </row>
    <row r="49" spans="1:22" ht="15.75">
      <c r="A49" s="1" t="s">
        <v>80</v>
      </c>
      <c r="B49" s="1" t="s">
        <v>81</v>
      </c>
      <c r="C49" s="77"/>
      <c r="D49" s="77"/>
      <c r="E49" s="23"/>
      <c r="I49" s="49"/>
      <c r="J49" s="50"/>
      <c r="K49" s="51"/>
      <c r="L49" s="52"/>
      <c r="M49" s="53"/>
      <c r="N49" s="54"/>
      <c r="O49" s="54"/>
      <c r="P49" s="46"/>
      <c r="R49" s="40"/>
      <c r="T49" s="36"/>
      <c r="U49" s="46"/>
      <c r="V49" s="36"/>
    </row>
    <row r="50" spans="1:22" ht="15.75">
      <c r="A50" s="1" t="s">
        <v>82</v>
      </c>
      <c r="B50" s="1" t="s">
        <v>83</v>
      </c>
      <c r="C50" s="77"/>
      <c r="D50" s="77"/>
      <c r="E50" s="18"/>
      <c r="I50" s="49"/>
      <c r="J50" s="50"/>
      <c r="K50" s="51"/>
      <c r="L50" s="52"/>
      <c r="M50" s="53"/>
      <c r="N50" s="54"/>
      <c r="O50" s="54"/>
      <c r="P50" s="46"/>
      <c r="R50" s="40"/>
      <c r="T50" s="36"/>
      <c r="U50" s="46"/>
      <c r="V50" s="36"/>
    </row>
    <row r="51" spans="1:22" ht="15.75">
      <c r="A51" s="4" t="s">
        <v>84</v>
      </c>
      <c r="B51" s="4" t="s">
        <v>85</v>
      </c>
      <c r="C51" s="77"/>
      <c r="D51" s="77"/>
      <c r="E51" s="96">
        <f>SUM(E52:E55)</f>
        <v>0</v>
      </c>
      <c r="I51" s="49"/>
      <c r="J51" s="50"/>
      <c r="K51" s="51"/>
      <c r="L51" s="52"/>
      <c r="M51" s="53"/>
      <c r="N51" s="54"/>
      <c r="O51" s="54"/>
      <c r="P51" s="46"/>
      <c r="R51" s="40"/>
      <c r="T51" s="36"/>
      <c r="U51" s="46"/>
      <c r="V51" s="36"/>
    </row>
    <row r="52" spans="1:22" ht="15.75">
      <c r="A52" s="1" t="s">
        <v>86</v>
      </c>
      <c r="B52" s="1" t="s">
        <v>87</v>
      </c>
      <c r="C52" s="77"/>
      <c r="D52" s="77"/>
      <c r="E52" s="18"/>
      <c r="I52" s="49"/>
      <c r="J52" s="50"/>
      <c r="K52" s="51"/>
      <c r="L52" s="52"/>
      <c r="M52" s="53"/>
      <c r="N52" s="54"/>
      <c r="O52" s="54"/>
      <c r="R52" s="40"/>
      <c r="T52" s="36"/>
      <c r="U52" s="46"/>
      <c r="V52" s="36"/>
    </row>
    <row r="53" spans="1:22" ht="15.75">
      <c r="A53" s="1" t="s">
        <v>88</v>
      </c>
      <c r="B53" s="1" t="s">
        <v>89</v>
      </c>
      <c r="C53" s="77"/>
      <c r="D53" s="77"/>
      <c r="E53" s="18"/>
      <c r="I53" s="49"/>
      <c r="J53" s="50"/>
      <c r="K53" s="51"/>
      <c r="L53" s="52"/>
      <c r="M53" s="53"/>
      <c r="N53" s="54"/>
      <c r="O53" s="54"/>
      <c r="R53" s="40"/>
      <c r="T53" s="36"/>
      <c r="U53" s="46"/>
      <c r="V53" s="36"/>
    </row>
    <row r="54" spans="1:22" ht="15.75">
      <c r="A54" s="1" t="s">
        <v>90</v>
      </c>
      <c r="B54" s="1" t="s">
        <v>91</v>
      </c>
      <c r="C54" s="77"/>
      <c r="D54" s="77"/>
      <c r="E54" s="18"/>
      <c r="I54" s="49"/>
      <c r="J54" s="50"/>
      <c r="K54" s="51"/>
      <c r="L54" s="52"/>
      <c r="M54" s="53"/>
      <c r="N54" s="54"/>
      <c r="O54" s="54"/>
      <c r="R54" s="40"/>
      <c r="T54" s="36"/>
      <c r="U54" s="46"/>
      <c r="V54" s="36"/>
    </row>
    <row r="55" spans="1:22" ht="15.75">
      <c r="A55" s="1" t="s">
        <v>92</v>
      </c>
      <c r="B55" s="1" t="s">
        <v>93</v>
      </c>
      <c r="C55" s="77"/>
      <c r="D55" s="77"/>
      <c r="E55" s="29"/>
      <c r="I55" s="49"/>
      <c r="J55" s="50"/>
      <c r="K55" s="51"/>
      <c r="L55" s="52"/>
      <c r="M55" s="53"/>
      <c r="N55" s="54"/>
      <c r="O55" s="54"/>
      <c r="R55" s="40"/>
      <c r="T55" s="36"/>
      <c r="U55" s="46"/>
      <c r="V55" s="36"/>
    </row>
    <row r="56" spans="1:22" ht="15.75">
      <c r="A56" s="4" t="s">
        <v>94</v>
      </c>
      <c r="B56" s="4" t="s">
        <v>95</v>
      </c>
      <c r="C56" s="77"/>
      <c r="D56" s="77"/>
      <c r="E56" s="96">
        <f>SUM(E57:E59)</f>
        <v>0</v>
      </c>
      <c r="I56" s="49"/>
      <c r="J56" s="50"/>
      <c r="K56" s="51"/>
      <c r="L56" s="52"/>
      <c r="M56" s="53"/>
      <c r="N56" s="54"/>
      <c r="O56" s="54"/>
      <c r="R56" s="40"/>
      <c r="T56" s="36"/>
      <c r="U56" s="46"/>
      <c r="V56" s="36"/>
    </row>
    <row r="57" spans="1:22" ht="15.75">
      <c r="A57" s="1" t="s">
        <v>96</v>
      </c>
      <c r="B57" s="1" t="s">
        <v>97</v>
      </c>
      <c r="C57" s="77"/>
      <c r="D57" s="77"/>
      <c r="E57" s="13"/>
      <c r="I57" s="49"/>
      <c r="J57" s="50"/>
      <c r="K57" s="51"/>
      <c r="L57" s="52"/>
      <c r="M57" s="53"/>
      <c r="N57" s="54"/>
      <c r="O57" s="54"/>
      <c r="R57" s="40"/>
      <c r="T57" s="36"/>
      <c r="U57" s="46"/>
      <c r="V57" s="36"/>
    </row>
    <row r="58" spans="1:22" ht="15.75">
      <c r="A58" s="1" t="s">
        <v>98</v>
      </c>
      <c r="B58" s="1" t="s">
        <v>99</v>
      </c>
      <c r="C58" s="77"/>
      <c r="D58" s="77"/>
      <c r="E58" s="13"/>
      <c r="I58" s="49"/>
      <c r="J58" s="50"/>
      <c r="K58" s="51"/>
      <c r="L58" s="52"/>
      <c r="M58" s="53"/>
      <c r="N58" s="54"/>
      <c r="O58" s="54"/>
      <c r="R58" s="40"/>
      <c r="T58" s="36"/>
      <c r="U58" s="46"/>
      <c r="V58" s="36"/>
    </row>
    <row r="59" spans="1:22" ht="15.75">
      <c r="A59" s="1" t="s">
        <v>100</v>
      </c>
      <c r="B59" s="1" t="s">
        <v>101</v>
      </c>
      <c r="C59" s="77"/>
      <c r="D59" s="77"/>
      <c r="E59" s="13"/>
      <c r="I59" s="49"/>
      <c r="J59" s="50"/>
      <c r="K59" s="51"/>
      <c r="L59" s="52"/>
      <c r="M59" s="53"/>
      <c r="N59" s="54"/>
      <c r="O59" s="54"/>
      <c r="R59" s="40"/>
      <c r="T59" s="36"/>
      <c r="U59" s="46"/>
      <c r="V59" s="36"/>
    </row>
    <row r="60" spans="1:22" ht="15.75">
      <c r="A60" s="4" t="s">
        <v>102</v>
      </c>
      <c r="B60" s="4" t="s">
        <v>458</v>
      </c>
      <c r="C60" s="96">
        <v>869356000</v>
      </c>
      <c r="D60" s="96">
        <v>869356000</v>
      </c>
      <c r="E60" s="96">
        <f>(E61+E76+E79+E111+E121+E124+E133+E148+E180)</f>
        <v>8625078.2999999989</v>
      </c>
      <c r="G60" s="77"/>
      <c r="I60" s="49"/>
      <c r="J60" s="50"/>
      <c r="K60" s="51"/>
      <c r="L60" s="52"/>
      <c r="M60" s="53"/>
      <c r="N60" s="54"/>
      <c r="O60" s="54"/>
      <c r="R60" s="40"/>
      <c r="T60" s="36"/>
      <c r="U60" s="46"/>
      <c r="V60" s="36"/>
    </row>
    <row r="61" spans="1:22" ht="16.5" thickBot="1">
      <c r="A61" s="76" t="s">
        <v>104</v>
      </c>
      <c r="B61" s="1" t="s">
        <v>459</v>
      </c>
      <c r="C61" s="463">
        <v>152654000</v>
      </c>
      <c r="D61" s="77">
        <v>152654000</v>
      </c>
      <c r="E61" s="77">
        <f>('Detalle de Ejecucion Julio 23'!F79)</f>
        <v>986066.25</v>
      </c>
      <c r="G61" s="88"/>
      <c r="I61" s="49"/>
      <c r="J61" s="50"/>
      <c r="K61" s="51"/>
      <c r="L61" s="52"/>
      <c r="M61" s="53"/>
      <c r="N61" s="54"/>
      <c r="O61" s="54"/>
      <c r="R61" s="40"/>
      <c r="T61" s="36"/>
      <c r="U61" s="46"/>
      <c r="V61" s="36"/>
    </row>
    <row r="62" spans="1:22" ht="16.5" hidden="1" customHeight="1" thickBot="1">
      <c r="A62" s="1" t="s">
        <v>106</v>
      </c>
      <c r="B62" s="1" t="s">
        <v>107</v>
      </c>
      <c r="C62" s="463"/>
      <c r="D62" s="77"/>
      <c r="E62" s="13"/>
      <c r="G62" s="88"/>
      <c r="I62" s="49"/>
      <c r="J62" s="50"/>
      <c r="K62" s="51"/>
      <c r="L62" s="52"/>
      <c r="M62" s="53"/>
      <c r="N62" s="54"/>
      <c r="O62" s="54"/>
      <c r="R62" s="40"/>
      <c r="T62" s="36"/>
      <c r="U62" s="46"/>
      <c r="V62" s="36"/>
    </row>
    <row r="63" spans="1:22" ht="16.5" hidden="1" customHeight="1" thickBot="1">
      <c r="A63" s="1" t="s">
        <v>108</v>
      </c>
      <c r="B63" s="1" t="s">
        <v>109</v>
      </c>
      <c r="C63" s="463"/>
      <c r="D63" s="77"/>
      <c r="E63" s="72"/>
      <c r="G63" s="88"/>
      <c r="I63" s="49"/>
      <c r="J63" s="50"/>
      <c r="K63" s="51"/>
      <c r="L63" s="52"/>
      <c r="M63" s="53"/>
      <c r="N63" s="54"/>
      <c r="O63" s="54"/>
      <c r="P63" s="42"/>
      <c r="R63" s="40"/>
      <c r="T63" s="36"/>
      <c r="U63" s="46"/>
      <c r="V63" s="36"/>
    </row>
    <row r="64" spans="1:22" ht="16.5" hidden="1" customHeight="1" thickBot="1">
      <c r="A64" s="1"/>
      <c r="B64" s="1" t="s">
        <v>460</v>
      </c>
      <c r="C64" s="463"/>
      <c r="D64" s="77"/>
      <c r="E64" s="13">
        <v>52163.7</v>
      </c>
      <c r="G64" s="88"/>
      <c r="I64" s="49"/>
      <c r="J64" s="50"/>
      <c r="K64" s="51"/>
      <c r="L64" s="52"/>
      <c r="M64" s="53"/>
      <c r="N64" s="54"/>
      <c r="O64" s="54"/>
      <c r="P64" s="42"/>
      <c r="R64" s="40"/>
      <c r="T64" s="36"/>
      <c r="U64" s="46"/>
      <c r="V64" s="36"/>
    </row>
    <row r="65" spans="1:22" ht="16.5" hidden="1" customHeight="1" thickBot="1">
      <c r="A65" s="1"/>
      <c r="B65" s="1" t="s">
        <v>460</v>
      </c>
      <c r="C65" s="463"/>
      <c r="D65" s="77"/>
      <c r="E65" s="13">
        <v>51300.93</v>
      </c>
      <c r="G65" s="88"/>
      <c r="I65" s="49"/>
      <c r="J65" s="50"/>
      <c r="K65" s="51"/>
      <c r="L65" s="52"/>
      <c r="M65" s="53"/>
      <c r="N65" s="54"/>
      <c r="O65" s="54"/>
      <c r="P65" s="42"/>
      <c r="R65" s="40"/>
      <c r="T65" s="36"/>
      <c r="U65" s="46"/>
      <c r="V65" s="36"/>
    </row>
    <row r="66" spans="1:22" ht="16.5" hidden="1" customHeight="1" thickBot="1">
      <c r="A66" s="1"/>
      <c r="B66" s="1"/>
      <c r="C66" s="463">
        <v>869356000</v>
      </c>
      <c r="D66" s="96">
        <v>869356000</v>
      </c>
      <c r="E66" s="72">
        <v>50265</v>
      </c>
      <c r="G66" s="88"/>
      <c r="I66" s="49"/>
      <c r="J66" s="50"/>
      <c r="K66" s="51"/>
      <c r="L66" s="52"/>
      <c r="M66" s="53"/>
      <c r="N66" s="54"/>
      <c r="O66" s="54"/>
      <c r="P66" s="42"/>
      <c r="R66" s="40"/>
      <c r="T66" s="36"/>
      <c r="U66" s="46"/>
      <c r="V66" s="36"/>
    </row>
    <row r="67" spans="1:22" ht="16.5" hidden="1" customHeight="1" thickBot="1">
      <c r="A67" s="1" t="s">
        <v>110</v>
      </c>
      <c r="B67" s="1" t="s">
        <v>111</v>
      </c>
      <c r="C67" s="463">
        <v>15264000</v>
      </c>
      <c r="D67" s="77">
        <v>15264000</v>
      </c>
      <c r="E67" s="72"/>
      <c r="G67" s="88"/>
      <c r="I67" s="49"/>
      <c r="J67" s="50"/>
      <c r="K67" s="51"/>
      <c r="L67" s="52"/>
      <c r="M67" s="53"/>
      <c r="N67" s="54"/>
      <c r="O67" s="54"/>
      <c r="R67" s="40"/>
      <c r="T67" s="36"/>
      <c r="U67" s="46"/>
    </row>
    <row r="68" spans="1:22" ht="16.5" hidden="1" customHeight="1" thickBot="1">
      <c r="A68" s="1" t="s">
        <v>112</v>
      </c>
      <c r="B68" s="1" t="s">
        <v>113</v>
      </c>
      <c r="C68" s="463"/>
      <c r="D68" s="77"/>
      <c r="E68" s="13">
        <v>150524.99</v>
      </c>
      <c r="G68" s="88"/>
      <c r="I68" s="49"/>
      <c r="J68" s="50"/>
      <c r="K68" s="51"/>
      <c r="L68" s="52"/>
      <c r="M68" s="53"/>
      <c r="N68" s="54"/>
      <c r="O68" s="54"/>
      <c r="R68" s="40"/>
      <c r="T68" s="36"/>
      <c r="U68" s="46"/>
    </row>
    <row r="69" spans="1:22" ht="16.5" hidden="1" customHeight="1" thickBot="1">
      <c r="A69" s="1"/>
      <c r="B69" s="1" t="s">
        <v>113</v>
      </c>
      <c r="C69" s="463">
        <v>869356000</v>
      </c>
      <c r="D69" s="241">
        <v>869356000</v>
      </c>
      <c r="E69" s="13"/>
      <c r="G69" s="88"/>
      <c r="I69" s="49"/>
      <c r="J69" s="50"/>
      <c r="K69" s="51"/>
      <c r="L69" s="52"/>
      <c r="M69" s="53"/>
      <c r="N69" s="54"/>
      <c r="O69" s="54"/>
      <c r="R69" s="40"/>
      <c r="T69" s="36"/>
      <c r="U69" s="46"/>
    </row>
    <row r="70" spans="1:22" ht="16.5" hidden="1" customHeight="1" thickBot="1">
      <c r="A70" s="1" t="s">
        <v>114</v>
      </c>
      <c r="B70" s="1" t="s">
        <v>115</v>
      </c>
      <c r="C70" s="463">
        <v>15264000</v>
      </c>
      <c r="D70" s="77">
        <v>15264000</v>
      </c>
      <c r="E70" s="13"/>
      <c r="G70" s="88"/>
      <c r="I70" s="49"/>
      <c r="J70" s="50"/>
      <c r="K70" s="51"/>
      <c r="L70" s="52"/>
      <c r="M70" s="53"/>
      <c r="N70" s="54"/>
      <c r="O70" s="54"/>
      <c r="R70" s="40"/>
      <c r="T70" s="36"/>
      <c r="U70" s="46"/>
    </row>
    <row r="71" spans="1:22" ht="16.5" hidden="1" customHeight="1" thickBot="1">
      <c r="A71" s="1"/>
      <c r="B71" s="1" t="s">
        <v>461</v>
      </c>
      <c r="C71" s="464"/>
      <c r="D71" s="87"/>
      <c r="E71" s="13">
        <v>514861.83</v>
      </c>
      <c r="G71" s="88"/>
      <c r="I71" s="49"/>
      <c r="J71" s="50"/>
      <c r="K71" s="51"/>
      <c r="L71" s="52"/>
      <c r="M71" s="53"/>
      <c r="N71" s="54"/>
      <c r="O71" s="54"/>
      <c r="R71" s="40"/>
      <c r="T71" s="36"/>
      <c r="U71" s="46"/>
    </row>
    <row r="72" spans="1:22" ht="16.5" hidden="1" customHeight="1" thickBot="1">
      <c r="A72" s="1" t="s">
        <v>116</v>
      </c>
      <c r="B72" s="1" t="s">
        <v>117</v>
      </c>
      <c r="C72" s="463"/>
      <c r="D72" s="77"/>
      <c r="E72" s="13"/>
      <c r="G72" s="77"/>
      <c r="I72" s="49"/>
      <c r="J72" s="50"/>
      <c r="K72" s="51"/>
      <c r="L72" s="52"/>
      <c r="M72" s="53"/>
      <c r="N72" s="54"/>
      <c r="O72" s="54"/>
      <c r="R72" s="40"/>
      <c r="T72" s="36"/>
      <c r="U72" s="46"/>
    </row>
    <row r="73" spans="1:22" ht="16.5" hidden="1" customHeight="1" thickBot="1">
      <c r="A73" s="1"/>
      <c r="B73" s="1" t="s">
        <v>462</v>
      </c>
      <c r="C73" s="463"/>
      <c r="D73" s="77"/>
      <c r="E73" s="15">
        <v>11936</v>
      </c>
      <c r="G73" s="88"/>
      <c r="I73" s="49"/>
      <c r="J73" s="50"/>
      <c r="K73" s="51"/>
      <c r="L73" s="52"/>
      <c r="M73" s="53"/>
      <c r="N73" s="54"/>
      <c r="O73" s="54"/>
      <c r="R73" s="40"/>
      <c r="T73" s="36"/>
      <c r="U73" s="46"/>
    </row>
    <row r="74" spans="1:22" ht="16.5" hidden="1" customHeight="1" thickBot="1">
      <c r="A74" s="1" t="s">
        <v>118</v>
      </c>
      <c r="B74" s="1" t="s">
        <v>119</v>
      </c>
      <c r="C74" s="464"/>
      <c r="D74" s="87"/>
      <c r="E74" s="29"/>
      <c r="G74" s="88"/>
      <c r="I74" s="49"/>
      <c r="J74" s="50"/>
      <c r="K74" s="51"/>
      <c r="L74" s="51"/>
      <c r="M74" s="53"/>
      <c r="N74" s="54"/>
      <c r="O74" s="54"/>
      <c r="R74" s="40"/>
      <c r="T74" s="36"/>
      <c r="U74" s="46"/>
    </row>
    <row r="75" spans="1:22" ht="16.5" hidden="1" customHeight="1" thickBot="1">
      <c r="A75" s="1"/>
      <c r="B75" s="1" t="s">
        <v>463</v>
      </c>
      <c r="C75" s="463"/>
      <c r="D75" s="77"/>
      <c r="E75" s="15">
        <v>8250</v>
      </c>
      <c r="G75" s="78"/>
      <c r="I75" s="49"/>
      <c r="J75" s="50"/>
      <c r="K75" s="51"/>
      <c r="L75" s="51"/>
      <c r="M75" s="53"/>
      <c r="N75" s="54"/>
      <c r="O75" s="54"/>
      <c r="R75" s="40"/>
      <c r="T75" s="36"/>
      <c r="U75" s="46"/>
    </row>
    <row r="76" spans="1:22" ht="16.5" thickBot="1">
      <c r="A76" s="76" t="s">
        <v>120</v>
      </c>
      <c r="B76" s="1" t="s">
        <v>464</v>
      </c>
      <c r="C76" s="463">
        <v>81500000</v>
      </c>
      <c r="D76" s="77">
        <v>81500000</v>
      </c>
      <c r="E76" s="77">
        <f>('Detalle de Ejecucion Julio 23'!F94)</f>
        <v>0</v>
      </c>
      <c r="G76" s="77"/>
      <c r="I76" s="49"/>
      <c r="J76" s="50"/>
      <c r="K76" s="51"/>
      <c r="L76" s="51"/>
      <c r="M76" s="53"/>
      <c r="N76" s="56"/>
      <c r="O76" s="57"/>
      <c r="R76" s="40"/>
      <c r="T76" s="36"/>
      <c r="U76" s="46"/>
    </row>
    <row r="77" spans="1:22" ht="15" hidden="1" customHeight="1">
      <c r="A77" s="1" t="s">
        <v>122</v>
      </c>
      <c r="B77" s="1" t="s">
        <v>123</v>
      </c>
      <c r="C77" s="463"/>
      <c r="D77" s="77"/>
      <c r="E77" s="13"/>
      <c r="G77" s="12"/>
    </row>
    <row r="78" spans="1:22" ht="14.25" hidden="1" customHeight="1">
      <c r="A78" s="1" t="s">
        <v>124</v>
      </c>
      <c r="B78" s="1" t="s">
        <v>125</v>
      </c>
      <c r="C78" s="463"/>
      <c r="D78" s="77"/>
      <c r="E78" s="13"/>
      <c r="G78" s="12"/>
    </row>
    <row r="79" spans="1:22">
      <c r="A79" s="76" t="s">
        <v>126</v>
      </c>
      <c r="B79" s="1" t="s">
        <v>465</v>
      </c>
      <c r="C79" s="463">
        <v>5900000</v>
      </c>
      <c r="D79" s="77">
        <v>5900000</v>
      </c>
      <c r="E79" s="77">
        <f>('Detalle de Ejecucion Julio 23'!F100)</f>
        <v>974259.63</v>
      </c>
      <c r="G79" s="12"/>
    </row>
    <row r="80" spans="1:22" ht="14.25" hidden="1" customHeight="1">
      <c r="A80" s="1" t="s">
        <v>128</v>
      </c>
      <c r="B80" s="1" t="s">
        <v>129</v>
      </c>
      <c r="C80" s="463"/>
      <c r="D80" s="77"/>
      <c r="E80" s="12"/>
      <c r="G80" s="12"/>
    </row>
    <row r="81" spans="1:7" ht="14.25" hidden="1" customHeight="1">
      <c r="A81" s="1"/>
      <c r="B81" s="1" t="s">
        <v>466</v>
      </c>
      <c r="C81" s="463"/>
      <c r="D81" s="77"/>
      <c r="E81" s="15">
        <v>1100</v>
      </c>
      <c r="F81" s="12"/>
      <c r="G81" s="12"/>
    </row>
    <row r="82" spans="1:7" ht="14.25" hidden="1" customHeight="1">
      <c r="A82" s="1"/>
      <c r="B82" s="1" t="s">
        <v>467</v>
      </c>
      <c r="C82" s="463"/>
      <c r="D82" s="77"/>
      <c r="E82" s="15">
        <v>1550</v>
      </c>
      <c r="F82" s="12"/>
      <c r="G82" s="12"/>
    </row>
    <row r="83" spans="1:7" ht="14.25" hidden="1" customHeight="1">
      <c r="A83" s="1"/>
      <c r="B83" s="1" t="s">
        <v>468</v>
      </c>
      <c r="C83" s="463"/>
      <c r="D83" s="77"/>
      <c r="E83" s="15">
        <v>1550</v>
      </c>
      <c r="F83" s="12"/>
      <c r="G83" s="12"/>
    </row>
    <row r="84" spans="1:7" ht="14.25" hidden="1" customHeight="1">
      <c r="A84" s="1"/>
      <c r="B84" s="1" t="s">
        <v>469</v>
      </c>
      <c r="C84" s="463"/>
      <c r="D84" s="77"/>
      <c r="E84" s="15">
        <v>1550</v>
      </c>
      <c r="F84" s="12"/>
      <c r="G84" s="12"/>
    </row>
    <row r="85" spans="1:7" ht="14.25" hidden="1" customHeight="1">
      <c r="A85" s="1"/>
      <c r="B85" s="1" t="s">
        <v>470</v>
      </c>
      <c r="C85" s="463"/>
      <c r="D85" s="77"/>
      <c r="E85" s="15">
        <v>950</v>
      </c>
      <c r="F85" s="12"/>
      <c r="G85" s="12"/>
    </row>
    <row r="86" spans="1:7" ht="14.25" hidden="1" customHeight="1">
      <c r="A86" s="1"/>
      <c r="B86" s="1" t="s">
        <v>471</v>
      </c>
      <c r="C86" s="463"/>
      <c r="D86" s="77"/>
      <c r="E86" s="15">
        <v>950</v>
      </c>
      <c r="F86" s="12"/>
      <c r="G86" s="12"/>
    </row>
    <row r="87" spans="1:7" ht="14.25" hidden="1" customHeight="1">
      <c r="A87" s="1"/>
      <c r="B87" s="1" t="s">
        <v>472</v>
      </c>
      <c r="C87" s="463"/>
      <c r="D87" s="77"/>
      <c r="E87" s="15">
        <v>1550</v>
      </c>
      <c r="F87" s="12"/>
      <c r="G87" s="12"/>
    </row>
    <row r="88" spans="1:7" ht="14.25" hidden="1" customHeight="1">
      <c r="A88" s="1"/>
      <c r="B88" s="1" t="s">
        <v>466</v>
      </c>
      <c r="C88" s="463"/>
      <c r="D88" s="77"/>
      <c r="E88" s="15">
        <v>1700</v>
      </c>
      <c r="F88" s="12"/>
      <c r="G88" s="12"/>
    </row>
    <row r="89" spans="1:7" ht="14.25" hidden="1" customHeight="1">
      <c r="A89" s="1"/>
      <c r="B89" s="1" t="s">
        <v>473</v>
      </c>
      <c r="C89" s="463"/>
      <c r="D89" s="77"/>
      <c r="E89" s="15">
        <v>1350</v>
      </c>
      <c r="F89" s="12"/>
      <c r="G89" s="12"/>
    </row>
    <row r="90" spans="1:7" ht="14.25" hidden="1" customHeight="1">
      <c r="A90" s="1"/>
      <c r="B90" s="1" t="s">
        <v>474</v>
      </c>
      <c r="C90" s="463"/>
      <c r="D90" s="77"/>
      <c r="E90" s="15">
        <v>1350</v>
      </c>
      <c r="F90" s="12"/>
      <c r="G90" s="12"/>
    </row>
    <row r="91" spans="1:7" ht="14.25" hidden="1" customHeight="1">
      <c r="A91" s="1"/>
      <c r="B91" s="1" t="s">
        <v>475</v>
      </c>
      <c r="C91" s="463"/>
      <c r="D91" s="77"/>
      <c r="E91" s="15">
        <v>1100</v>
      </c>
      <c r="F91" s="12"/>
      <c r="G91" s="12"/>
    </row>
    <row r="92" spans="1:7" ht="14.25" hidden="1" customHeight="1">
      <c r="A92" s="1"/>
      <c r="B92" s="1" t="s">
        <v>473</v>
      </c>
      <c r="C92" s="463"/>
      <c r="D92" s="77"/>
      <c r="E92" s="15">
        <v>1350</v>
      </c>
      <c r="F92" s="12"/>
      <c r="G92" s="12"/>
    </row>
    <row r="93" spans="1:7" ht="14.25" hidden="1" customHeight="1">
      <c r="A93" s="1"/>
      <c r="B93" s="1" t="s">
        <v>469</v>
      </c>
      <c r="C93" s="463"/>
      <c r="D93" s="77"/>
      <c r="E93" s="15">
        <v>1750</v>
      </c>
      <c r="F93" s="12"/>
      <c r="G93" s="12"/>
    </row>
    <row r="94" spans="1:7" ht="14.25" hidden="1" customHeight="1">
      <c r="A94" s="1"/>
      <c r="B94" s="1" t="s">
        <v>475</v>
      </c>
      <c r="C94" s="463"/>
      <c r="D94" s="77"/>
      <c r="E94" s="15">
        <v>1100</v>
      </c>
      <c r="F94" s="12"/>
      <c r="G94" s="12"/>
    </row>
    <row r="95" spans="1:7" ht="14.25" hidden="1" customHeight="1">
      <c r="A95" s="1"/>
      <c r="B95" s="1" t="s">
        <v>473</v>
      </c>
      <c r="C95" s="463"/>
      <c r="D95" s="77"/>
      <c r="E95" s="15">
        <v>2150</v>
      </c>
      <c r="F95" s="12"/>
      <c r="G95" s="12"/>
    </row>
    <row r="96" spans="1:7" ht="14.25" hidden="1" customHeight="1">
      <c r="A96" s="1"/>
      <c r="B96" s="1" t="s">
        <v>476</v>
      </c>
      <c r="C96" s="463"/>
      <c r="D96" s="77"/>
      <c r="E96" s="15">
        <v>2150</v>
      </c>
      <c r="F96" s="12"/>
      <c r="G96" s="12"/>
    </row>
    <row r="97" spans="1:7" ht="14.25" hidden="1" customHeight="1">
      <c r="A97" s="1"/>
      <c r="B97" s="1" t="s">
        <v>477</v>
      </c>
      <c r="C97" s="463"/>
      <c r="D97" s="77"/>
      <c r="E97" s="15">
        <v>2150</v>
      </c>
      <c r="F97" s="12"/>
      <c r="G97" s="12"/>
    </row>
    <row r="98" spans="1:7" ht="14.25" hidden="1" customHeight="1">
      <c r="A98" s="1"/>
      <c r="B98" s="1" t="s">
        <v>478</v>
      </c>
      <c r="C98" s="463"/>
      <c r="D98" s="77"/>
      <c r="E98" s="15">
        <v>1764</v>
      </c>
      <c r="F98" s="12"/>
      <c r="G98" s="12"/>
    </row>
    <row r="99" spans="1:7" ht="14.25" hidden="1" customHeight="1">
      <c r="A99" s="1"/>
      <c r="B99" s="1" t="s">
        <v>479</v>
      </c>
      <c r="C99" s="463"/>
      <c r="D99" s="77"/>
      <c r="E99" s="15">
        <v>1200</v>
      </c>
      <c r="F99" s="12"/>
      <c r="G99" s="12"/>
    </row>
    <row r="100" spans="1:7" ht="14.25" hidden="1" customHeight="1">
      <c r="A100" s="1"/>
      <c r="B100" s="1" t="s">
        <v>468</v>
      </c>
      <c r="C100" s="463"/>
      <c r="D100" s="77"/>
      <c r="E100" s="15">
        <v>1750</v>
      </c>
      <c r="F100" s="12"/>
      <c r="G100" s="12"/>
    </row>
    <row r="101" spans="1:7" ht="14.25" hidden="1" customHeight="1">
      <c r="A101" s="1"/>
      <c r="B101" s="1" t="s">
        <v>473</v>
      </c>
      <c r="C101" s="463"/>
      <c r="D101" s="77"/>
      <c r="E101" s="15">
        <v>2450</v>
      </c>
      <c r="F101" s="12"/>
      <c r="G101" s="12"/>
    </row>
    <row r="102" spans="1:7" ht="14.25" hidden="1" customHeight="1">
      <c r="A102" s="1"/>
      <c r="B102" s="1" t="s">
        <v>469</v>
      </c>
      <c r="C102" s="463"/>
      <c r="D102" s="77"/>
      <c r="E102" s="15">
        <v>2750</v>
      </c>
      <c r="F102" s="12"/>
      <c r="G102" s="12"/>
    </row>
    <row r="103" spans="1:7" ht="14.25" hidden="1" customHeight="1">
      <c r="A103" s="1"/>
      <c r="B103" s="1" t="s">
        <v>480</v>
      </c>
      <c r="C103" s="463"/>
      <c r="D103" s="77"/>
      <c r="E103" s="15">
        <v>1700</v>
      </c>
      <c r="F103" s="12"/>
      <c r="G103" s="12"/>
    </row>
    <row r="104" spans="1:7" ht="14.25" hidden="1" customHeight="1">
      <c r="A104" s="1"/>
      <c r="B104" s="1" t="s">
        <v>476</v>
      </c>
      <c r="C104" s="463"/>
      <c r="D104" s="77"/>
      <c r="E104" s="15">
        <v>2450</v>
      </c>
      <c r="F104" s="12"/>
      <c r="G104" s="12"/>
    </row>
    <row r="105" spans="1:7" ht="14.25" hidden="1" customHeight="1">
      <c r="A105" s="1"/>
      <c r="B105" s="1" t="s">
        <v>477</v>
      </c>
      <c r="C105" s="463"/>
      <c r="D105" s="77"/>
      <c r="E105" s="15">
        <v>2450</v>
      </c>
      <c r="F105" s="12"/>
      <c r="G105" s="12"/>
    </row>
    <row r="106" spans="1:7" ht="14.25" hidden="1" customHeight="1">
      <c r="A106" s="1"/>
      <c r="B106" s="1" t="s">
        <v>471</v>
      </c>
      <c r="C106" s="463"/>
      <c r="D106" s="77"/>
      <c r="E106" s="15">
        <v>1700</v>
      </c>
      <c r="F106" s="12"/>
      <c r="G106" s="15"/>
    </row>
    <row r="107" spans="1:7" ht="14.25" hidden="1" customHeight="1">
      <c r="A107" s="1"/>
      <c r="B107" s="1" t="s">
        <v>481</v>
      </c>
      <c r="C107" s="463"/>
      <c r="D107" s="77"/>
      <c r="E107" s="15">
        <v>1350</v>
      </c>
      <c r="F107" s="12"/>
      <c r="G107" s="12"/>
    </row>
    <row r="108" spans="1:7" ht="14.25" hidden="1" customHeight="1">
      <c r="A108" s="1"/>
      <c r="B108" s="1"/>
      <c r="C108" s="463"/>
      <c r="D108" s="77"/>
      <c r="E108" s="15"/>
      <c r="F108" s="12"/>
      <c r="G108" s="12"/>
    </row>
    <row r="109" spans="1:7" ht="14.25" hidden="1" customHeight="1">
      <c r="A109" s="1"/>
      <c r="B109" s="1" t="s">
        <v>482</v>
      </c>
      <c r="C109" s="463"/>
      <c r="D109" s="77"/>
      <c r="E109" s="15">
        <v>870000</v>
      </c>
      <c r="F109" s="15"/>
      <c r="G109" s="12"/>
    </row>
    <row r="110" spans="1:7" ht="14.25" hidden="1" customHeight="1">
      <c r="A110" s="1" t="s">
        <v>130</v>
      </c>
      <c r="B110" s="1" t="s">
        <v>483</v>
      </c>
      <c r="C110" s="463">
        <v>2500000</v>
      </c>
      <c r="D110" s="77">
        <v>2500000</v>
      </c>
      <c r="E110" s="12"/>
      <c r="F110" s="12"/>
    </row>
    <row r="111" spans="1:7">
      <c r="A111" s="76" t="s">
        <v>131</v>
      </c>
      <c r="B111" s="1" t="s">
        <v>132</v>
      </c>
      <c r="C111" s="463">
        <v>2500000</v>
      </c>
      <c r="D111" s="77">
        <v>2500000</v>
      </c>
      <c r="E111" s="77">
        <f>('Detalle de Ejecucion Julio 23'!F107)</f>
        <v>800</v>
      </c>
      <c r="F111" s="12"/>
      <c r="G111" s="77"/>
    </row>
    <row r="112" spans="1:7" ht="14.25" hidden="1" customHeight="1">
      <c r="A112" s="1" t="s">
        <v>133</v>
      </c>
      <c r="B112" s="1" t="s">
        <v>134</v>
      </c>
      <c r="C112" s="463"/>
      <c r="D112" s="77"/>
      <c r="E112" s="12"/>
      <c r="F112" s="12"/>
      <c r="G112" s="12">
        <f>SUM(F111:F112)</f>
        <v>0</v>
      </c>
    </row>
    <row r="113" spans="1:7" ht="14.25" hidden="1" customHeight="1">
      <c r="A113" s="1" t="s">
        <v>135</v>
      </c>
      <c r="B113" s="1" t="s">
        <v>136</v>
      </c>
      <c r="C113" s="463"/>
      <c r="D113" s="77"/>
      <c r="E113" s="12"/>
      <c r="G113" s="12"/>
    </row>
    <row r="114" spans="1:7" ht="14.25" hidden="1" customHeight="1">
      <c r="A114" s="1" t="s">
        <v>137</v>
      </c>
      <c r="B114" s="1" t="s">
        <v>138</v>
      </c>
      <c r="C114" s="463"/>
      <c r="D114" s="77"/>
      <c r="E114" s="12"/>
      <c r="G114" s="12"/>
    </row>
    <row r="115" spans="1:7" ht="14.25" hidden="1" customHeight="1">
      <c r="A115" s="1" t="s">
        <v>139</v>
      </c>
      <c r="B115" s="1" t="s">
        <v>140</v>
      </c>
      <c r="C115" s="463">
        <v>2500000</v>
      </c>
      <c r="D115" s="77">
        <v>2500000</v>
      </c>
      <c r="E115" s="12"/>
      <c r="G115" s="12"/>
    </row>
    <row r="116" spans="1:7" ht="14.25" hidden="1" customHeight="1">
      <c r="A116" s="1"/>
      <c r="B116" s="1" t="s">
        <v>484</v>
      </c>
      <c r="C116" s="463">
        <v>15800000</v>
      </c>
      <c r="D116" s="77">
        <v>15800000</v>
      </c>
      <c r="E116" s="74">
        <v>1720</v>
      </c>
      <c r="G116" s="12"/>
    </row>
    <row r="117" spans="1:7" ht="14.25" hidden="1" customHeight="1">
      <c r="A117" s="1"/>
      <c r="B117" s="1" t="s">
        <v>484</v>
      </c>
      <c r="C117" s="463"/>
      <c r="D117" s="77"/>
      <c r="E117" s="74">
        <v>2220</v>
      </c>
      <c r="G117" s="12"/>
    </row>
    <row r="118" spans="1:7" ht="14.25" hidden="1" customHeight="1">
      <c r="A118" s="1"/>
      <c r="B118" s="1" t="s">
        <v>484</v>
      </c>
      <c r="C118" s="463"/>
      <c r="D118" s="77"/>
      <c r="E118" s="74">
        <v>2690</v>
      </c>
      <c r="G118" s="12"/>
    </row>
    <row r="119" spans="1:7" ht="14.25" hidden="1" customHeight="1">
      <c r="A119" s="1"/>
      <c r="B119" s="1" t="s">
        <v>484</v>
      </c>
      <c r="C119" s="463"/>
      <c r="D119" s="77"/>
      <c r="E119" s="74">
        <v>3070</v>
      </c>
      <c r="G119" s="12"/>
    </row>
    <row r="120" spans="1:7" ht="14.25" hidden="1" customHeight="1">
      <c r="A120" s="1"/>
      <c r="B120" s="1"/>
      <c r="C120" s="463"/>
      <c r="D120" s="77"/>
      <c r="E120" s="12"/>
      <c r="G120" s="12"/>
    </row>
    <row r="121" spans="1:7">
      <c r="A121" s="76" t="s">
        <v>141</v>
      </c>
      <c r="B121" s="1" t="s">
        <v>142</v>
      </c>
      <c r="C121" s="463">
        <v>15800000</v>
      </c>
      <c r="D121" s="77">
        <v>15800000</v>
      </c>
      <c r="E121" s="77">
        <f>('Detalle de Ejecucion Julio 23'!F115)</f>
        <v>91943.24</v>
      </c>
      <c r="G121" s="15"/>
    </row>
    <row r="122" spans="1:7" ht="14.25" hidden="1" customHeight="1">
      <c r="A122" s="1" t="s">
        <v>143</v>
      </c>
      <c r="B122" s="1" t="s">
        <v>144</v>
      </c>
      <c r="C122" s="463"/>
      <c r="D122" s="77"/>
      <c r="E122" s="72"/>
      <c r="G122" s="88"/>
    </row>
    <row r="123" spans="1:7" ht="14.25" hidden="1" customHeight="1">
      <c r="A123" s="1" t="s">
        <v>153</v>
      </c>
      <c r="B123" s="1" t="s">
        <v>485</v>
      </c>
      <c r="C123" s="463"/>
      <c r="D123" s="77"/>
      <c r="E123" s="72"/>
      <c r="G123" s="88"/>
    </row>
    <row r="124" spans="1:7">
      <c r="A124" s="76" t="s">
        <v>157</v>
      </c>
      <c r="B124" s="1" t="s">
        <v>158</v>
      </c>
      <c r="C124" s="463">
        <v>23500000</v>
      </c>
      <c r="D124" s="77">
        <v>23500000</v>
      </c>
      <c r="E124" s="77">
        <f>('Detalle de Ejecucion Julio 23'!F120)</f>
        <v>508975.02999999997</v>
      </c>
      <c r="G124" s="78"/>
    </row>
    <row r="125" spans="1:7" ht="14.25" hidden="1" customHeight="1">
      <c r="A125" s="1" t="s">
        <v>161</v>
      </c>
      <c r="B125" s="1" t="s">
        <v>162</v>
      </c>
      <c r="C125" s="463"/>
      <c r="D125" s="77"/>
      <c r="E125" s="23"/>
      <c r="G125" s="78"/>
    </row>
    <row r="126" spans="1:7" ht="14.25" hidden="1" customHeight="1">
      <c r="A126" s="1" t="s">
        <v>163</v>
      </c>
      <c r="B126" s="1" t="s">
        <v>164</v>
      </c>
      <c r="C126" s="463"/>
      <c r="D126" s="77"/>
      <c r="E126" s="23"/>
      <c r="G126" s="78"/>
    </row>
    <row r="127" spans="1:7" ht="14.25" hidden="1" customHeight="1">
      <c r="A127" s="37"/>
      <c r="B127" s="1" t="s">
        <v>486</v>
      </c>
      <c r="C127" s="463">
        <v>15800000</v>
      </c>
      <c r="D127" s="77">
        <v>15800000</v>
      </c>
      <c r="E127" s="23">
        <v>188958.78</v>
      </c>
      <c r="G127" s="78"/>
    </row>
    <row r="128" spans="1:7" ht="14.25" hidden="1" customHeight="1">
      <c r="A128" s="37"/>
      <c r="B128" s="1" t="s">
        <v>487</v>
      </c>
      <c r="C128" s="463"/>
      <c r="D128" s="77"/>
      <c r="E128" s="23">
        <v>126466.67</v>
      </c>
      <c r="G128" s="78"/>
    </row>
    <row r="129" spans="1:7" ht="14.25" hidden="1" customHeight="1">
      <c r="A129" s="37"/>
      <c r="B129" s="1" t="s">
        <v>488</v>
      </c>
      <c r="C129" s="463"/>
      <c r="D129" s="77"/>
      <c r="E129" s="23">
        <v>185907.5</v>
      </c>
      <c r="G129" s="78"/>
    </row>
    <row r="130" spans="1:7" ht="14.25" hidden="1" customHeight="1">
      <c r="A130" s="1" t="s">
        <v>165</v>
      </c>
      <c r="B130" s="1" t="s">
        <v>166</v>
      </c>
      <c r="C130" s="463">
        <v>122700000</v>
      </c>
      <c r="D130" s="77">
        <v>122700000</v>
      </c>
      <c r="E130" s="23"/>
      <c r="G130" s="78"/>
    </row>
    <row r="131" spans="1:7" ht="14.25" hidden="1" customHeight="1">
      <c r="A131" s="1" t="s">
        <v>167</v>
      </c>
      <c r="B131" s="1" t="s">
        <v>168</v>
      </c>
      <c r="C131" s="463"/>
      <c r="D131" s="77"/>
      <c r="E131" s="23" t="s">
        <v>489</v>
      </c>
      <c r="G131" s="78"/>
    </row>
    <row r="132" spans="1:7" ht="14.25" hidden="1" customHeight="1">
      <c r="A132" s="1"/>
      <c r="B132" s="1"/>
      <c r="C132" s="463"/>
      <c r="D132" s="77"/>
      <c r="E132" s="18"/>
      <c r="G132" s="77"/>
    </row>
    <row r="133" spans="1:7">
      <c r="A133" s="76" t="s">
        <v>169</v>
      </c>
      <c r="B133" s="1" t="s">
        <v>170</v>
      </c>
      <c r="C133" s="463">
        <v>122700000</v>
      </c>
      <c r="D133" s="77">
        <v>122700000</v>
      </c>
      <c r="E133" s="77">
        <f>('Detalle de Ejecucion Julio 23'!E129)</f>
        <v>1707626.38</v>
      </c>
      <c r="G133" s="85"/>
    </row>
    <row r="134" spans="1:7" ht="14.25" hidden="1" customHeight="1">
      <c r="A134" s="1" t="s">
        <v>171</v>
      </c>
      <c r="B134" s="1" t="s">
        <v>172</v>
      </c>
      <c r="C134" s="463"/>
      <c r="D134" s="77"/>
      <c r="E134" s="12"/>
      <c r="G134" s="85"/>
    </row>
    <row r="135" spans="1:7" ht="14.25" hidden="1" customHeight="1">
      <c r="A135" s="1" t="s">
        <v>173</v>
      </c>
      <c r="B135" s="1" t="s">
        <v>490</v>
      </c>
      <c r="C135" s="463"/>
      <c r="D135" s="77"/>
      <c r="E135" s="12"/>
      <c r="G135" s="85"/>
    </row>
    <row r="136" spans="1:7" ht="14.25" hidden="1" customHeight="1">
      <c r="A136" s="1" t="s">
        <v>175</v>
      </c>
      <c r="B136" s="1" t="s">
        <v>176</v>
      </c>
      <c r="C136" s="463"/>
      <c r="D136" s="77"/>
      <c r="E136" s="12"/>
      <c r="G136" s="85"/>
    </row>
    <row r="137" spans="1:7" ht="14.25" hidden="1" customHeight="1">
      <c r="A137" s="1" t="s">
        <v>177</v>
      </c>
      <c r="B137" s="1" t="s">
        <v>491</v>
      </c>
      <c r="C137" s="463"/>
      <c r="D137" s="77"/>
      <c r="E137" s="12"/>
      <c r="G137" s="85"/>
    </row>
    <row r="138" spans="1:7" ht="14.25" hidden="1" customHeight="1">
      <c r="A138" s="1" t="s">
        <v>179</v>
      </c>
      <c r="B138" s="1" t="s">
        <v>492</v>
      </c>
      <c r="C138" s="463"/>
      <c r="D138" s="77"/>
      <c r="E138" s="23"/>
      <c r="G138" s="85"/>
    </row>
    <row r="139" spans="1:7" ht="14.25" hidden="1" customHeight="1">
      <c r="A139" s="1" t="s">
        <v>181</v>
      </c>
      <c r="B139" s="1" t="s">
        <v>180</v>
      </c>
      <c r="C139" s="463"/>
      <c r="D139" s="77"/>
      <c r="E139" s="12"/>
      <c r="G139" s="85"/>
    </row>
    <row r="140" spans="1:7" ht="15" hidden="1" customHeight="1">
      <c r="A140" s="1" t="s">
        <v>183</v>
      </c>
      <c r="B140" s="1" t="s">
        <v>182</v>
      </c>
      <c r="C140" s="463"/>
      <c r="D140" s="77"/>
      <c r="E140" s="12"/>
      <c r="G140" s="85"/>
    </row>
    <row r="141" spans="1:7" ht="15" hidden="1" customHeight="1">
      <c r="A141" s="1" t="s">
        <v>185</v>
      </c>
      <c r="B141" s="1" t="s">
        <v>493</v>
      </c>
      <c r="C141" s="463"/>
      <c r="D141" s="77"/>
      <c r="E141" s="12"/>
      <c r="G141" s="85"/>
    </row>
    <row r="142" spans="1:7" ht="15" hidden="1" customHeight="1">
      <c r="A142" s="1" t="s">
        <v>187</v>
      </c>
      <c r="B142" s="1" t="s">
        <v>186</v>
      </c>
      <c r="C142" s="463">
        <v>122700000</v>
      </c>
      <c r="D142" s="77">
        <v>122700000</v>
      </c>
      <c r="E142" s="12"/>
      <c r="G142" s="85"/>
    </row>
    <row r="143" spans="1:7" ht="14.25" hidden="1" customHeight="1">
      <c r="A143" s="1" t="s">
        <v>189</v>
      </c>
      <c r="B143" s="1" t="s">
        <v>188</v>
      </c>
      <c r="C143" s="463"/>
      <c r="D143" s="77"/>
      <c r="E143" s="12"/>
      <c r="G143" s="29"/>
    </row>
    <row r="144" spans="1:7" ht="14.25" hidden="1" customHeight="1">
      <c r="A144" s="1" t="s">
        <v>191</v>
      </c>
      <c r="B144" s="1" t="s">
        <v>190</v>
      </c>
      <c r="C144" s="463">
        <v>602192</v>
      </c>
      <c r="D144" s="77">
        <v>602192</v>
      </c>
      <c r="E144" s="29"/>
    </row>
    <row r="145" spans="1:9" ht="14.25" hidden="1" customHeight="1">
      <c r="A145" s="1" t="s">
        <v>494</v>
      </c>
      <c r="B145" s="1" t="s">
        <v>495</v>
      </c>
      <c r="C145" s="463"/>
      <c r="D145" s="77"/>
      <c r="E145" s="12"/>
    </row>
    <row r="146" spans="1:9" ht="14.25" hidden="1" customHeight="1">
      <c r="A146" s="1" t="s">
        <v>193</v>
      </c>
      <c r="B146" s="1" t="s">
        <v>192</v>
      </c>
      <c r="C146" s="463"/>
      <c r="D146" s="77"/>
      <c r="E146" s="23"/>
    </row>
    <row r="147" spans="1:9" ht="14.25" hidden="1" customHeight="1">
      <c r="A147" s="1" t="s">
        <v>195</v>
      </c>
      <c r="B147" s="1" t="s">
        <v>496</v>
      </c>
      <c r="C147" s="463"/>
      <c r="D147" s="77"/>
      <c r="E147" s="29"/>
    </row>
    <row r="148" spans="1:9">
      <c r="A148" s="76" t="s">
        <v>197</v>
      </c>
      <c r="B148" s="1" t="s">
        <v>198</v>
      </c>
      <c r="C148" s="463">
        <v>602192</v>
      </c>
      <c r="D148" s="77">
        <v>602192</v>
      </c>
      <c r="E148" s="77">
        <f>('Detalle de Ejecucion Julio 23'!F146)</f>
        <v>4355407.7699999996</v>
      </c>
    </row>
    <row r="149" spans="1:9" ht="14.25" hidden="1" customHeight="1">
      <c r="A149" s="1" t="s">
        <v>199</v>
      </c>
      <c r="B149" s="1" t="s">
        <v>200</v>
      </c>
      <c r="C149" s="77"/>
      <c r="D149" s="77"/>
      <c r="E149" s="72"/>
    </row>
    <row r="150" spans="1:9" ht="14.25" hidden="1" customHeight="1">
      <c r="A150" s="1" t="s">
        <v>201</v>
      </c>
      <c r="B150" s="1" t="s">
        <v>202</v>
      </c>
      <c r="C150" s="77"/>
      <c r="D150" s="77"/>
      <c r="E150" s="72">
        <v>175</v>
      </c>
    </row>
    <row r="151" spans="1:9" ht="14.25" hidden="1" customHeight="1">
      <c r="A151" s="1" t="s">
        <v>203</v>
      </c>
      <c r="B151" s="1" t="s">
        <v>204</v>
      </c>
      <c r="C151" s="77"/>
      <c r="D151" s="77"/>
      <c r="E151" s="72"/>
    </row>
    <row r="152" spans="1:9" ht="14.25" hidden="1" customHeight="1">
      <c r="A152" s="1" t="s">
        <v>205</v>
      </c>
      <c r="B152" s="1" t="s">
        <v>206</v>
      </c>
      <c r="C152" s="77"/>
      <c r="D152" s="77"/>
      <c r="E152" s="29"/>
    </row>
    <row r="153" spans="1:9" ht="14.25" hidden="1" customHeight="1">
      <c r="A153" s="1" t="s">
        <v>207</v>
      </c>
      <c r="B153" s="1" t="s">
        <v>497</v>
      </c>
      <c r="C153" s="77"/>
      <c r="D153" s="77"/>
      <c r="E153" s="72"/>
    </row>
    <row r="154" spans="1:9" ht="14.25" hidden="1" customHeight="1">
      <c r="A154" s="1" t="s">
        <v>209</v>
      </c>
      <c r="B154" s="1" t="s">
        <v>210</v>
      </c>
      <c r="C154" s="77"/>
      <c r="D154" s="77"/>
      <c r="E154" s="72"/>
    </row>
    <row r="155" spans="1:9" ht="14.25" hidden="1" customHeight="1">
      <c r="A155" s="1"/>
      <c r="B155" s="1" t="s">
        <v>498</v>
      </c>
      <c r="C155" s="77"/>
      <c r="D155" s="77"/>
      <c r="E155" s="72">
        <v>38055</v>
      </c>
    </row>
    <row r="156" spans="1:9" ht="14.25" hidden="1" customHeight="1">
      <c r="A156" s="1"/>
      <c r="B156" s="1" t="s">
        <v>499</v>
      </c>
      <c r="C156" s="77"/>
      <c r="D156" s="77"/>
      <c r="E156" s="24">
        <v>499.99</v>
      </c>
    </row>
    <row r="157" spans="1:9" ht="14.25" hidden="1" customHeight="1">
      <c r="A157" s="1" t="s">
        <v>211</v>
      </c>
      <c r="B157" s="1" t="s">
        <v>212</v>
      </c>
      <c r="C157" s="77"/>
      <c r="D157" s="77"/>
      <c r="E157" s="72"/>
    </row>
    <row r="158" spans="1:9" ht="14.25" hidden="1" customHeight="1">
      <c r="A158" s="1" t="s">
        <v>213</v>
      </c>
      <c r="B158" s="1" t="s">
        <v>214</v>
      </c>
      <c r="C158" s="77"/>
      <c r="D158" s="77"/>
      <c r="E158" s="72"/>
    </row>
    <row r="159" spans="1:9" ht="14.25" hidden="1" customHeight="1">
      <c r="A159" s="1" t="s">
        <v>215</v>
      </c>
      <c r="B159" s="1" t="s">
        <v>500</v>
      </c>
      <c r="C159" s="77">
        <v>602192</v>
      </c>
      <c r="D159" s="77">
        <v>602192</v>
      </c>
      <c r="E159" s="72"/>
      <c r="I159" s="70"/>
    </row>
    <row r="160" spans="1:9" ht="14.25" hidden="1" customHeight="1">
      <c r="A160" s="1" t="s">
        <v>217</v>
      </c>
      <c r="B160" s="1" t="s">
        <v>218</v>
      </c>
      <c r="C160" s="77"/>
      <c r="D160" s="77"/>
      <c r="E160" s="72"/>
    </row>
    <row r="161" spans="1:9" ht="14.25" hidden="1" customHeight="1">
      <c r="A161" s="1"/>
      <c r="B161" s="1" t="s">
        <v>501</v>
      </c>
      <c r="C161" s="77"/>
      <c r="D161" s="77"/>
      <c r="E161" s="72">
        <v>3500</v>
      </c>
    </row>
    <row r="162" spans="1:9" ht="15" hidden="1" customHeight="1">
      <c r="A162" s="1"/>
      <c r="B162" s="1" t="s">
        <v>502</v>
      </c>
      <c r="C162" s="77"/>
      <c r="D162" s="77"/>
      <c r="E162" s="72">
        <v>2000</v>
      </c>
    </row>
    <row r="163" spans="1:9" ht="15" hidden="1" customHeight="1">
      <c r="A163" s="1"/>
      <c r="B163" s="1" t="s">
        <v>502</v>
      </c>
      <c r="C163" s="77"/>
      <c r="D163" s="77"/>
      <c r="E163" s="72">
        <v>2000</v>
      </c>
    </row>
    <row r="164" spans="1:9" ht="14.25" hidden="1" customHeight="1">
      <c r="A164" s="1"/>
      <c r="B164" s="1" t="s">
        <v>503</v>
      </c>
      <c r="C164" s="77"/>
      <c r="D164" s="77"/>
      <c r="E164" s="72">
        <v>782433.78</v>
      </c>
    </row>
    <row r="165" spans="1:9" ht="14.25" hidden="1" customHeight="1">
      <c r="A165" s="1" t="s">
        <v>219</v>
      </c>
      <c r="B165" s="1" t="s">
        <v>220</v>
      </c>
      <c r="C165" s="77"/>
      <c r="D165" s="77"/>
      <c r="E165" s="29"/>
      <c r="I165" s="70"/>
    </row>
    <row r="166" spans="1:9" ht="14.25" hidden="1" customHeight="1">
      <c r="A166" s="1" t="s">
        <v>221</v>
      </c>
      <c r="B166" s="1" t="s">
        <v>222</v>
      </c>
      <c r="C166" s="77"/>
      <c r="D166" s="77"/>
      <c r="E166" s="72"/>
    </row>
    <row r="167" spans="1:9" ht="15" hidden="1" customHeight="1">
      <c r="A167" s="1"/>
      <c r="B167" s="1" t="s">
        <v>504</v>
      </c>
      <c r="C167" s="77"/>
      <c r="D167" s="77"/>
      <c r="E167" s="72">
        <v>48000</v>
      </c>
    </row>
    <row r="168" spans="1:9" ht="14.25" hidden="1" customHeight="1">
      <c r="A168" s="1"/>
      <c r="B168" s="1" t="s">
        <v>504</v>
      </c>
      <c r="C168" s="77"/>
      <c r="D168" s="77"/>
      <c r="E168" s="72">
        <v>44776.800000000003</v>
      </c>
    </row>
    <row r="169" spans="1:9" ht="14.25" hidden="1" customHeight="1">
      <c r="A169" s="1" t="s">
        <v>225</v>
      </c>
      <c r="B169" s="1" t="s">
        <v>505</v>
      </c>
      <c r="C169" s="77"/>
      <c r="D169" s="77"/>
      <c r="E169" s="72"/>
    </row>
    <row r="170" spans="1:9" ht="14.25" hidden="1" customHeight="1">
      <c r="B170" s="1" t="s">
        <v>506</v>
      </c>
      <c r="C170" s="77"/>
      <c r="D170" s="77"/>
      <c r="E170" s="72">
        <v>22420</v>
      </c>
    </row>
    <row r="171" spans="1:9" ht="14.25" hidden="1" customHeight="1">
      <c r="A171" s="1"/>
      <c r="B171" s="1" t="s">
        <v>226</v>
      </c>
      <c r="C171" s="77"/>
      <c r="D171" s="77"/>
      <c r="E171" s="72"/>
    </row>
    <row r="172" spans="1:9" ht="14.25" hidden="1" customHeight="1">
      <c r="A172" s="1"/>
      <c r="B172" s="1" t="s">
        <v>507</v>
      </c>
      <c r="C172" s="77"/>
      <c r="D172" s="77"/>
      <c r="E172" s="24">
        <v>476130</v>
      </c>
    </row>
    <row r="173" spans="1:9" ht="14.25" hidden="1" customHeight="1">
      <c r="A173" s="1"/>
      <c r="B173" s="1" t="s">
        <v>508</v>
      </c>
      <c r="C173" s="77"/>
      <c r="D173" s="77"/>
      <c r="E173" s="72">
        <v>51027.28</v>
      </c>
      <c r="I173" s="28"/>
    </row>
    <row r="174" spans="1:9" ht="14.25" hidden="1" customHeight="1">
      <c r="A174" s="1"/>
      <c r="B174" s="1" t="s">
        <v>509</v>
      </c>
      <c r="C174" s="77"/>
      <c r="D174" s="77"/>
      <c r="E174" s="72">
        <v>150248.69</v>
      </c>
      <c r="I174" s="28"/>
    </row>
    <row r="175" spans="1:9" ht="14.25" hidden="1" customHeight="1">
      <c r="A175" s="1"/>
      <c r="B175" s="1" t="s">
        <v>510</v>
      </c>
      <c r="C175" s="77"/>
      <c r="D175" s="77"/>
      <c r="E175" s="72">
        <v>162500</v>
      </c>
    </row>
    <row r="176" spans="1:9" ht="14.25" hidden="1" customHeight="1">
      <c r="A176" s="1" t="s">
        <v>227</v>
      </c>
      <c r="B176" s="1" t="s">
        <v>228</v>
      </c>
      <c r="C176" s="77"/>
      <c r="D176" s="77"/>
      <c r="E176" s="72"/>
    </row>
    <row r="177" spans="1:5" ht="15" hidden="1" customHeight="1">
      <c r="A177" s="1" t="s">
        <v>229</v>
      </c>
      <c r="B177" s="1" t="s">
        <v>230</v>
      </c>
      <c r="C177" s="77"/>
      <c r="D177" s="77"/>
      <c r="E177" s="237"/>
    </row>
    <row r="178" spans="1:5" ht="15" hidden="1" customHeight="1">
      <c r="A178" s="1" t="s">
        <v>231</v>
      </c>
      <c r="B178" s="1" t="s">
        <v>232</v>
      </c>
      <c r="C178" s="77"/>
      <c r="D178" s="77"/>
      <c r="E178" s="72"/>
    </row>
    <row r="179" spans="1:5" ht="15" hidden="1" customHeight="1">
      <c r="A179" s="1"/>
      <c r="B179" s="1"/>
      <c r="C179" s="77">
        <v>0</v>
      </c>
      <c r="D179" s="77">
        <v>0</v>
      </c>
      <c r="E179" s="72"/>
    </row>
    <row r="180" spans="1:5">
      <c r="A180" s="76" t="s">
        <v>233</v>
      </c>
      <c r="B180" s="1" t="s">
        <v>234</v>
      </c>
      <c r="C180" s="463"/>
      <c r="D180" s="463"/>
      <c r="E180" s="77">
        <f>('Detalle de Ejecucion Julio 23'!F179)</f>
        <v>0</v>
      </c>
    </row>
    <row r="181" spans="1:5" ht="14.25" hidden="1" customHeight="1">
      <c r="A181" s="1" t="s">
        <v>235</v>
      </c>
      <c r="B181" s="1" t="s">
        <v>511</v>
      </c>
      <c r="C181" s="77"/>
      <c r="D181" s="77"/>
      <c r="E181" s="104"/>
    </row>
    <row r="182" spans="1:5" ht="15" hidden="1" customHeight="1">
      <c r="A182" s="1" t="s">
        <v>237</v>
      </c>
      <c r="B182" s="1" t="s">
        <v>236</v>
      </c>
      <c r="C182" s="77"/>
      <c r="D182" s="77"/>
      <c r="E182" s="13"/>
    </row>
    <row r="183" spans="1:5" ht="14.25" hidden="1" customHeight="1">
      <c r="A183" s="1"/>
      <c r="C183" s="96">
        <v>53300000</v>
      </c>
      <c r="D183" s="96">
        <v>53300000</v>
      </c>
      <c r="E183" s="13"/>
    </row>
    <row r="184" spans="1:5">
      <c r="A184" s="4" t="s">
        <v>238</v>
      </c>
      <c r="B184" s="4" t="s">
        <v>239</v>
      </c>
      <c r="C184" s="96">
        <v>53300000</v>
      </c>
      <c r="D184" s="96">
        <v>53300000</v>
      </c>
      <c r="E184" s="96">
        <f>('Detalle de Ejecucion Julio 23'!F184)</f>
        <v>816701.24</v>
      </c>
    </row>
    <row r="185" spans="1:5">
      <c r="A185" s="76" t="s">
        <v>240</v>
      </c>
      <c r="B185" s="1" t="s">
        <v>241</v>
      </c>
      <c r="C185" s="77">
        <v>9650000</v>
      </c>
      <c r="D185" s="77">
        <v>9650000</v>
      </c>
      <c r="E185" s="77">
        <f>('Detalle de Ejecucion Julio 23'!F185)</f>
        <v>89454.45</v>
      </c>
    </row>
    <row r="186" spans="1:5" ht="15" hidden="1" customHeight="1">
      <c r="A186" s="1" t="s">
        <v>242</v>
      </c>
      <c r="B186" s="1" t="s">
        <v>241</v>
      </c>
      <c r="C186" s="77"/>
      <c r="D186" s="77"/>
      <c r="E186" s="1"/>
    </row>
    <row r="187" spans="1:5" ht="15" hidden="1" customHeight="1">
      <c r="A187" s="1"/>
      <c r="B187" s="1" t="s">
        <v>512</v>
      </c>
      <c r="C187" s="77"/>
      <c r="D187" s="77"/>
      <c r="E187" s="15" t="s">
        <v>513</v>
      </c>
    </row>
    <row r="188" spans="1:5" ht="15" hidden="1" customHeight="1">
      <c r="B188" s="1" t="s">
        <v>514</v>
      </c>
      <c r="C188" s="77"/>
      <c r="D188" s="77"/>
      <c r="E188" s="24">
        <v>4559.96</v>
      </c>
    </row>
    <row r="189" spans="1:5" ht="15" hidden="1" customHeight="1">
      <c r="B189" s="1" t="s">
        <v>515</v>
      </c>
      <c r="C189" s="77"/>
      <c r="D189" s="77"/>
      <c r="E189" s="24">
        <v>1710</v>
      </c>
    </row>
    <row r="190" spans="1:5" ht="15" hidden="1" customHeight="1">
      <c r="B190" s="1" t="s">
        <v>516</v>
      </c>
      <c r="C190" s="77"/>
      <c r="D190" s="77"/>
      <c r="E190" s="24">
        <v>530.01</v>
      </c>
    </row>
    <row r="191" spans="1:5" ht="14.25" hidden="1" customHeight="1">
      <c r="B191" s="1" t="s">
        <v>517</v>
      </c>
      <c r="C191" s="77">
        <v>1550000</v>
      </c>
      <c r="D191" s="77">
        <v>1550000</v>
      </c>
      <c r="E191" s="24">
        <v>119.98</v>
      </c>
    </row>
    <row r="192" spans="1:5" ht="14.25" hidden="1" customHeight="1">
      <c r="B192" s="1" t="s">
        <v>518</v>
      </c>
      <c r="C192" s="77"/>
      <c r="D192" s="77"/>
      <c r="E192" s="24">
        <v>1031.3499999999999</v>
      </c>
    </row>
    <row r="193" spans="2:5" ht="14.25" hidden="1" customHeight="1">
      <c r="B193" s="1" t="s">
        <v>516</v>
      </c>
      <c r="C193" s="77"/>
      <c r="D193" s="77"/>
      <c r="E193" s="24">
        <v>1549.48</v>
      </c>
    </row>
    <row r="194" spans="2:5" ht="14.25" hidden="1" customHeight="1">
      <c r="B194" s="1" t="s">
        <v>518</v>
      </c>
      <c r="C194" s="77"/>
      <c r="D194" s="77"/>
      <c r="E194" s="24">
        <v>1169.7</v>
      </c>
    </row>
    <row r="195" spans="2:5" ht="14.25" hidden="1" customHeight="1">
      <c r="B195" s="1" t="s">
        <v>519</v>
      </c>
      <c r="C195" s="77"/>
      <c r="D195" s="77"/>
      <c r="E195" s="24">
        <v>170</v>
      </c>
    </row>
    <row r="196" spans="2:5" ht="14.25" hidden="1" customHeight="1">
      <c r="B196" s="1" t="s">
        <v>520</v>
      </c>
      <c r="C196" s="77">
        <v>1800000</v>
      </c>
      <c r="D196" s="77">
        <v>1800000</v>
      </c>
      <c r="E196" s="24">
        <v>10325</v>
      </c>
    </row>
    <row r="197" spans="2:5" ht="14.25" hidden="1" customHeight="1">
      <c r="B197" s="1" t="s">
        <v>521</v>
      </c>
      <c r="C197" s="77"/>
      <c r="D197" s="77"/>
      <c r="E197" s="24">
        <v>1810</v>
      </c>
    </row>
    <row r="198" spans="2:5" ht="14.25" hidden="1" customHeight="1">
      <c r="B198" s="1" t="s">
        <v>521</v>
      </c>
      <c r="C198" s="77"/>
      <c r="D198" s="77"/>
      <c r="E198" s="24">
        <v>610</v>
      </c>
    </row>
    <row r="199" spans="2:5" ht="14.25" hidden="1" customHeight="1">
      <c r="B199" s="1" t="s">
        <v>522</v>
      </c>
      <c r="C199" s="77"/>
      <c r="D199" s="77"/>
      <c r="E199" s="24">
        <v>745</v>
      </c>
    </row>
    <row r="200" spans="2:5" ht="14.25" hidden="1" customHeight="1">
      <c r="B200" s="1" t="s">
        <v>518</v>
      </c>
      <c r="C200" s="77"/>
      <c r="D200" s="77"/>
      <c r="E200" s="24">
        <v>603.65</v>
      </c>
    </row>
    <row r="201" spans="2:5" ht="14.25" hidden="1" customHeight="1">
      <c r="B201" s="1" t="s">
        <v>523</v>
      </c>
      <c r="C201" s="77"/>
      <c r="D201" s="77"/>
      <c r="E201" s="24">
        <v>9422.2999999999993</v>
      </c>
    </row>
    <row r="202" spans="2:5" ht="14.25" hidden="1" customHeight="1">
      <c r="B202" s="1" t="s">
        <v>524</v>
      </c>
      <c r="C202" s="77"/>
      <c r="D202" s="77"/>
      <c r="E202" s="24">
        <v>2145</v>
      </c>
    </row>
    <row r="203" spans="2:5" ht="14.25" hidden="1" customHeight="1">
      <c r="B203" s="1" t="s">
        <v>515</v>
      </c>
      <c r="C203" s="77"/>
      <c r="D203" s="77"/>
      <c r="E203" s="24">
        <v>1755</v>
      </c>
    </row>
    <row r="204" spans="2:5" ht="14.25" hidden="1" customHeight="1">
      <c r="B204" s="1" t="s">
        <v>521</v>
      </c>
      <c r="C204" s="77"/>
      <c r="D204" s="77"/>
      <c r="E204" s="24">
        <v>1290</v>
      </c>
    </row>
    <row r="205" spans="2:5" ht="14.25" hidden="1" customHeight="1">
      <c r="B205" s="1" t="s">
        <v>521</v>
      </c>
      <c r="C205" s="77"/>
      <c r="D205" s="77"/>
      <c r="E205" s="24">
        <v>300</v>
      </c>
    </row>
    <row r="206" spans="2:5" ht="14.25" hidden="1" customHeight="1">
      <c r="B206" s="1" t="s">
        <v>518</v>
      </c>
      <c r="C206" s="77">
        <v>1800000</v>
      </c>
      <c r="D206" s="77">
        <v>1800000</v>
      </c>
      <c r="E206" s="24">
        <v>1921.5</v>
      </c>
    </row>
    <row r="207" spans="2:5" ht="14.25" hidden="1" customHeight="1">
      <c r="B207" s="1" t="s">
        <v>522</v>
      </c>
      <c r="C207" s="77"/>
      <c r="D207" s="77"/>
      <c r="E207" s="24">
        <v>520</v>
      </c>
    </row>
    <row r="208" spans="2:5" ht="14.25" hidden="1" customHeight="1">
      <c r="B208" s="1" t="s">
        <v>520</v>
      </c>
      <c r="C208" s="77"/>
      <c r="D208" s="77"/>
      <c r="E208" s="24">
        <v>12620.1</v>
      </c>
    </row>
    <row r="209" spans="2:5" ht="14.25" hidden="1" customHeight="1">
      <c r="B209" s="1" t="s">
        <v>520</v>
      </c>
      <c r="C209" s="77"/>
      <c r="D209" s="77"/>
      <c r="E209" s="24">
        <v>1103.3</v>
      </c>
    </row>
    <row r="210" spans="2:5" ht="14.25" hidden="1" customHeight="1">
      <c r="B210" s="1" t="s">
        <v>525</v>
      </c>
      <c r="C210" s="77"/>
      <c r="D210" s="77"/>
      <c r="E210" s="24">
        <v>1620</v>
      </c>
    </row>
    <row r="211" spans="2:5" ht="14.25" hidden="1" customHeight="1">
      <c r="B211" s="1" t="s">
        <v>526</v>
      </c>
      <c r="C211" s="77"/>
      <c r="D211" s="77"/>
      <c r="E211" s="24">
        <v>1875</v>
      </c>
    </row>
    <row r="212" spans="2:5" ht="14.25" hidden="1" customHeight="1">
      <c r="B212" s="1" t="s">
        <v>518</v>
      </c>
      <c r="C212" s="77"/>
      <c r="D212" s="77"/>
      <c r="E212" s="24">
        <v>995.4</v>
      </c>
    </row>
    <row r="213" spans="2:5" ht="14.25" hidden="1" customHeight="1">
      <c r="B213" s="1" t="s">
        <v>519</v>
      </c>
      <c r="C213" s="77"/>
      <c r="D213" s="77"/>
      <c r="E213" s="24">
        <v>179.97</v>
      </c>
    </row>
    <row r="214" spans="2:5" ht="14.25" hidden="1" customHeight="1">
      <c r="B214" s="1" t="s">
        <v>527</v>
      </c>
      <c r="C214" s="77"/>
      <c r="D214" s="77"/>
      <c r="E214" s="24">
        <v>5628.6</v>
      </c>
    </row>
    <row r="215" spans="2:5" ht="14.25" hidden="1" customHeight="1">
      <c r="B215" s="1" t="s">
        <v>528</v>
      </c>
      <c r="C215" s="77">
        <v>1000000</v>
      </c>
      <c r="D215" s="77">
        <v>1000000</v>
      </c>
      <c r="E215" s="24">
        <v>4549.96</v>
      </c>
    </row>
    <row r="216" spans="2:5" ht="14.25" hidden="1" customHeight="1">
      <c r="B216" s="1" t="s">
        <v>529</v>
      </c>
      <c r="C216" s="77"/>
      <c r="D216" s="77"/>
      <c r="E216" s="24">
        <v>1740.1</v>
      </c>
    </row>
    <row r="217" spans="2:5" ht="14.25" hidden="1" customHeight="1">
      <c r="B217" s="1" t="s">
        <v>530</v>
      </c>
      <c r="C217" s="77"/>
      <c r="D217" s="77"/>
      <c r="E217" s="24">
        <v>2277</v>
      </c>
    </row>
    <row r="218" spans="2:5" ht="14.25" hidden="1" customHeight="1">
      <c r="B218" s="1" t="s">
        <v>531</v>
      </c>
      <c r="C218" s="241">
        <v>53300000</v>
      </c>
      <c r="D218" s="241">
        <v>53300000</v>
      </c>
      <c r="E218" s="24">
        <v>1014.85</v>
      </c>
    </row>
    <row r="219" spans="2:5" ht="14.25" hidden="1" customHeight="1">
      <c r="B219" s="1" t="s">
        <v>532</v>
      </c>
      <c r="C219" s="77">
        <v>9650000</v>
      </c>
      <c r="D219" s="77">
        <v>9650000</v>
      </c>
      <c r="E219" s="24">
        <v>2880</v>
      </c>
    </row>
    <row r="220" spans="2:5" ht="14.25" hidden="1" customHeight="1">
      <c r="B220" s="1" t="s">
        <v>530</v>
      </c>
      <c r="C220" s="77"/>
      <c r="D220" s="77"/>
      <c r="E220" s="24">
        <v>1459</v>
      </c>
    </row>
    <row r="221" spans="2:5" ht="14.25" hidden="1" customHeight="1">
      <c r="B221" s="1" t="s">
        <v>533</v>
      </c>
      <c r="C221" s="77"/>
      <c r="D221" s="77"/>
      <c r="E221" s="24">
        <v>22838.400000000001</v>
      </c>
    </row>
    <row r="222" spans="2:5" ht="14.25" hidden="1" customHeight="1">
      <c r="B222" s="1" t="s">
        <v>534</v>
      </c>
      <c r="C222" s="77"/>
      <c r="D222" s="77"/>
      <c r="E222" s="24">
        <v>1680</v>
      </c>
    </row>
    <row r="223" spans="2:5" ht="14.25" hidden="1" customHeight="1">
      <c r="B223" s="1" t="s">
        <v>535</v>
      </c>
      <c r="C223" s="77">
        <v>50000</v>
      </c>
      <c r="D223" s="77">
        <v>50000</v>
      </c>
      <c r="E223" s="24">
        <v>760</v>
      </c>
    </row>
    <row r="224" spans="2:5" ht="14.25" hidden="1" customHeight="1">
      <c r="B224" s="1" t="s">
        <v>536</v>
      </c>
      <c r="C224" s="77"/>
      <c r="D224" s="77"/>
      <c r="E224" s="24">
        <v>1680</v>
      </c>
    </row>
    <row r="225" spans="1:5" ht="14.25" hidden="1" customHeight="1">
      <c r="B225" s="1" t="s">
        <v>537</v>
      </c>
      <c r="C225" s="77"/>
      <c r="D225" s="77"/>
      <c r="E225" s="24">
        <v>12480</v>
      </c>
    </row>
    <row r="226" spans="1:5" ht="14.25" hidden="1" customHeight="1">
      <c r="B226" s="1" t="s">
        <v>538</v>
      </c>
      <c r="C226" s="77"/>
      <c r="D226" s="77"/>
      <c r="E226" s="24">
        <v>11193.6</v>
      </c>
    </row>
    <row r="227" spans="1:5" ht="14.25" hidden="1" customHeight="1">
      <c r="B227" s="1" t="s">
        <v>539</v>
      </c>
      <c r="C227" s="77"/>
      <c r="D227" s="77"/>
      <c r="E227" s="24">
        <v>1451.99</v>
      </c>
    </row>
    <row r="228" spans="1:5" ht="14.25" hidden="1" customHeight="1">
      <c r="B228" s="1" t="s">
        <v>540</v>
      </c>
      <c r="C228" s="77"/>
      <c r="D228" s="77"/>
      <c r="E228" s="24">
        <v>69.95</v>
      </c>
    </row>
    <row r="229" spans="1:5" ht="14.25" hidden="1" customHeight="1">
      <c r="B229" s="1" t="s">
        <v>541</v>
      </c>
      <c r="C229" s="77"/>
      <c r="D229" s="77"/>
      <c r="E229" s="24">
        <v>1539.8</v>
      </c>
    </row>
    <row r="230" spans="1:5" ht="14.25" hidden="1" customHeight="1">
      <c r="B230" s="1" t="s">
        <v>542</v>
      </c>
      <c r="C230" s="77"/>
      <c r="D230" s="77"/>
      <c r="E230" s="24">
        <v>9529</v>
      </c>
    </row>
    <row r="231" spans="1:5" ht="14.25" hidden="1" customHeight="1">
      <c r="B231" s="1" t="s">
        <v>543</v>
      </c>
      <c r="C231" s="77"/>
      <c r="D231" s="77"/>
      <c r="E231" s="24">
        <v>1740.1</v>
      </c>
    </row>
    <row r="232" spans="1:5" ht="14.25" hidden="1" customHeight="1">
      <c r="B232" s="1" t="s">
        <v>544</v>
      </c>
      <c r="C232" s="77">
        <v>14550000</v>
      </c>
      <c r="D232" s="77">
        <v>14550000</v>
      </c>
      <c r="E232" s="24">
        <v>2155.83</v>
      </c>
    </row>
    <row r="233" spans="1:5" ht="14.25" hidden="1" customHeight="1">
      <c r="B233" s="1" t="s">
        <v>544</v>
      </c>
      <c r="C233" s="77"/>
      <c r="D233" s="77"/>
      <c r="E233" s="24">
        <v>2022.85</v>
      </c>
    </row>
    <row r="234" spans="1:5" ht="14.25" hidden="1" customHeight="1">
      <c r="A234" s="1"/>
      <c r="B234" s="1" t="s">
        <v>512</v>
      </c>
      <c r="C234" s="77"/>
      <c r="D234" s="77"/>
      <c r="E234" s="24">
        <v>239.96</v>
      </c>
    </row>
    <row r="235" spans="1:5" ht="14.25" hidden="1" customHeight="1">
      <c r="A235" s="1"/>
      <c r="B235" s="1" t="s">
        <v>545</v>
      </c>
      <c r="C235" s="77"/>
      <c r="D235" s="77"/>
      <c r="E235" s="24">
        <v>521.70000000000005</v>
      </c>
    </row>
    <row r="236" spans="1:5" ht="14.25" hidden="1" customHeight="1">
      <c r="A236" s="1"/>
      <c r="B236" s="1" t="s">
        <v>546</v>
      </c>
      <c r="C236" s="77"/>
      <c r="D236" s="77"/>
      <c r="E236" s="24">
        <v>4878.12</v>
      </c>
    </row>
    <row r="237" spans="1:5" ht="14.25" hidden="1" customHeight="1">
      <c r="A237" s="1"/>
      <c r="B237" s="1" t="s">
        <v>547</v>
      </c>
      <c r="C237" s="77"/>
      <c r="D237" s="77"/>
      <c r="E237" s="24">
        <v>23387.200000000001</v>
      </c>
    </row>
    <row r="238" spans="1:5" ht="14.25" hidden="1" customHeight="1">
      <c r="A238" s="1"/>
      <c r="B238" s="1" t="s">
        <v>548</v>
      </c>
      <c r="C238" s="77"/>
      <c r="D238" s="77"/>
      <c r="E238" s="24">
        <v>305</v>
      </c>
    </row>
    <row r="239" spans="1:5" ht="14.25" hidden="1" customHeight="1">
      <c r="A239" s="1"/>
      <c r="B239" s="1" t="s">
        <v>549</v>
      </c>
      <c r="C239" s="77"/>
      <c r="D239" s="77"/>
      <c r="E239" s="24">
        <v>4559.96</v>
      </c>
    </row>
    <row r="240" spans="1:5" ht="14.25" hidden="1" customHeight="1">
      <c r="A240" s="1"/>
      <c r="B240" s="1" t="s">
        <v>550</v>
      </c>
      <c r="C240" s="77"/>
      <c r="D240" s="77"/>
      <c r="E240" s="24">
        <v>5605</v>
      </c>
    </row>
    <row r="241" spans="1:5" ht="14.25" hidden="1" customHeight="1">
      <c r="A241" s="1"/>
      <c r="B241" s="1" t="s">
        <v>551</v>
      </c>
      <c r="C241" s="77"/>
      <c r="D241" s="77"/>
      <c r="E241" s="24">
        <v>1530</v>
      </c>
    </row>
    <row r="242" spans="1:5" ht="14.25" hidden="1" customHeight="1">
      <c r="A242" s="1"/>
      <c r="B242" s="1" t="s">
        <v>552</v>
      </c>
      <c r="C242" s="77">
        <v>23400000</v>
      </c>
      <c r="D242" s="77">
        <v>23400000</v>
      </c>
      <c r="E242" s="24">
        <v>13800</v>
      </c>
    </row>
    <row r="243" spans="1:5" ht="14.25" hidden="1" customHeight="1">
      <c r="A243" s="1"/>
      <c r="B243" s="1" t="s">
        <v>553</v>
      </c>
      <c r="C243" s="77"/>
      <c r="D243" s="77"/>
      <c r="E243" s="24">
        <v>2919</v>
      </c>
    </row>
    <row r="244" spans="1:5" ht="14.25" hidden="1" customHeight="1">
      <c r="A244" s="1"/>
      <c r="B244" s="1" t="s">
        <v>554</v>
      </c>
      <c r="C244" s="77"/>
      <c r="D244" s="77"/>
      <c r="E244" s="24">
        <v>483</v>
      </c>
    </row>
    <row r="245" spans="1:5" ht="14.25" hidden="1" customHeight="1">
      <c r="A245" s="1"/>
      <c r="B245" s="1" t="s">
        <v>555</v>
      </c>
      <c r="C245" s="77"/>
      <c r="D245" s="77"/>
      <c r="E245" s="24">
        <v>2820.2</v>
      </c>
    </row>
    <row r="246" spans="1:5" ht="14.25" hidden="1" customHeight="1">
      <c r="A246" s="1" t="s">
        <v>243</v>
      </c>
      <c r="B246" s="1" t="s">
        <v>244</v>
      </c>
      <c r="C246" s="77"/>
      <c r="D246" s="77"/>
      <c r="E246" s="72"/>
    </row>
    <row r="247" spans="1:5" ht="14.25" hidden="1" customHeight="1">
      <c r="A247" s="1"/>
      <c r="B247" s="1" t="s">
        <v>556</v>
      </c>
      <c r="C247" s="77">
        <v>1550000</v>
      </c>
      <c r="D247" s="77">
        <v>1550000</v>
      </c>
      <c r="E247" s="72">
        <v>188</v>
      </c>
    </row>
    <row r="248" spans="1:5">
      <c r="A248" s="76" t="s">
        <v>245</v>
      </c>
      <c r="B248" s="1" t="s">
        <v>246</v>
      </c>
      <c r="C248" s="77">
        <v>1550000</v>
      </c>
      <c r="D248" s="77">
        <v>1550000</v>
      </c>
      <c r="E248" s="77">
        <f>('Detalle de Ejecucion Julio 23'!F242)</f>
        <v>0</v>
      </c>
    </row>
    <row r="249" spans="1:5" ht="14.25" hidden="1" customHeight="1">
      <c r="A249" s="1" t="s">
        <v>247</v>
      </c>
      <c r="B249" s="1" t="s">
        <v>248</v>
      </c>
      <c r="C249" s="77"/>
      <c r="D249" s="77"/>
      <c r="E249" s="78"/>
    </row>
    <row r="250" spans="1:5" ht="14.25" hidden="1" customHeight="1">
      <c r="A250" s="1" t="s">
        <v>249</v>
      </c>
      <c r="B250" s="1" t="s">
        <v>250</v>
      </c>
      <c r="C250" s="77"/>
      <c r="D250" s="77"/>
      <c r="E250" s="24"/>
    </row>
    <row r="251" spans="1:5" ht="14.25" hidden="1" customHeight="1">
      <c r="A251" s="1" t="s">
        <v>251</v>
      </c>
      <c r="B251" s="1" t="s">
        <v>252</v>
      </c>
      <c r="C251" s="77">
        <v>1800000</v>
      </c>
      <c r="D251" s="77">
        <v>1800000</v>
      </c>
      <c r="E251" s="78"/>
    </row>
    <row r="252" spans="1:5">
      <c r="A252" s="76" t="s">
        <v>253</v>
      </c>
      <c r="B252" s="1" t="s">
        <v>557</v>
      </c>
      <c r="C252" s="77">
        <v>1800000</v>
      </c>
      <c r="D252" s="77">
        <v>1800000</v>
      </c>
      <c r="E252" s="77">
        <f>('Detalle de Ejecucion Julio 23'!F246)</f>
        <v>0</v>
      </c>
    </row>
    <row r="253" spans="1:5" ht="14.25" hidden="1" customHeight="1">
      <c r="A253" s="1" t="s">
        <v>257</v>
      </c>
      <c r="B253" s="1" t="s">
        <v>258</v>
      </c>
      <c r="C253" s="77"/>
      <c r="D253" s="77"/>
      <c r="E253" s="18"/>
    </row>
    <row r="254" spans="1:5" ht="14.25" hidden="1" customHeight="1">
      <c r="A254" s="1" t="s">
        <v>259</v>
      </c>
      <c r="B254" s="1" t="s">
        <v>260</v>
      </c>
      <c r="C254" s="77"/>
      <c r="D254" s="77"/>
      <c r="E254" s="23">
        <f>SUM(B254:B254)</f>
        <v>0</v>
      </c>
    </row>
    <row r="255" spans="1:5" ht="12.75" hidden="1" customHeight="1">
      <c r="A255" s="1" t="s">
        <v>261</v>
      </c>
      <c r="B255" s="1" t="s">
        <v>262</v>
      </c>
      <c r="C255" s="77"/>
      <c r="D255" s="77"/>
      <c r="E255" s="23">
        <f>SUM(B255:B255)</f>
        <v>0</v>
      </c>
    </row>
    <row r="256" spans="1:5" ht="14.25" hidden="1" customHeight="1">
      <c r="A256" s="1" t="s">
        <v>263</v>
      </c>
      <c r="B256" s="1" t="s">
        <v>264</v>
      </c>
      <c r="C256" s="77"/>
      <c r="D256" s="77"/>
      <c r="E256" s="18"/>
    </row>
    <row r="257" spans="1:5" ht="14.25" hidden="1" customHeight="1">
      <c r="A257" s="1" t="s">
        <v>265</v>
      </c>
      <c r="B257" s="1" t="s">
        <v>266</v>
      </c>
      <c r="C257" s="77"/>
      <c r="D257" s="77"/>
      <c r="E257" s="18"/>
    </row>
    <row r="258" spans="1:5">
      <c r="A258" s="76" t="s">
        <v>267</v>
      </c>
      <c r="B258" s="1" t="s">
        <v>558</v>
      </c>
      <c r="C258" s="77">
        <v>1000000</v>
      </c>
      <c r="D258" s="77">
        <v>1000000</v>
      </c>
      <c r="E258" s="77">
        <f>('Detalle de Ejecucion Julio 23'!F251)</f>
        <v>0</v>
      </c>
    </row>
    <row r="259" spans="1:5" ht="14.25" hidden="1" customHeight="1">
      <c r="A259" s="1" t="s">
        <v>269</v>
      </c>
      <c r="B259" s="1" t="s">
        <v>559</v>
      </c>
      <c r="C259" s="77"/>
      <c r="D259" s="77"/>
      <c r="E259" s="18">
        <v>369</v>
      </c>
    </row>
    <row r="260" spans="1:5">
      <c r="A260" s="76" t="s">
        <v>271</v>
      </c>
      <c r="B260" s="1" t="s">
        <v>560</v>
      </c>
      <c r="C260" s="77">
        <v>1300000</v>
      </c>
      <c r="D260" s="77">
        <v>1300000</v>
      </c>
      <c r="E260" s="77">
        <f>('Detalle de Ejecucion Julio 23'!F254)</f>
        <v>0</v>
      </c>
    </row>
    <row r="261" spans="1:5" ht="14.25" hidden="1" customHeight="1">
      <c r="A261" s="1" t="s">
        <v>273</v>
      </c>
      <c r="B261" s="1" t="s">
        <v>270</v>
      </c>
      <c r="C261" s="77"/>
      <c r="D261" s="77"/>
      <c r="E261" s="29"/>
    </row>
    <row r="262" spans="1:5" ht="14.25" hidden="1" customHeight="1">
      <c r="A262" s="1" t="s">
        <v>275</v>
      </c>
      <c r="B262" s="1" t="s">
        <v>274</v>
      </c>
      <c r="C262" s="77">
        <v>1300000</v>
      </c>
      <c r="D262" s="77">
        <v>1300000</v>
      </c>
      <c r="E262" s="18"/>
    </row>
    <row r="263" spans="1:5" ht="14.25" hidden="1" customHeight="1">
      <c r="A263" s="1" t="s">
        <v>277</v>
      </c>
      <c r="B263" s="1" t="s">
        <v>276</v>
      </c>
      <c r="C263" s="77"/>
      <c r="D263" s="77"/>
      <c r="E263" s="18"/>
    </row>
    <row r="264" spans="1:5" ht="14.25" hidden="1" customHeight="1">
      <c r="B264" s="1" t="s">
        <v>561</v>
      </c>
      <c r="C264" s="77"/>
      <c r="D264" s="77"/>
      <c r="E264" s="18"/>
    </row>
    <row r="265" spans="1:5">
      <c r="A265" s="76" t="s">
        <v>279</v>
      </c>
      <c r="B265" s="1" t="s">
        <v>562</v>
      </c>
      <c r="C265" s="77">
        <v>50000</v>
      </c>
      <c r="D265" s="77">
        <v>50000</v>
      </c>
      <c r="E265" s="77">
        <f>('Detalle de Ejecucion Julio 23'!F258)</f>
        <v>0</v>
      </c>
    </row>
    <row r="266" spans="1:5">
      <c r="A266" s="76" t="s">
        <v>295</v>
      </c>
      <c r="B266" s="1" t="s">
        <v>296</v>
      </c>
      <c r="C266" s="77">
        <v>14550000</v>
      </c>
      <c r="D266" s="77">
        <v>14550000</v>
      </c>
      <c r="E266" s="77">
        <f>('Detalle de Ejecucion Julio 23'!F267)</f>
        <v>630461</v>
      </c>
    </row>
    <row r="267" spans="1:5">
      <c r="A267" s="1" t="s">
        <v>297</v>
      </c>
      <c r="B267" s="1" t="s">
        <v>298</v>
      </c>
      <c r="C267" s="77">
        <v>50000</v>
      </c>
      <c r="D267" s="77">
        <v>50000</v>
      </c>
      <c r="E267" s="72">
        <v>395505</v>
      </c>
    </row>
    <row r="268" spans="1:5">
      <c r="A268" s="1" t="s">
        <v>299</v>
      </c>
      <c r="B268" s="1" t="s">
        <v>300</v>
      </c>
      <c r="C268" s="77"/>
      <c r="D268" s="77"/>
      <c r="E268" s="24"/>
    </row>
    <row r="269" spans="1:5">
      <c r="A269" s="1" t="s">
        <v>563</v>
      </c>
      <c r="B269" s="1" t="s">
        <v>302</v>
      </c>
      <c r="C269" s="77"/>
      <c r="D269" s="77"/>
      <c r="E269" s="24"/>
    </row>
    <row r="270" spans="1:5">
      <c r="A270" s="1" t="s">
        <v>303</v>
      </c>
      <c r="B270" s="1" t="s">
        <v>304</v>
      </c>
      <c r="C270" s="77"/>
      <c r="D270" s="77"/>
      <c r="E270" s="24"/>
    </row>
    <row r="271" spans="1:5">
      <c r="A271" s="1" t="s">
        <v>305</v>
      </c>
      <c r="B271" s="1" t="s">
        <v>306</v>
      </c>
      <c r="C271" s="96">
        <v>10000000</v>
      </c>
      <c r="D271" s="96">
        <v>10000000</v>
      </c>
      <c r="E271" s="24"/>
    </row>
    <row r="272" spans="1:5">
      <c r="A272" s="1" t="s">
        <v>307</v>
      </c>
      <c r="B272" s="1" t="s">
        <v>308</v>
      </c>
      <c r="C272" s="96"/>
      <c r="D272" s="96"/>
      <c r="E272" s="24"/>
    </row>
    <row r="273" spans="1:5">
      <c r="A273" s="1" t="s">
        <v>309</v>
      </c>
      <c r="B273" s="1" t="s">
        <v>310</v>
      </c>
      <c r="C273" s="77">
        <v>10000000</v>
      </c>
      <c r="D273" s="77">
        <v>10000000</v>
      </c>
      <c r="E273" s="24"/>
    </row>
    <row r="274" spans="1:5">
      <c r="A274" s="1" t="s">
        <v>311</v>
      </c>
      <c r="B274" s="1" t="s">
        <v>564</v>
      </c>
      <c r="C274" s="77"/>
      <c r="D274" s="77"/>
      <c r="E274" s="24"/>
    </row>
    <row r="275" spans="1:5">
      <c r="A275" s="1"/>
      <c r="B275" s="1"/>
      <c r="C275" s="77"/>
      <c r="D275" s="77"/>
      <c r="E275" s="78"/>
    </row>
    <row r="276" spans="1:5">
      <c r="A276" s="76" t="s">
        <v>313</v>
      </c>
      <c r="B276" s="1" t="s">
        <v>314</v>
      </c>
      <c r="C276" s="77">
        <v>23400000</v>
      </c>
      <c r="D276" s="77">
        <v>23400000</v>
      </c>
      <c r="E276" s="77">
        <f>('Detalle de Ejecucion Julio 23'!F279)</f>
        <v>96785.790000000008</v>
      </c>
    </row>
    <row r="277" spans="1:5" ht="14.25" hidden="1" customHeight="1">
      <c r="A277" s="1" t="s">
        <v>315</v>
      </c>
      <c r="B277" s="1" t="s">
        <v>565</v>
      </c>
      <c r="C277" s="77"/>
      <c r="D277" s="77"/>
      <c r="E277" s="13"/>
    </row>
    <row r="278" spans="1:5" ht="14.25" hidden="1" customHeight="1">
      <c r="A278" s="1"/>
      <c r="B278" s="38" t="s">
        <v>566</v>
      </c>
      <c r="C278" s="77"/>
      <c r="D278" s="77"/>
      <c r="E278" s="23">
        <v>58515.47</v>
      </c>
    </row>
    <row r="279" spans="1:5" ht="14.25" hidden="1" customHeight="1">
      <c r="A279" s="1"/>
      <c r="B279" s="38" t="s">
        <v>567</v>
      </c>
      <c r="C279" s="77"/>
      <c r="D279" s="77"/>
      <c r="E279" s="23">
        <v>104903.18</v>
      </c>
    </row>
    <row r="280" spans="1:5" ht="14.25" hidden="1" customHeight="1">
      <c r="A280" s="1" t="s">
        <v>317</v>
      </c>
      <c r="B280" s="1" t="s">
        <v>318</v>
      </c>
      <c r="C280" s="77"/>
      <c r="D280" s="77"/>
      <c r="E280" s="23"/>
    </row>
    <row r="281" spans="1:5" ht="14.25" hidden="1" customHeight="1">
      <c r="A281" s="1" t="s">
        <v>319</v>
      </c>
      <c r="B281" s="1" t="s">
        <v>568</v>
      </c>
      <c r="C281" s="77"/>
      <c r="D281" s="77"/>
      <c r="E281" s="13"/>
    </row>
    <row r="282" spans="1:5" ht="14.25" hidden="1" customHeight="1">
      <c r="A282" s="1" t="s">
        <v>321</v>
      </c>
      <c r="B282" s="1" t="s">
        <v>322</v>
      </c>
      <c r="C282" s="77"/>
      <c r="D282" s="77"/>
      <c r="E282" s="13"/>
    </row>
    <row r="283" spans="1:5" ht="14.25" hidden="1" customHeight="1">
      <c r="A283" s="1" t="s">
        <v>323</v>
      </c>
      <c r="B283" s="1" t="s">
        <v>324</v>
      </c>
      <c r="C283" s="77"/>
      <c r="D283" s="77"/>
      <c r="E283" s="23"/>
    </row>
    <row r="284" spans="1:5" ht="14.25" hidden="1" customHeight="1">
      <c r="A284" s="1" t="s">
        <v>325</v>
      </c>
      <c r="B284" s="1" t="s">
        <v>326</v>
      </c>
      <c r="C284" s="77"/>
      <c r="D284" s="77"/>
      <c r="E284" s="23">
        <f t="shared" ref="E284" si="1">SUM(B284:B284)</f>
        <v>0</v>
      </c>
    </row>
    <row r="285" spans="1:5" ht="14.25" hidden="1" customHeight="1">
      <c r="A285" s="1"/>
      <c r="B285" s="38" t="s">
        <v>569</v>
      </c>
      <c r="C285" s="77"/>
      <c r="D285" s="77"/>
      <c r="E285" s="13">
        <v>4253.8999999999996</v>
      </c>
    </row>
    <row r="286" spans="1:5" ht="14.25" hidden="1" customHeight="1">
      <c r="A286" s="1" t="s">
        <v>327</v>
      </c>
      <c r="B286" s="1" t="s">
        <v>328</v>
      </c>
      <c r="C286" s="77">
        <v>23400000</v>
      </c>
      <c r="D286" s="77">
        <v>23400000</v>
      </c>
      <c r="E286" s="23"/>
    </row>
    <row r="287" spans="1:5" ht="14.25" hidden="1" customHeight="1">
      <c r="A287" s="1" t="s">
        <v>329</v>
      </c>
      <c r="B287" s="1" t="s">
        <v>330</v>
      </c>
      <c r="C287" s="77"/>
      <c r="D287" s="77"/>
      <c r="E287" s="13"/>
    </row>
    <row r="288" spans="1:5" ht="14.25" hidden="1" customHeight="1">
      <c r="A288" s="1"/>
      <c r="B288" s="38" t="s">
        <v>570</v>
      </c>
      <c r="C288" s="96">
        <v>1540000000</v>
      </c>
      <c r="D288" s="96">
        <v>1540000000</v>
      </c>
      <c r="E288" s="13">
        <v>2784.8</v>
      </c>
    </row>
    <row r="289" spans="1:5" ht="14.25" hidden="1" customHeight="1">
      <c r="B289" s="38" t="s">
        <v>571</v>
      </c>
      <c r="C289" s="77">
        <v>1540000000</v>
      </c>
      <c r="D289" s="77">
        <v>1540000000</v>
      </c>
      <c r="E289" s="13">
        <v>36556.400000000001</v>
      </c>
    </row>
    <row r="290" spans="1:5" ht="14.25" hidden="1" customHeight="1">
      <c r="B290" s="38" t="s">
        <v>572</v>
      </c>
      <c r="C290" s="96">
        <v>139300000</v>
      </c>
      <c r="D290" s="96">
        <v>139300000</v>
      </c>
      <c r="E290" s="13">
        <v>900</v>
      </c>
    </row>
    <row r="291" spans="1:5" ht="14.25" hidden="1" customHeight="1">
      <c r="B291" s="38" t="s">
        <v>573</v>
      </c>
      <c r="C291" s="77">
        <v>49000000</v>
      </c>
      <c r="D291" s="77">
        <v>49000000</v>
      </c>
      <c r="E291" s="13">
        <v>176</v>
      </c>
    </row>
    <row r="292" spans="1:5" ht="14.25" hidden="1" customHeight="1">
      <c r="B292" s="38" t="s">
        <v>574</v>
      </c>
      <c r="C292" s="77"/>
      <c r="D292" s="77"/>
      <c r="E292" s="13">
        <v>1954.6</v>
      </c>
    </row>
    <row r="293" spans="1:5" ht="14.25" hidden="1" customHeight="1">
      <c r="B293" s="38" t="s">
        <v>574</v>
      </c>
      <c r="C293" s="77"/>
      <c r="D293" s="77"/>
      <c r="E293" s="13">
        <v>16977.39</v>
      </c>
    </row>
    <row r="294" spans="1:5" ht="14.25" hidden="1" customHeight="1">
      <c r="B294" s="38" t="s">
        <v>575</v>
      </c>
      <c r="C294" s="77"/>
      <c r="D294" s="77"/>
      <c r="E294" s="13">
        <v>929.9</v>
      </c>
    </row>
    <row r="295" spans="1:5" ht="14.25" hidden="1" customHeight="1">
      <c r="A295" s="1" t="s">
        <v>331</v>
      </c>
      <c r="B295" s="38" t="s">
        <v>576</v>
      </c>
      <c r="C295" s="77"/>
      <c r="D295" s="77"/>
      <c r="E295" s="13">
        <v>300</v>
      </c>
    </row>
    <row r="296" spans="1:5" ht="14.25" hidden="1" customHeight="1">
      <c r="A296" s="1"/>
      <c r="B296" s="38" t="s">
        <v>577</v>
      </c>
      <c r="C296" s="77"/>
      <c r="D296" s="77"/>
      <c r="E296" s="13">
        <v>7463.5</v>
      </c>
    </row>
    <row r="297" spans="1:5" ht="14.25" hidden="1" customHeight="1">
      <c r="A297" s="1"/>
      <c r="B297" s="38"/>
      <c r="C297" s="77"/>
      <c r="D297" s="77"/>
      <c r="E297" s="13">
        <v>8292</v>
      </c>
    </row>
    <row r="298" spans="1:5" ht="14.25" hidden="1" customHeight="1">
      <c r="A298" s="1" t="s">
        <v>333</v>
      </c>
      <c r="B298" s="1" t="s">
        <v>578</v>
      </c>
      <c r="C298" s="77"/>
      <c r="D298" s="77"/>
      <c r="E298" s="29"/>
    </row>
    <row r="299" spans="1:5" ht="14.25" hidden="1" customHeight="1">
      <c r="A299" s="1" t="s">
        <v>579</v>
      </c>
      <c r="B299" s="1" t="s">
        <v>580</v>
      </c>
      <c r="C299" s="77"/>
      <c r="D299" s="77"/>
      <c r="E299" s="38"/>
    </row>
    <row r="300" spans="1:5" ht="14.25" hidden="1" customHeight="1">
      <c r="B300" s="38"/>
      <c r="C300" s="77">
        <v>3300000</v>
      </c>
      <c r="D300" s="77">
        <v>3300000</v>
      </c>
      <c r="E300" s="13"/>
    </row>
    <row r="301" spans="1:5">
      <c r="A301" s="95" t="s">
        <v>335</v>
      </c>
      <c r="B301" s="95" t="s">
        <v>336</v>
      </c>
      <c r="C301" s="96">
        <v>10000000</v>
      </c>
      <c r="D301" s="96">
        <v>10000000</v>
      </c>
      <c r="E301" s="96">
        <f>('Detalle de Ejecucion Julio 23'!F314)</f>
        <v>246895.79</v>
      </c>
    </row>
    <row r="302" spans="1:5" ht="14.25" hidden="1" customHeight="1">
      <c r="A302" s="76" t="s">
        <v>337</v>
      </c>
      <c r="B302" s="1" t="s">
        <v>338</v>
      </c>
      <c r="C302" s="77"/>
      <c r="D302" s="77"/>
      <c r="E302" s="77">
        <f>SUM(E303:E308)</f>
        <v>0</v>
      </c>
    </row>
    <row r="303" spans="1:5" ht="14.25" hidden="1" customHeight="1">
      <c r="A303" s="76" t="s">
        <v>339</v>
      </c>
      <c r="B303" s="1" t="s">
        <v>581</v>
      </c>
      <c r="C303" s="77"/>
      <c r="D303" s="77"/>
      <c r="E303" s="13"/>
    </row>
    <row r="304" spans="1:5" ht="14.25" hidden="1" customHeight="1">
      <c r="A304" s="76" t="s">
        <v>341</v>
      </c>
      <c r="B304" s="1" t="s">
        <v>342</v>
      </c>
      <c r="C304" s="77"/>
      <c r="D304" s="77"/>
      <c r="E304" s="13"/>
    </row>
    <row r="305" spans="1:5" ht="14.25" hidden="1" customHeight="1">
      <c r="A305" s="76" t="s">
        <v>343</v>
      </c>
      <c r="B305" s="1" t="s">
        <v>344</v>
      </c>
      <c r="C305" s="77">
        <v>0</v>
      </c>
      <c r="D305" s="77">
        <v>0</v>
      </c>
      <c r="E305" s="13"/>
    </row>
    <row r="306" spans="1:5" ht="14.25" hidden="1" customHeight="1">
      <c r="A306" s="76" t="s">
        <v>345</v>
      </c>
      <c r="B306" s="1" t="s">
        <v>346</v>
      </c>
      <c r="C306" s="77"/>
      <c r="D306" s="77"/>
      <c r="E306" s="13"/>
    </row>
    <row r="307" spans="1:5" ht="15" hidden="1" customHeight="1">
      <c r="A307" s="76" t="s">
        <v>347</v>
      </c>
      <c r="B307" s="1" t="s">
        <v>348</v>
      </c>
      <c r="C307" s="77"/>
      <c r="D307" s="77"/>
      <c r="E307" s="13"/>
    </row>
    <row r="308" spans="1:5" ht="14.25" hidden="1" customHeight="1">
      <c r="A308" s="76" t="s">
        <v>349</v>
      </c>
      <c r="B308" s="1" t="s">
        <v>350</v>
      </c>
      <c r="C308" s="77">
        <v>51000000</v>
      </c>
      <c r="D308" s="77">
        <v>51000000</v>
      </c>
      <c r="E308" s="13"/>
    </row>
    <row r="309" spans="1:5" ht="14.25" hidden="1" customHeight="1">
      <c r="A309" s="76" t="s">
        <v>582</v>
      </c>
      <c r="B309" s="1" t="s">
        <v>583</v>
      </c>
      <c r="C309" s="77"/>
      <c r="D309" s="77"/>
      <c r="E309" s="77">
        <v>0</v>
      </c>
    </row>
    <row r="310" spans="1:5" ht="14.25" hidden="1" customHeight="1">
      <c r="A310" s="76" t="s">
        <v>584</v>
      </c>
      <c r="B310" s="76" t="s">
        <v>585</v>
      </c>
      <c r="C310" s="77"/>
      <c r="D310" s="77"/>
      <c r="E310" s="77">
        <f t="shared" ref="E310" si="2">SUM(E311:E312)</f>
        <v>0</v>
      </c>
    </row>
    <row r="311" spans="1:5" ht="14.25" hidden="1" customHeight="1">
      <c r="A311" s="1" t="s">
        <v>586</v>
      </c>
      <c r="B311" s="1" t="s">
        <v>587</v>
      </c>
      <c r="C311" s="77">
        <v>26000000</v>
      </c>
      <c r="D311" s="77">
        <v>26000000</v>
      </c>
      <c r="E311" s="13"/>
    </row>
    <row r="312" spans="1:5" ht="14.25" hidden="1" customHeight="1">
      <c r="A312" s="1" t="s">
        <v>588</v>
      </c>
      <c r="B312" s="1" t="s">
        <v>589</v>
      </c>
      <c r="C312" s="77"/>
      <c r="D312" s="77"/>
      <c r="E312" s="18"/>
    </row>
    <row r="313" spans="1:5">
      <c r="A313" s="95" t="s">
        <v>351</v>
      </c>
      <c r="B313" s="95" t="s">
        <v>352</v>
      </c>
      <c r="C313" s="96">
        <v>1540000000</v>
      </c>
      <c r="D313" s="96">
        <v>1540000000</v>
      </c>
      <c r="E313" s="329">
        <f>('Detalle de Ejecucion Julio 23'!F330)</f>
        <v>1030000000</v>
      </c>
    </row>
    <row r="314" spans="1:5">
      <c r="A314" s="95" t="s">
        <v>355</v>
      </c>
      <c r="B314" s="95" t="s">
        <v>356</v>
      </c>
      <c r="C314" s="96">
        <v>139300000</v>
      </c>
      <c r="D314" s="96">
        <v>139300000</v>
      </c>
      <c r="E314" s="96">
        <f>('Detalle de Ejecucion Julio 23'!F337)</f>
        <v>168161.29</v>
      </c>
    </row>
    <row r="315" spans="1:5">
      <c r="A315" s="1" t="s">
        <v>357</v>
      </c>
      <c r="B315" s="1" t="s">
        <v>358</v>
      </c>
      <c r="C315" s="77">
        <v>49000000</v>
      </c>
      <c r="D315" s="77">
        <v>49000000</v>
      </c>
      <c r="E315" s="77">
        <f>('Detalle de Ejecucion Julio 23'!F338)</f>
        <v>168161.29</v>
      </c>
    </row>
    <row r="316" spans="1:5" ht="14.25" hidden="1" customHeight="1">
      <c r="A316" s="1" t="s">
        <v>359</v>
      </c>
      <c r="B316" s="1" t="s">
        <v>360</v>
      </c>
      <c r="C316" s="77"/>
      <c r="D316" s="77"/>
      <c r="E316" s="23"/>
    </row>
    <row r="317" spans="1:5" ht="14.25" hidden="1" customHeight="1">
      <c r="A317" s="1" t="s">
        <v>361</v>
      </c>
      <c r="B317" s="1" t="s">
        <v>362</v>
      </c>
      <c r="C317" s="241">
        <v>10000000</v>
      </c>
      <c r="D317" s="241">
        <v>10000000</v>
      </c>
      <c r="E317" s="23"/>
    </row>
    <row r="318" spans="1:5" ht="14.25" hidden="1" customHeight="1">
      <c r="A318" s="1" t="s">
        <v>363</v>
      </c>
      <c r="B318" s="1" t="s">
        <v>590</v>
      </c>
      <c r="C318" s="77">
        <v>10000000</v>
      </c>
      <c r="D318" s="77">
        <v>10000000</v>
      </c>
      <c r="E318" s="23"/>
    </row>
    <row r="319" spans="1:5" ht="14.25" hidden="1" customHeight="1">
      <c r="A319" s="1"/>
      <c r="B319" s="1" t="s">
        <v>366</v>
      </c>
      <c r="C319" s="77">
        <v>0</v>
      </c>
      <c r="D319" s="77">
        <v>0</v>
      </c>
      <c r="E319" s="23"/>
    </row>
    <row r="320" spans="1:5" ht="14.25" hidden="1" customHeight="1">
      <c r="A320" s="1" t="s">
        <v>365</v>
      </c>
      <c r="B320" s="1" t="s">
        <v>368</v>
      </c>
      <c r="C320" s="77"/>
      <c r="D320" s="77"/>
      <c r="E320" s="23"/>
    </row>
    <row r="321" spans="1:5" ht="14.25" hidden="1" customHeight="1">
      <c r="A321" s="1" t="s">
        <v>367</v>
      </c>
      <c r="B321" s="1"/>
      <c r="C321" s="77"/>
      <c r="D321" s="77"/>
      <c r="E321" s="23"/>
    </row>
    <row r="322" spans="1:5">
      <c r="A322" s="1" t="s">
        <v>369</v>
      </c>
      <c r="B322" s="1" t="s">
        <v>370</v>
      </c>
      <c r="C322" s="77">
        <v>3300000</v>
      </c>
      <c r="D322" s="77">
        <v>3300000</v>
      </c>
      <c r="E322" s="77">
        <f>('Detalle de Ejecucion Julio 23'!F345)</f>
        <v>0</v>
      </c>
    </row>
    <row r="323" spans="1:5" ht="12.75" hidden="1" customHeight="1">
      <c r="A323" s="1" t="s">
        <v>371</v>
      </c>
      <c r="B323" s="1" t="s">
        <v>372</v>
      </c>
      <c r="C323" s="77"/>
      <c r="D323" s="77"/>
      <c r="E323" s="23"/>
    </row>
    <row r="324" spans="1:5" ht="12.75" hidden="1" customHeight="1">
      <c r="A324" s="1" t="s">
        <v>373</v>
      </c>
      <c r="B324" s="1" t="s">
        <v>591</v>
      </c>
      <c r="C324" s="77"/>
      <c r="D324" s="77"/>
      <c r="E324" s="23"/>
    </row>
    <row r="325" spans="1:5" ht="12.75" hidden="1" customHeight="1">
      <c r="A325" s="1" t="s">
        <v>375</v>
      </c>
      <c r="B325" s="1" t="s">
        <v>376</v>
      </c>
      <c r="C325" s="77"/>
      <c r="D325" s="77"/>
      <c r="E325" s="23"/>
    </row>
    <row r="326" spans="1:5">
      <c r="A326" s="1" t="s">
        <v>377</v>
      </c>
      <c r="B326" s="1" t="s">
        <v>592</v>
      </c>
      <c r="C326" s="77"/>
      <c r="D326" s="77"/>
      <c r="E326" s="77">
        <f>('Detalle de Ejecucion Julio 23'!F349)</f>
        <v>0</v>
      </c>
    </row>
    <row r="327" spans="1:5" ht="12.75" hidden="1" customHeight="1">
      <c r="A327" s="1" t="s">
        <v>379</v>
      </c>
      <c r="B327" s="1" t="s">
        <v>380</v>
      </c>
      <c r="C327" s="77">
        <v>0</v>
      </c>
      <c r="D327" s="77">
        <v>0</v>
      </c>
      <c r="E327" s="18"/>
    </row>
    <row r="328" spans="1:5" ht="12.75" hidden="1" customHeight="1">
      <c r="A328" s="1"/>
      <c r="B328" s="1"/>
      <c r="C328" s="77"/>
      <c r="D328" s="77"/>
      <c r="E328" s="18"/>
    </row>
    <row r="329" spans="1:5">
      <c r="A329" s="1" t="s">
        <v>381</v>
      </c>
      <c r="B329" s="1" t="s">
        <v>593</v>
      </c>
      <c r="C329" s="77">
        <v>51000000</v>
      </c>
      <c r="D329" s="77">
        <v>51000000</v>
      </c>
      <c r="E329" s="77">
        <f>('Detalle de Ejecucion Julio 23'!F352)</f>
        <v>0</v>
      </c>
    </row>
    <row r="330" spans="1:5" hidden="1">
      <c r="A330" s="1" t="s">
        <v>383</v>
      </c>
      <c r="B330" s="1" t="s">
        <v>594</v>
      </c>
      <c r="C330" s="96"/>
      <c r="D330" s="96"/>
      <c r="E330" s="23"/>
    </row>
    <row r="331" spans="1:5">
      <c r="A331" s="1" t="s">
        <v>387</v>
      </c>
      <c r="B331" s="1" t="s">
        <v>388</v>
      </c>
      <c r="C331" s="77">
        <v>26000000</v>
      </c>
      <c r="D331" s="77">
        <v>26000000</v>
      </c>
      <c r="E331" s="77">
        <f>('Detalle de Ejecucion Julio 23'!F354)</f>
        <v>0</v>
      </c>
    </row>
    <row r="332" spans="1:5" hidden="1">
      <c r="A332" s="1" t="s">
        <v>389</v>
      </c>
      <c r="B332" s="1" t="s">
        <v>595</v>
      </c>
      <c r="C332" s="77">
        <v>1540000000</v>
      </c>
      <c r="D332" s="77">
        <v>1540000000</v>
      </c>
      <c r="E332" s="18"/>
    </row>
    <row r="333" spans="1:5" hidden="1">
      <c r="A333" s="1" t="s">
        <v>391</v>
      </c>
      <c r="B333" s="1" t="s">
        <v>596</v>
      </c>
      <c r="C333" s="241">
        <v>139300000</v>
      </c>
      <c r="D333" s="241">
        <v>139300000</v>
      </c>
      <c r="E333" s="23"/>
    </row>
    <row r="334" spans="1:5" hidden="1">
      <c r="A334" s="1" t="s">
        <v>395</v>
      </c>
      <c r="B334" s="1" t="s">
        <v>597</v>
      </c>
      <c r="C334" s="77">
        <v>49000000</v>
      </c>
      <c r="D334" s="77">
        <v>49000000</v>
      </c>
      <c r="E334" s="23"/>
    </row>
    <row r="335" spans="1:5" hidden="1">
      <c r="A335" s="1" t="s">
        <v>393</v>
      </c>
      <c r="B335" s="1" t="s">
        <v>598</v>
      </c>
      <c r="C335" s="77">
        <v>23400000</v>
      </c>
      <c r="D335" s="77">
        <v>23400000</v>
      </c>
      <c r="E335" s="29"/>
    </row>
    <row r="336" spans="1:5" hidden="1">
      <c r="A336" s="1" t="s">
        <v>397</v>
      </c>
      <c r="B336" s="1" t="s">
        <v>398</v>
      </c>
      <c r="C336" s="77">
        <v>23400000</v>
      </c>
      <c r="D336" s="77">
        <v>23400000</v>
      </c>
      <c r="E336" s="23"/>
    </row>
    <row r="337" spans="1:5" hidden="1">
      <c r="A337" s="1" t="s">
        <v>399</v>
      </c>
      <c r="B337" s="1" t="s">
        <v>599</v>
      </c>
      <c r="C337" s="77">
        <v>23400000</v>
      </c>
      <c r="D337" s="77">
        <v>23400000</v>
      </c>
      <c r="E337" s="23"/>
    </row>
    <row r="338" spans="1:5">
      <c r="A338" s="1" t="s">
        <v>403</v>
      </c>
      <c r="B338" s="1" t="s">
        <v>404</v>
      </c>
      <c r="C338" s="77">
        <v>0</v>
      </c>
      <c r="D338" s="77">
        <v>0</v>
      </c>
      <c r="E338" s="77">
        <f>('Detalle de Ejecucion Julio 23'!F361)</f>
        <v>0</v>
      </c>
    </row>
    <row r="339" spans="1:5" hidden="1">
      <c r="A339" s="1" t="s">
        <v>600</v>
      </c>
      <c r="B339" s="1" t="s">
        <v>601</v>
      </c>
      <c r="C339" s="77">
        <v>23400000</v>
      </c>
      <c r="D339" s="77">
        <v>23400000</v>
      </c>
      <c r="E339" s="78"/>
    </row>
    <row r="340" spans="1:5" hidden="1">
      <c r="A340" s="1"/>
      <c r="B340" s="1"/>
      <c r="C340" s="77">
        <v>23400000</v>
      </c>
      <c r="D340" s="77">
        <v>23400000</v>
      </c>
      <c r="E340" s="78"/>
    </row>
    <row r="341" spans="1:5">
      <c r="A341" s="1" t="s">
        <v>407</v>
      </c>
      <c r="B341" s="1" t="s">
        <v>408</v>
      </c>
      <c r="C341" s="77">
        <v>10000000</v>
      </c>
      <c r="D341" s="77">
        <v>10000000</v>
      </c>
      <c r="E341" s="77">
        <f>('Detalle de Ejecucion Julio 23'!F364)</f>
        <v>0</v>
      </c>
    </row>
    <row r="342" spans="1:5" hidden="1">
      <c r="A342" s="1" t="s">
        <v>409</v>
      </c>
      <c r="B342" s="1" t="s">
        <v>410</v>
      </c>
      <c r="C342" s="77">
        <v>23400000</v>
      </c>
      <c r="D342" s="77">
        <v>23400000</v>
      </c>
      <c r="E342" s="78"/>
    </row>
    <row r="343" spans="1:5" hidden="1">
      <c r="A343" s="1" t="s">
        <v>411</v>
      </c>
      <c r="B343" s="1" t="s">
        <v>412</v>
      </c>
      <c r="C343" s="77">
        <v>23400000</v>
      </c>
      <c r="D343" s="77">
        <v>23400000</v>
      </c>
      <c r="E343" s="78"/>
    </row>
    <row r="344" spans="1:5">
      <c r="A344" s="1" t="s">
        <v>413</v>
      </c>
      <c r="B344" s="1" t="s">
        <v>414</v>
      </c>
      <c r="C344" s="77">
        <v>0</v>
      </c>
      <c r="D344" s="77">
        <v>0</v>
      </c>
      <c r="E344" s="77">
        <f>('Detalle de Ejecucion Julio 23'!F367)</f>
        <v>0</v>
      </c>
    </row>
    <row r="345" spans="1:5" hidden="1">
      <c r="A345" s="1" t="s">
        <v>415</v>
      </c>
      <c r="B345" s="1" t="s">
        <v>416</v>
      </c>
      <c r="C345" s="77">
        <v>0</v>
      </c>
      <c r="D345" s="77">
        <v>0</v>
      </c>
      <c r="E345" s="18"/>
    </row>
    <row r="346" spans="1:5" hidden="1">
      <c r="C346" s="77">
        <v>23400000</v>
      </c>
      <c r="D346" s="77">
        <v>23400000</v>
      </c>
      <c r="E346" s="29"/>
    </row>
    <row r="347" spans="1:5">
      <c r="A347" s="4" t="s">
        <v>417</v>
      </c>
      <c r="B347" s="4" t="s">
        <v>418</v>
      </c>
      <c r="C347" s="96">
        <v>351290410</v>
      </c>
      <c r="D347" s="96">
        <v>351290410</v>
      </c>
      <c r="E347" s="96">
        <f>'Detalle de Ejecucion Julio 23'!F370</f>
        <v>2563169.17</v>
      </c>
    </row>
    <row r="348" spans="1:5">
      <c r="A348" s="1" t="s">
        <v>419</v>
      </c>
      <c r="B348" s="1" t="s">
        <v>420</v>
      </c>
      <c r="C348" s="77"/>
      <c r="D348" s="77"/>
      <c r="E348" s="77"/>
    </row>
    <row r="349" spans="1:5" hidden="1">
      <c r="A349" s="1" t="s">
        <v>421</v>
      </c>
      <c r="B349" s="1" t="s">
        <v>602</v>
      </c>
      <c r="C349" s="77">
        <v>23400000</v>
      </c>
      <c r="D349" s="1"/>
      <c r="E349" s="42">
        <v>0</v>
      </c>
    </row>
    <row r="350" spans="1:5" hidden="1">
      <c r="A350" s="1" t="s">
        <v>423</v>
      </c>
      <c r="B350" s="1" t="s">
        <v>603</v>
      </c>
      <c r="C350" s="77">
        <v>26000000</v>
      </c>
      <c r="D350" s="1"/>
      <c r="E350" s="42">
        <f>SUM(E351:E352)</f>
        <v>86963.49</v>
      </c>
    </row>
    <row r="351" spans="1:5" hidden="1">
      <c r="B351" s="38" t="s">
        <v>604</v>
      </c>
      <c r="C351" s="77">
        <v>23400000</v>
      </c>
      <c r="D351" s="38"/>
      <c r="E351" s="23">
        <v>86963.49</v>
      </c>
    </row>
    <row r="352" spans="1:5">
      <c r="B352" s="38"/>
      <c r="C352" s="77"/>
      <c r="D352" s="38"/>
      <c r="E352" s="23"/>
    </row>
    <row r="353" spans="2:6">
      <c r="B353" s="38"/>
      <c r="C353" s="77"/>
      <c r="D353" s="38"/>
      <c r="E353" s="23"/>
    </row>
    <row r="354" spans="2:6">
      <c r="B354" s="38"/>
      <c r="C354" s="38"/>
      <c r="D354" s="38"/>
      <c r="E354" s="23"/>
    </row>
    <row r="355" spans="2:6">
      <c r="B355" s="106"/>
      <c r="C355" s="699"/>
      <c r="D355" s="699"/>
    </row>
    <row r="356" spans="2:6">
      <c r="B356" s="238" t="s">
        <v>605</v>
      </c>
      <c r="C356" s="700" t="s">
        <v>606</v>
      </c>
      <c r="D356" s="700"/>
      <c r="E356" s="110"/>
    </row>
    <row r="357" spans="2:6">
      <c r="B357" s="239" t="s">
        <v>607</v>
      </c>
      <c r="C357" s="240" t="s">
        <v>608</v>
      </c>
      <c r="D357" s="113"/>
      <c r="E357" s="110"/>
    </row>
    <row r="358" spans="2:6">
      <c r="B358" s="239"/>
      <c r="C358" s="240"/>
      <c r="D358" s="113"/>
      <c r="E358" s="110"/>
    </row>
    <row r="360" spans="2:6">
      <c r="F360" s="18"/>
    </row>
    <row r="361" spans="2:6">
      <c r="B361" s="29" t="s">
        <v>609</v>
      </c>
      <c r="C361" s="29"/>
      <c r="D361" s="29"/>
    </row>
    <row r="362" spans="2:6">
      <c r="B362" s="701" t="s">
        <v>610</v>
      </c>
      <c r="C362" s="701"/>
      <c r="D362" s="701"/>
    </row>
    <row r="364" spans="2:6">
      <c r="C364" s="1"/>
    </row>
    <row r="366" spans="2:6">
      <c r="C366" s="77"/>
    </row>
    <row r="367" spans="2:6">
      <c r="C367" s="77"/>
    </row>
    <row r="368" spans="2:6">
      <c r="C368" s="77"/>
    </row>
    <row r="369" spans="3:3">
      <c r="C369" s="77"/>
    </row>
    <row r="370" spans="3:3">
      <c r="C370" s="77"/>
    </row>
    <row r="371" spans="3:3">
      <c r="C371" s="77"/>
    </row>
    <row r="372" spans="3:3">
      <c r="C372" s="77"/>
    </row>
    <row r="373" spans="3:3">
      <c r="C373" s="77"/>
    </row>
    <row r="374" spans="3:3">
      <c r="C374" s="77"/>
    </row>
    <row r="375" spans="3:3">
      <c r="C375" s="77"/>
    </row>
  </sheetData>
  <mergeCells count="9">
    <mergeCell ref="C355:D355"/>
    <mergeCell ref="C356:D356"/>
    <mergeCell ref="B362:D362"/>
    <mergeCell ref="A5:E5"/>
    <mergeCell ref="A6:E6"/>
    <mergeCell ref="A7:E7"/>
    <mergeCell ref="A8:E8"/>
    <mergeCell ref="A9:E9"/>
    <mergeCell ref="A10:E10"/>
  </mergeCells>
  <printOptions horizontalCentered="1"/>
  <pageMargins left="0.39370078740157483" right="0.19685039370078741" top="0.35433070866141736" bottom="0.35433070866141736" header="0.31496062992125984" footer="0.31496062992125984"/>
  <pageSetup scale="95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opLeftCell="F7" workbookViewId="0"/>
  </sheetViews>
  <sheetFormatPr baseColWidth="10" defaultColWidth="9.140625" defaultRowHeight="15"/>
  <cols>
    <col min="1" max="1" width="50.85546875" style="474" customWidth="1"/>
    <col min="2" max="2" width="28.28515625" style="474" customWidth="1"/>
    <col min="3" max="3" width="22.85546875" style="474" customWidth="1"/>
    <col min="4" max="4" width="22.42578125" style="474" customWidth="1"/>
    <col min="5" max="5" width="27.5703125" style="474" customWidth="1"/>
    <col min="6" max="6" width="22.85546875" style="474" customWidth="1"/>
    <col min="7" max="7" width="22.28515625" style="474" customWidth="1"/>
    <col min="8" max="8" width="19.28515625" style="474" bestFit="1" customWidth="1"/>
    <col min="9" max="9" width="27.42578125" style="474" bestFit="1" customWidth="1"/>
    <col min="10" max="10" width="27.28515625" style="474" customWidth="1"/>
    <col min="11" max="11" width="24.42578125" style="474" customWidth="1"/>
    <col min="12" max="12" width="27.85546875" style="474" customWidth="1"/>
    <col min="13" max="13" width="9.140625" style="474"/>
    <col min="14" max="14" width="21.7109375" style="474" bestFit="1" customWidth="1"/>
    <col min="15" max="16384" width="9.140625" style="474"/>
  </cols>
  <sheetData>
    <row r="1" spans="1:12">
      <c r="A1" s="471"/>
      <c r="B1" s="472"/>
      <c r="C1" s="472"/>
      <c r="D1" s="472"/>
      <c r="E1" s="472"/>
      <c r="F1" s="472"/>
      <c r="G1" s="472"/>
      <c r="H1" s="472"/>
      <c r="I1" s="472"/>
      <c r="J1" s="473"/>
    </row>
    <row r="2" spans="1:12">
      <c r="A2" s="475" t="s">
        <v>1733</v>
      </c>
      <c r="J2" s="476"/>
    </row>
    <row r="3" spans="1:12">
      <c r="A3" s="475"/>
      <c r="J3" s="476"/>
    </row>
    <row r="4" spans="1:12">
      <c r="A4" s="475"/>
      <c r="J4" s="476"/>
    </row>
    <row r="5" spans="1:12">
      <c r="A5" s="475"/>
      <c r="J5" s="476"/>
    </row>
    <row r="6" spans="1:12" ht="18" customHeight="1">
      <c r="A6" s="715" t="s">
        <v>1734</v>
      </c>
      <c r="B6" s="716"/>
      <c r="C6" s="716"/>
      <c r="D6" s="716"/>
      <c r="E6" s="716"/>
      <c r="F6" s="716"/>
      <c r="G6" s="716"/>
      <c r="H6" s="716"/>
      <c r="I6" s="716"/>
      <c r="J6" s="717"/>
    </row>
    <row r="7" spans="1:12" ht="20.25">
      <c r="A7" s="718" t="s">
        <v>1</v>
      </c>
      <c r="B7" s="719"/>
      <c r="C7" s="719"/>
      <c r="D7" s="719"/>
      <c r="E7" s="719"/>
      <c r="F7" s="719"/>
      <c r="G7" s="719"/>
      <c r="H7" s="719"/>
      <c r="I7" s="719"/>
      <c r="J7" s="720"/>
    </row>
    <row r="8" spans="1:12" ht="21.75" customHeight="1">
      <c r="A8" s="718" t="s">
        <v>1735</v>
      </c>
      <c r="B8" s="719"/>
      <c r="C8" s="719"/>
      <c r="D8" s="719"/>
      <c r="E8" s="719"/>
      <c r="F8" s="719"/>
      <c r="G8" s="719"/>
      <c r="H8" s="719"/>
      <c r="I8" s="719"/>
      <c r="J8" s="720"/>
    </row>
    <row r="9" spans="1:12" ht="19.5" customHeight="1">
      <c r="A9" s="477"/>
      <c r="B9" s="478"/>
      <c r="C9" s="478"/>
      <c r="D9" s="478"/>
      <c r="E9" s="478"/>
      <c r="F9" s="478"/>
      <c r="G9" s="478"/>
      <c r="H9" s="478"/>
      <c r="I9" s="478"/>
      <c r="J9" s="479"/>
    </row>
    <row r="10" spans="1:12" ht="15.75" customHeight="1" thickBot="1">
      <c r="A10" s="480"/>
      <c r="B10" s="481"/>
      <c r="C10" s="481"/>
      <c r="D10" s="481"/>
      <c r="E10" s="481"/>
      <c r="F10" s="481"/>
      <c r="G10" s="481"/>
      <c r="H10" s="481"/>
      <c r="I10" s="481"/>
      <c r="J10" s="482"/>
    </row>
    <row r="11" spans="1:12" ht="24" customHeight="1" thickBot="1">
      <c r="A11" s="519" t="s">
        <v>1736</v>
      </c>
      <c r="B11" s="484" t="s">
        <v>1737</v>
      </c>
      <c r="C11" s="483" t="s">
        <v>1738</v>
      </c>
      <c r="D11" s="484" t="s">
        <v>849</v>
      </c>
      <c r="E11" s="483" t="s">
        <v>615</v>
      </c>
      <c r="F11" s="484" t="s">
        <v>1220</v>
      </c>
      <c r="G11" s="483" t="s">
        <v>1327</v>
      </c>
      <c r="H11" s="484" t="s">
        <v>1460</v>
      </c>
      <c r="I11" s="484" t="s">
        <v>442</v>
      </c>
      <c r="J11" s="537" t="s">
        <v>616</v>
      </c>
    </row>
    <row r="12" spans="1:12" s="487" customFormat="1" ht="19.5" customHeight="1">
      <c r="A12" s="545" t="s">
        <v>1739</v>
      </c>
      <c r="B12" s="485"/>
      <c r="C12" s="486"/>
      <c r="D12" s="485"/>
      <c r="E12" s="486"/>
      <c r="F12" s="485"/>
      <c r="G12" s="486"/>
      <c r="H12" s="485"/>
      <c r="I12" s="485"/>
      <c r="J12" s="546"/>
    </row>
    <row r="13" spans="1:12" ht="15" customHeight="1">
      <c r="A13" s="547" t="s">
        <v>1740</v>
      </c>
      <c r="B13" s="489">
        <f>B14+B15</f>
        <v>2615000000</v>
      </c>
      <c r="C13" s="488">
        <f t="shared" ref="C13:I13" si="0">C14+C15</f>
        <v>6642866.4400000004</v>
      </c>
      <c r="D13" s="489">
        <f t="shared" si="0"/>
        <v>9864896.1199999992</v>
      </c>
      <c r="E13" s="488">
        <f t="shared" si="0"/>
        <v>8924761.0099999998</v>
      </c>
      <c r="F13" s="489">
        <f t="shared" si="0"/>
        <v>5854319.2599999998</v>
      </c>
      <c r="G13" s="488">
        <f>G14+G15</f>
        <v>1104902894.97</v>
      </c>
      <c r="H13" s="489">
        <f t="shared" si="0"/>
        <v>18480804.620000001</v>
      </c>
      <c r="I13" s="489">
        <f t="shared" si="0"/>
        <v>17052213.879999999</v>
      </c>
      <c r="J13" s="548">
        <f>SUM(C13:I13)</f>
        <v>1171722756.3</v>
      </c>
      <c r="K13" s="490">
        <f>SUM(C13:I13)</f>
        <v>1171722756.3</v>
      </c>
      <c r="L13" s="491">
        <f t="shared" ref="L13:L62" si="1">+B13-J13</f>
        <v>1443277243.7</v>
      </c>
    </row>
    <row r="14" spans="1:12" s="492" customFormat="1" ht="15" customHeight="1">
      <c r="A14" s="549" t="s">
        <v>1741</v>
      </c>
      <c r="B14" s="520">
        <v>2600000000</v>
      </c>
      <c r="C14" s="525">
        <v>0</v>
      </c>
      <c r="D14" s="520">
        <v>0</v>
      </c>
      <c r="E14" s="525">
        <v>0</v>
      </c>
      <c r="F14" s="520">
        <v>0</v>
      </c>
      <c r="G14" s="525">
        <v>1098621522.99</v>
      </c>
      <c r="H14" s="520">
        <v>0</v>
      </c>
      <c r="I14" s="520">
        <v>0</v>
      </c>
      <c r="J14" s="550">
        <f>SUM(C14:I14)</f>
        <v>1098621522.99</v>
      </c>
      <c r="L14" s="493">
        <f t="shared" si="1"/>
        <v>1501378477.01</v>
      </c>
    </row>
    <row r="15" spans="1:12" s="492" customFormat="1" ht="15" customHeight="1">
      <c r="A15" s="549" t="s">
        <v>1742</v>
      </c>
      <c r="B15" s="520">
        <v>15000000</v>
      </c>
      <c r="C15" s="525">
        <v>6642866.4400000004</v>
      </c>
      <c r="D15" s="520">
        <v>9864896.1199999992</v>
      </c>
      <c r="E15" s="525">
        <v>8924761.0099999998</v>
      </c>
      <c r="F15" s="520">
        <v>5854319.2599999998</v>
      </c>
      <c r="G15" s="525">
        <v>6281371.9800000004</v>
      </c>
      <c r="H15" s="520">
        <v>18480804.620000001</v>
      </c>
      <c r="I15" s="520">
        <v>17052213.879999999</v>
      </c>
      <c r="J15" s="550">
        <f>SUM(C15:I15)</f>
        <v>73101233.310000002</v>
      </c>
      <c r="L15" s="493">
        <f t="shared" si="1"/>
        <v>-58101233.310000002</v>
      </c>
    </row>
    <row r="16" spans="1:12" ht="15" customHeight="1">
      <c r="A16" s="547" t="s">
        <v>1743</v>
      </c>
      <c r="B16" s="489">
        <f>B17</f>
        <v>362000000</v>
      </c>
      <c r="C16" s="488">
        <f t="shared" ref="C16:G16" si="2">C17</f>
        <v>248264.02</v>
      </c>
      <c r="D16" s="489">
        <f t="shared" si="2"/>
        <v>82841.81</v>
      </c>
      <c r="E16" s="488">
        <f t="shared" si="2"/>
        <v>481220.26</v>
      </c>
      <c r="F16" s="489">
        <f t="shared" si="2"/>
        <v>154041.04999999999</v>
      </c>
      <c r="G16" s="488">
        <f t="shared" si="2"/>
        <v>144015.34</v>
      </c>
      <c r="H16" s="489">
        <f>H17</f>
        <v>455250.33</v>
      </c>
      <c r="I16" s="489">
        <v>33018.269999999997</v>
      </c>
      <c r="J16" s="548">
        <f>J17</f>
        <v>1598651.08</v>
      </c>
      <c r="K16" s="494">
        <f>SUM(C16:I16)</f>
        <v>1598651.08</v>
      </c>
      <c r="L16" s="491">
        <f t="shared" si="1"/>
        <v>360401348.92000002</v>
      </c>
    </row>
    <row r="17" spans="1:14" s="492" customFormat="1" ht="15" customHeight="1">
      <c r="A17" s="549" t="s">
        <v>1744</v>
      </c>
      <c r="B17" s="520">
        <v>362000000</v>
      </c>
      <c r="C17" s="525">
        <v>248264.02</v>
      </c>
      <c r="D17" s="520">
        <v>82841.81</v>
      </c>
      <c r="E17" s="525">
        <v>481220.26</v>
      </c>
      <c r="F17" s="520">
        <v>154041.04999999999</v>
      </c>
      <c r="G17" s="525">
        <v>144015.34</v>
      </c>
      <c r="H17" s="520">
        <v>455250.33</v>
      </c>
      <c r="I17" s="520">
        <v>33018.269999999997</v>
      </c>
      <c r="J17" s="550">
        <f>SUM(C17:I17)</f>
        <v>1598651.08</v>
      </c>
      <c r="K17" s="493">
        <f>SUM(C17:I17)</f>
        <v>1598651.08</v>
      </c>
      <c r="L17" s="493">
        <f t="shared" si="1"/>
        <v>360401348.92000002</v>
      </c>
    </row>
    <row r="18" spans="1:14" s="487" customFormat="1" ht="15" customHeight="1">
      <c r="A18" s="551" t="s">
        <v>1745</v>
      </c>
      <c r="B18" s="521">
        <f>B13+B16</f>
        <v>2977000000</v>
      </c>
      <c r="C18" s="526">
        <f t="shared" ref="C18:F18" si="3">C13+C16</f>
        <v>6891130.46</v>
      </c>
      <c r="D18" s="521">
        <f t="shared" si="3"/>
        <v>9947737.9299999997</v>
      </c>
      <c r="E18" s="526">
        <f t="shared" si="3"/>
        <v>9405981.2699999996</v>
      </c>
      <c r="F18" s="521">
        <f t="shared" si="3"/>
        <v>6008360.3099999996</v>
      </c>
      <c r="G18" s="526">
        <f>G13+G16</f>
        <v>1105046910.3099999</v>
      </c>
      <c r="H18" s="521">
        <f>H13+H16</f>
        <v>18936054.949999999</v>
      </c>
      <c r="I18" s="521">
        <f>I13+I16</f>
        <v>17085232.149999999</v>
      </c>
      <c r="J18" s="552">
        <f>J13+J16</f>
        <v>1173321407.3799999</v>
      </c>
      <c r="K18" s="490">
        <f>SUM(C18:I18)</f>
        <v>1173321407.3800001</v>
      </c>
      <c r="L18" s="491">
        <f t="shared" si="1"/>
        <v>1803678592.6200001</v>
      </c>
      <c r="N18" s="494"/>
    </row>
    <row r="19" spans="1:14" ht="15" customHeight="1">
      <c r="A19" s="553"/>
      <c r="B19" s="522"/>
      <c r="C19" s="527"/>
      <c r="D19" s="532"/>
      <c r="E19" s="527"/>
      <c r="F19" s="532"/>
      <c r="G19" s="527"/>
      <c r="H19" s="532"/>
      <c r="I19" s="532"/>
      <c r="J19" s="554"/>
      <c r="L19" s="493">
        <f t="shared" si="1"/>
        <v>0</v>
      </c>
      <c r="N19" s="494"/>
    </row>
    <row r="20" spans="1:14" s="495" customFormat="1" ht="20.25" customHeight="1">
      <c r="A20" s="555" t="s">
        <v>1746</v>
      </c>
      <c r="B20" s="523">
        <f>(B62)</f>
        <v>2977000000</v>
      </c>
      <c r="C20" s="528">
        <f>C21+C27+C37+C46+C48+C51+C59</f>
        <v>21394911.369999997</v>
      </c>
      <c r="D20" s="523">
        <f t="shared" ref="D20:H20" si="4">(D62)</f>
        <v>28759495.039999999</v>
      </c>
      <c r="E20" s="528">
        <f t="shared" si="4"/>
        <v>1539042207.0999999</v>
      </c>
      <c r="F20" s="523">
        <f t="shared" si="4"/>
        <v>28349747.230000004</v>
      </c>
      <c r="G20" s="528">
        <f t="shared" si="4"/>
        <v>162088462.73900002</v>
      </c>
      <c r="H20" s="523">
        <f t="shared" si="4"/>
        <v>37072996.329999998</v>
      </c>
      <c r="I20" s="523">
        <f>(I62)</f>
        <v>1056348436.8899999</v>
      </c>
      <c r="J20" s="556">
        <f>SUM(C20:I20)</f>
        <v>2873056256.6989999</v>
      </c>
      <c r="K20" s="490">
        <f>SUM(C20:I20)</f>
        <v>2873056256.6989999</v>
      </c>
      <c r="L20" s="491">
        <f t="shared" si="1"/>
        <v>103943743.30100012</v>
      </c>
      <c r="N20" s="494"/>
    </row>
    <row r="21" spans="1:14" s="496" customFormat="1" ht="15" customHeight="1">
      <c r="A21" s="547" t="s">
        <v>1747</v>
      </c>
      <c r="B21" s="489">
        <f>SUM(B22:B26)</f>
        <v>419740600</v>
      </c>
      <c r="C21" s="488">
        <f t="shared" ref="C21:I21" si="5">SUM(C22:C26)</f>
        <v>11297157.119999999</v>
      </c>
      <c r="D21" s="489">
        <f t="shared" si="5"/>
        <v>11555103.35</v>
      </c>
      <c r="E21" s="488">
        <f t="shared" si="5"/>
        <v>20335114.829999998</v>
      </c>
      <c r="F21" s="489">
        <f t="shared" si="5"/>
        <v>12904543.800000001</v>
      </c>
      <c r="G21" s="488">
        <f t="shared" si="5"/>
        <v>11563956.719999999</v>
      </c>
      <c r="H21" s="489">
        <f t="shared" si="5"/>
        <v>20754828.809999999</v>
      </c>
      <c r="I21" s="489">
        <f t="shared" si="5"/>
        <v>13928431.100000001</v>
      </c>
      <c r="J21" s="548">
        <f>SUM(J22:J26)</f>
        <v>102339135.72999999</v>
      </c>
      <c r="K21" s="490">
        <f>SUM(C21:I21)</f>
        <v>102339135.72999999</v>
      </c>
      <c r="L21" s="491">
        <f t="shared" si="1"/>
        <v>317401464.26999998</v>
      </c>
      <c r="N21" s="494"/>
    </row>
    <row r="22" spans="1:14" s="492" customFormat="1" ht="15" customHeight="1">
      <c r="A22" s="549" t="s">
        <v>1748</v>
      </c>
      <c r="B22" s="524">
        <v>253783334</v>
      </c>
      <c r="C22" s="529">
        <v>8169551.0099999998</v>
      </c>
      <c r="D22" s="524">
        <f>('Detalle Ejecucion Febrero 23'!$E$12)</f>
        <v>7897600</v>
      </c>
      <c r="E22" s="529">
        <v>9582371.5500000007</v>
      </c>
      <c r="F22" s="524">
        <f>('Formato Presentacion Abril '!$E$14)</f>
        <v>8064750.4400000004</v>
      </c>
      <c r="G22" s="529">
        <f>('Formato Presentacion Mayo '!$E$14)</f>
        <v>8105305.2400000002</v>
      </c>
      <c r="H22" s="524">
        <f>('Detalle de Ejecucion Junio 23'!$E$14)</f>
        <v>7725233.3300000001</v>
      </c>
      <c r="I22" s="524">
        <f>('Detalle de Ejecucion Julio 23'!$F$15)</f>
        <v>7699400</v>
      </c>
      <c r="J22" s="557">
        <f>SUM(C22:I22)</f>
        <v>57244211.57</v>
      </c>
      <c r="K22" s="493">
        <f>SUM(C22:I22)</f>
        <v>57244211.57</v>
      </c>
      <c r="L22" s="493">
        <f t="shared" si="1"/>
        <v>196539122.43000001</v>
      </c>
      <c r="N22" s="494"/>
    </row>
    <row r="23" spans="1:14" s="492" customFormat="1" ht="15" customHeight="1">
      <c r="A23" s="549" t="s">
        <v>1749</v>
      </c>
      <c r="B23" s="524">
        <v>35565600</v>
      </c>
      <c r="C23" s="530">
        <v>2063077.71</v>
      </c>
      <c r="D23" s="533">
        <f>('Detalle Ejecucion Febrero 23'!$E$28)</f>
        <v>2354467.42</v>
      </c>
      <c r="E23" s="530">
        <v>9545248.2799999993</v>
      </c>
      <c r="F23" s="533">
        <f>('Detalle Ejecucion Abril 23 '!$E$29)</f>
        <v>3212110.06</v>
      </c>
      <c r="G23" s="530">
        <f>('Formato Presentacion Mayo '!$E$32)</f>
        <v>2047823.27</v>
      </c>
      <c r="H23" s="533">
        <f>('Detalle de Ejecucion Junio 23'!$E$30)</f>
        <v>3064274.7</v>
      </c>
      <c r="I23" s="524">
        <f>('Detalle de Ejecucion Julio 23'!$F$31)</f>
        <v>2542733.9900000002</v>
      </c>
      <c r="J23" s="557">
        <f>SUM(C23:I23)</f>
        <v>24829735.43</v>
      </c>
      <c r="K23" s="493">
        <f t="shared" ref="K23:K47" si="6">SUM(C23:I23)</f>
        <v>24829735.43</v>
      </c>
      <c r="L23" s="493">
        <f t="shared" si="1"/>
        <v>10735864.57</v>
      </c>
      <c r="N23" s="494"/>
    </row>
    <row r="24" spans="1:14" s="492" customFormat="1" ht="18" customHeight="1">
      <c r="A24" s="549" t="s">
        <v>1750</v>
      </c>
      <c r="B24" s="524">
        <v>18400000</v>
      </c>
      <c r="C24" s="529">
        <v>0</v>
      </c>
      <c r="D24" s="524">
        <f>('Detalle Ejecucion Febrero 23'!$E$52)</f>
        <v>0</v>
      </c>
      <c r="E24" s="529">
        <v>70000</v>
      </c>
      <c r="F24" s="524">
        <f>('Detalle Ejecucion Abril 23 '!$E$63)</f>
        <v>9414.4</v>
      </c>
      <c r="G24" s="529">
        <f>('Formato Presentacion Mayo '!$E$49)</f>
        <v>10515.2</v>
      </c>
      <c r="H24" s="524">
        <f>('Detalle de Ejecucion Junio 23'!$E$57)</f>
        <v>55000</v>
      </c>
      <c r="I24" s="524">
        <f>('Detalle de Ejecucion Julio 23'!$F$59)</f>
        <v>0</v>
      </c>
      <c r="J24" s="557">
        <f>SUM(C24:I24)</f>
        <v>144929.59999999998</v>
      </c>
      <c r="K24" s="493">
        <f t="shared" si="6"/>
        <v>144929.59999999998</v>
      </c>
      <c r="L24" s="493">
        <f t="shared" si="1"/>
        <v>18255070.399999999</v>
      </c>
      <c r="N24" s="494"/>
    </row>
    <row r="25" spans="1:14" s="492" customFormat="1" ht="18" customHeight="1">
      <c r="A25" s="549" t="s">
        <v>1751</v>
      </c>
      <c r="B25" s="524">
        <v>78991666</v>
      </c>
      <c r="C25" s="529">
        <v>10000</v>
      </c>
      <c r="D25" s="524">
        <f>('Detalle Ejecucion Febrero 23'!$E$58)</f>
        <v>249792.34</v>
      </c>
      <c r="E25" s="529">
        <v>97062.76</v>
      </c>
      <c r="F25" s="524">
        <f>('Detalle Ejecucion Abril 23 '!$F$70)</f>
        <v>529349.33000000007</v>
      </c>
      <c r="G25" s="529">
        <f>('Formato Presentacion Mayo '!$E$55)</f>
        <v>305267.65000000002</v>
      </c>
      <c r="H25" s="524">
        <f>('Detalle de Ejecucion Junio 23'!$E$63)</f>
        <v>8843148.0399999991</v>
      </c>
      <c r="I25" s="524">
        <f>('Detalle de Ejecucion Julio 23'!$F$64)</f>
        <v>2623074.29</v>
      </c>
      <c r="J25" s="557">
        <f>SUM(C25:I25)</f>
        <v>12657694.41</v>
      </c>
      <c r="K25" s="493">
        <f t="shared" si="6"/>
        <v>12657694.41</v>
      </c>
      <c r="L25" s="493">
        <f t="shared" si="1"/>
        <v>66333971.590000004</v>
      </c>
      <c r="N25" s="494"/>
    </row>
    <row r="26" spans="1:14" s="492" customFormat="1" ht="18" customHeight="1">
      <c r="A26" s="549" t="s">
        <v>1752</v>
      </c>
      <c r="B26" s="524">
        <v>33000000</v>
      </c>
      <c r="C26" s="529">
        <v>1054528.3999999999</v>
      </c>
      <c r="D26" s="524">
        <f>('Detalle Ejecucion Febrero 23'!$E$64)</f>
        <v>1053243.5900000001</v>
      </c>
      <c r="E26" s="529">
        <v>1040432.24</v>
      </c>
      <c r="F26" s="524">
        <f>('Detalle Ejecucion Abril 23 '!$F$78)</f>
        <v>1088919.57</v>
      </c>
      <c r="G26" s="529">
        <f>('Formato Presentacion Mayo '!$E$61)</f>
        <v>1095045.3600000001</v>
      </c>
      <c r="H26" s="524">
        <f>('Detalle de Ejecucion Junio 23'!$E$72)</f>
        <v>1067172.74</v>
      </c>
      <c r="I26" s="524">
        <f>('Detalle de Ejecucion Julio 23'!$F$74)</f>
        <v>1063222.82</v>
      </c>
      <c r="J26" s="557">
        <f>SUM(C26:I26)</f>
        <v>7462564.7200000016</v>
      </c>
      <c r="K26" s="493">
        <f t="shared" si="6"/>
        <v>7462564.7200000016</v>
      </c>
      <c r="L26" s="493">
        <f t="shared" si="1"/>
        <v>25537435.279999997</v>
      </c>
      <c r="N26" s="494"/>
    </row>
    <row r="27" spans="1:14" ht="22.5" customHeight="1">
      <c r="A27" s="547" t="s">
        <v>1753</v>
      </c>
      <c r="B27" s="489">
        <f>SUM(B28:B36)</f>
        <v>773444000</v>
      </c>
      <c r="C27" s="488">
        <f t="shared" ref="C27:I27" si="7">SUM(C28:C36)</f>
        <v>5989504.7799999993</v>
      </c>
      <c r="D27" s="489">
        <f t="shared" si="7"/>
        <v>6855689.5300000003</v>
      </c>
      <c r="E27" s="488">
        <f t="shared" si="7"/>
        <v>6155284.8900000006</v>
      </c>
      <c r="F27" s="489">
        <f t="shared" si="7"/>
        <v>4783932.82</v>
      </c>
      <c r="G27" s="488">
        <f>SUM(G28:G36)</f>
        <v>125922608.029</v>
      </c>
      <c r="H27" s="489">
        <f t="shared" si="7"/>
        <v>6032507.959999999</v>
      </c>
      <c r="I27" s="489">
        <f t="shared" si="7"/>
        <v>8625078.2999999989</v>
      </c>
      <c r="J27" s="548">
        <f>SUM(J28:J36)</f>
        <v>164364606.30900002</v>
      </c>
      <c r="K27" s="490">
        <f>SUM(C27:I27)</f>
        <v>164364606.30900002</v>
      </c>
      <c r="L27" s="491">
        <f t="shared" si="1"/>
        <v>609079393.69099998</v>
      </c>
      <c r="N27" s="494"/>
    </row>
    <row r="28" spans="1:14" s="492" customFormat="1" ht="18" customHeight="1">
      <c r="A28" s="549" t="s">
        <v>1754</v>
      </c>
      <c r="B28" s="524">
        <v>16344000</v>
      </c>
      <c r="C28" s="529">
        <v>853249.23</v>
      </c>
      <c r="D28" s="524">
        <f>('Detalle Ejecucion Febrero 23'!$E$72)</f>
        <v>277825.84999999998</v>
      </c>
      <c r="E28" s="529">
        <v>1044671.09</v>
      </c>
      <c r="F28" s="524">
        <f>('Detalle Ejecucion Abril 23 '!$F$89)</f>
        <v>924120.09000000008</v>
      </c>
      <c r="G28" s="529">
        <f>('Formato Presentacion Mayo '!$E$67)</f>
        <v>865027.91</v>
      </c>
      <c r="H28" s="524">
        <f>('Detalle de Ejecucion Junio 23'!$E$77)</f>
        <v>749222.8</v>
      </c>
      <c r="I28" s="524">
        <f>('Detalle de Ejecucion Julio 23'!$F$79)</f>
        <v>986066.25</v>
      </c>
      <c r="J28" s="557">
        <f t="shared" ref="J28:J36" si="8">SUM(C28:I28)</f>
        <v>5700183.2199999997</v>
      </c>
      <c r="K28" s="493">
        <f t="shared" si="6"/>
        <v>5700183.2199999997</v>
      </c>
      <c r="L28" s="493">
        <f t="shared" si="1"/>
        <v>10643816.780000001</v>
      </c>
      <c r="N28" s="494"/>
    </row>
    <row r="29" spans="1:14" s="492" customFormat="1" ht="15.75" customHeight="1">
      <c r="A29" s="558" t="s">
        <v>1755</v>
      </c>
      <c r="B29" s="524">
        <v>71000000</v>
      </c>
      <c r="C29" s="529">
        <v>7467.04</v>
      </c>
      <c r="D29" s="524">
        <f>('Detalle Ejecucion Febrero 23'!$E$87)</f>
        <v>11328</v>
      </c>
      <c r="E29" s="529">
        <v>0</v>
      </c>
      <c r="F29" s="524">
        <f>('Detalle Ejecucion Abril 23 '!$F$104)</f>
        <v>70.8</v>
      </c>
      <c r="G29" s="529">
        <f>('Formato Presentacion Mayo '!$E$80)</f>
        <v>0</v>
      </c>
      <c r="H29" s="524">
        <f>('Detalle de Ejecucion Junio 23'!$E$91)</f>
        <v>790.6</v>
      </c>
      <c r="I29" s="524">
        <f>('Detalle de Ejecucion Julio 23'!$F$94)</f>
        <v>0</v>
      </c>
      <c r="J29" s="557">
        <f t="shared" si="8"/>
        <v>19656.439999999999</v>
      </c>
      <c r="K29" s="493">
        <f t="shared" si="6"/>
        <v>19656.439999999999</v>
      </c>
      <c r="L29" s="493">
        <f t="shared" si="1"/>
        <v>70980343.560000002</v>
      </c>
      <c r="N29" s="494"/>
    </row>
    <row r="30" spans="1:14" s="492" customFormat="1" ht="18" customHeight="1">
      <c r="A30" s="549" t="s">
        <v>1756</v>
      </c>
      <c r="B30" s="524">
        <v>3500000</v>
      </c>
      <c r="C30" s="529">
        <v>1091840</v>
      </c>
      <c r="D30" s="524">
        <f>('Detalle Ejecucion Febrero 23'!$E$92)</f>
        <v>1638670</v>
      </c>
      <c r="E30" s="529">
        <v>1359465</v>
      </c>
      <c r="F30" s="524">
        <f>('Detalle Ejecucion Abril 23 '!$F$109)</f>
        <v>1038723.48</v>
      </c>
      <c r="G30" s="529">
        <f>('Formato Presentacion Mayo '!$E$84)</f>
        <v>1130461.74</v>
      </c>
      <c r="H30" s="524">
        <f>('Detalle de Ejecucion Junio 23'!$E$96)</f>
        <v>1209851.74</v>
      </c>
      <c r="I30" s="524">
        <f>('Detalle de Ejecucion Julio 23'!$F$100)</f>
        <v>974259.63</v>
      </c>
      <c r="J30" s="557">
        <f t="shared" si="8"/>
        <v>8443271.5900000017</v>
      </c>
      <c r="K30" s="493">
        <f t="shared" si="6"/>
        <v>8443271.5900000017</v>
      </c>
      <c r="L30" s="498">
        <f t="shared" si="1"/>
        <v>-4943271.5900000017</v>
      </c>
      <c r="N30" s="494"/>
    </row>
    <row r="31" spans="1:14" s="492" customFormat="1" ht="18" customHeight="1">
      <c r="A31" s="549" t="s">
        <v>1757</v>
      </c>
      <c r="B31" s="524">
        <v>1500000</v>
      </c>
      <c r="C31" s="529">
        <v>0</v>
      </c>
      <c r="D31" s="524">
        <f>('Detalle Ejecucion Febrero 23'!$E$100)</f>
        <v>4200</v>
      </c>
      <c r="E31" s="529">
        <v>250</v>
      </c>
      <c r="F31" s="524">
        <f>('Detalle Ejecucion Abril 23 '!$F$119)</f>
        <v>13140</v>
      </c>
      <c r="G31" s="529">
        <f>('Formato Presentacion Mayo '!$E$126)</f>
        <v>314</v>
      </c>
      <c r="H31" s="524">
        <f>('Detalle de Ejecucion Junio 23'!$E$106)</f>
        <v>7128</v>
      </c>
      <c r="I31" s="524">
        <f>('Detalle de Ejecucion Julio 23'!$F$107)</f>
        <v>800</v>
      </c>
      <c r="J31" s="557">
        <f t="shared" si="8"/>
        <v>25832</v>
      </c>
      <c r="K31" s="493">
        <f t="shared" si="6"/>
        <v>25832</v>
      </c>
      <c r="L31" s="493">
        <f t="shared" si="1"/>
        <v>1474168</v>
      </c>
      <c r="N31" s="494"/>
    </row>
    <row r="32" spans="1:14" s="492" customFormat="1" ht="18" customHeight="1">
      <c r="A32" s="549" t="s">
        <v>1758</v>
      </c>
      <c r="B32" s="524">
        <v>11100000</v>
      </c>
      <c r="C32" s="529">
        <v>91943.24</v>
      </c>
      <c r="D32" s="524">
        <f>('Detalle Ejecucion Febrero 23'!$E$112)</f>
        <v>235313.24</v>
      </c>
      <c r="E32" s="529">
        <f>('Detalle Ejecucion Febrero 23'!$E$112)</f>
        <v>235313.24</v>
      </c>
      <c r="F32" s="524">
        <f>('Detalle Ejecucion Abril 23 '!$F$135)</f>
        <v>378683.24</v>
      </c>
      <c r="G32" s="529">
        <f>('Formato Presentacion Mayo '!$E$132)</f>
        <v>414239.77</v>
      </c>
      <c r="H32" s="524">
        <f>('Detalle de Ejecucion Junio 23'!$E$115)</f>
        <v>378683.24</v>
      </c>
      <c r="I32" s="524">
        <f>('Detalle de Ejecucion Julio 23'!$F$115)</f>
        <v>91943.24</v>
      </c>
      <c r="J32" s="557">
        <f t="shared" si="8"/>
        <v>1826119.21</v>
      </c>
      <c r="K32" s="493">
        <f t="shared" si="6"/>
        <v>1826119.21</v>
      </c>
      <c r="L32" s="493">
        <f t="shared" si="1"/>
        <v>9273880.7899999991</v>
      </c>
      <c r="N32" s="494"/>
    </row>
    <row r="33" spans="1:14" s="492" customFormat="1" ht="18" customHeight="1">
      <c r="A33" s="549" t="s">
        <v>1759</v>
      </c>
      <c r="B33" s="524">
        <v>12000000</v>
      </c>
      <c r="C33" s="529">
        <v>679312.45</v>
      </c>
      <c r="D33" s="524">
        <f>('Detalle Ejecucion Febrero 23'!$E$120)</f>
        <v>682952.39</v>
      </c>
      <c r="E33" s="529">
        <v>645020.18999999994</v>
      </c>
      <c r="F33" s="524">
        <f>('Detalle Ejecucion Abril 23 '!$F$144)</f>
        <v>625852.04</v>
      </c>
      <c r="G33" s="529">
        <f>('Formato Presentacion Mayo '!$E$137)</f>
        <v>654058.69999999995</v>
      </c>
      <c r="H33" s="524">
        <f>('Detalle de Ejecucion Junio 23'!$E$121)</f>
        <v>681570.8</v>
      </c>
      <c r="I33" s="524">
        <f>('Detalle de Ejecucion Julio 23'!$F$120)</f>
        <v>508975.02999999997</v>
      </c>
      <c r="J33" s="557">
        <f t="shared" si="8"/>
        <v>4477741.5999999996</v>
      </c>
      <c r="K33" s="493">
        <f t="shared" si="6"/>
        <v>4477741.5999999996</v>
      </c>
      <c r="L33" s="493">
        <f t="shared" si="1"/>
        <v>7522258.4000000004</v>
      </c>
      <c r="N33" s="494"/>
    </row>
    <row r="34" spans="1:14" s="492" customFormat="1" ht="39" customHeight="1">
      <c r="A34" s="558" t="s">
        <v>1760</v>
      </c>
      <c r="B34" s="524">
        <v>111700000</v>
      </c>
      <c r="C34" s="529">
        <v>13688</v>
      </c>
      <c r="D34" s="524">
        <f>('Detalle Ejecucion Febrero 23'!$E$130)</f>
        <v>228229.7</v>
      </c>
      <c r="E34" s="529">
        <v>650593</v>
      </c>
      <c r="F34" s="524">
        <f>('Detalle Ejecucion Abril 23 '!$F$154)</f>
        <v>6844</v>
      </c>
      <c r="G34" s="529">
        <f>('Formato Presentacion Mayo '!$E$146)</f>
        <v>438989.5</v>
      </c>
      <c r="H34" s="524">
        <f>('Detalle de Ejecucion Junio 23'!$E$131)</f>
        <v>665388.91999999993</v>
      </c>
      <c r="I34" s="524">
        <f>('Detalle de Ejecucion Julio 23'!$F$129)</f>
        <v>1707626.38</v>
      </c>
      <c r="J34" s="557">
        <f t="shared" si="8"/>
        <v>3711359.5</v>
      </c>
      <c r="K34" s="493">
        <f t="shared" si="6"/>
        <v>3711359.5</v>
      </c>
      <c r="L34" s="493">
        <f t="shared" si="1"/>
        <v>107988640.5</v>
      </c>
      <c r="N34" s="494"/>
    </row>
    <row r="35" spans="1:14" s="492" customFormat="1" ht="32.25" customHeight="1">
      <c r="A35" s="558" t="s">
        <v>1761</v>
      </c>
      <c r="B35" s="524">
        <v>546300000</v>
      </c>
      <c r="C35" s="529">
        <v>3252004.82</v>
      </c>
      <c r="D35" s="524">
        <f>('Detalle Ejecucion Febrero 23'!$E$145)</f>
        <v>3442327.65</v>
      </c>
      <c r="E35" s="529">
        <v>2219972.37</v>
      </c>
      <c r="F35" s="524">
        <f>('Detalle Ejecucion Abril 23 '!$F$169)</f>
        <v>563413.42999999993</v>
      </c>
      <c r="G35" s="529">
        <f>('Formato Presentacion Mayo '!$E$160)</f>
        <v>122419516.40899999</v>
      </c>
      <c r="H35" s="524">
        <f>('Detalle de Ejecucion Junio 23'!$E$152)</f>
        <v>2326537.86</v>
      </c>
      <c r="I35" s="524">
        <v>4355407.7699999996</v>
      </c>
      <c r="J35" s="557">
        <f t="shared" si="8"/>
        <v>138579180.30900002</v>
      </c>
      <c r="K35" s="493">
        <f t="shared" si="6"/>
        <v>138579180.30900002</v>
      </c>
      <c r="L35" s="493">
        <f t="shared" si="1"/>
        <v>407720819.69099998</v>
      </c>
      <c r="N35" s="494"/>
    </row>
    <row r="36" spans="1:14" s="492" customFormat="1" ht="39.75" customHeight="1">
      <c r="A36" s="549" t="s">
        <v>1762</v>
      </c>
      <c r="B36" s="524">
        <v>0</v>
      </c>
      <c r="C36" s="529">
        <v>0</v>
      </c>
      <c r="D36" s="524">
        <f>('Detalle Ejecucion Febrero 23'!$E$188)</f>
        <v>334842.7</v>
      </c>
      <c r="E36" s="529">
        <v>0</v>
      </c>
      <c r="F36" s="524">
        <f>('Detalle Ejecucion Abril 23 '!$F$203)</f>
        <v>1233085.74</v>
      </c>
      <c r="G36" s="529">
        <f>('Formato Presentacion Mayo '!$E$195)</f>
        <v>0</v>
      </c>
      <c r="H36" s="524">
        <f>('Detalle de Ejecucion Junio 23'!$E$187)</f>
        <v>13334</v>
      </c>
      <c r="I36" s="524">
        <f>('Detalle de Ejecucion Julio 23'!$F$178)</f>
        <v>0</v>
      </c>
      <c r="J36" s="557">
        <f t="shared" si="8"/>
        <v>1581262.44</v>
      </c>
      <c r="K36" s="493">
        <f t="shared" si="6"/>
        <v>1581262.44</v>
      </c>
      <c r="L36" s="493">
        <f t="shared" si="1"/>
        <v>-1581262.44</v>
      </c>
      <c r="N36" s="494"/>
    </row>
    <row r="37" spans="1:14" ht="33" customHeight="1">
      <c r="A37" s="547" t="s">
        <v>1763</v>
      </c>
      <c r="B37" s="489">
        <f>SUM(B38:B45)</f>
        <v>38024600</v>
      </c>
      <c r="C37" s="488">
        <f t="shared" ref="C37:F37" si="9">SUM(C38:C45)</f>
        <v>965516.48</v>
      </c>
      <c r="D37" s="489">
        <f t="shared" si="9"/>
        <v>1239265.48</v>
      </c>
      <c r="E37" s="488">
        <f t="shared" si="9"/>
        <v>4098224.07</v>
      </c>
      <c r="F37" s="489">
        <f t="shared" si="9"/>
        <v>1151438.81</v>
      </c>
      <c r="G37" s="488">
        <f>SUM(G38:G45)</f>
        <v>1738236.94</v>
      </c>
      <c r="H37" s="489">
        <f>SUM(H38:H45)</f>
        <v>1144201.27</v>
      </c>
      <c r="I37" s="489">
        <f>SUM(I38:I45)</f>
        <v>816701.24</v>
      </c>
      <c r="J37" s="548">
        <f>SUM(J38:J45)</f>
        <v>11153584.290000001</v>
      </c>
      <c r="K37" s="490">
        <f>SUM(C37:I37)</f>
        <v>11153584.289999999</v>
      </c>
      <c r="L37" s="491">
        <f t="shared" si="1"/>
        <v>26871015.710000001</v>
      </c>
      <c r="N37" s="494"/>
    </row>
    <row r="38" spans="1:14" s="492" customFormat="1" ht="18" customHeight="1">
      <c r="A38" s="549" t="s">
        <v>1764</v>
      </c>
      <c r="B38" s="524">
        <v>2550000</v>
      </c>
      <c r="C38" s="529">
        <v>89124.49</v>
      </c>
      <c r="D38" s="524">
        <f>('Detalle Ejecucion Febrero 23'!$E$194)</f>
        <v>60472.460000000014</v>
      </c>
      <c r="E38" s="529">
        <v>168588.24</v>
      </c>
      <c r="F38" s="524">
        <f>('Formato Presentacion Abril '!$E$200)</f>
        <v>64422.68</v>
      </c>
      <c r="G38" s="529">
        <v>151481.79</v>
      </c>
      <c r="H38" s="524">
        <f>('Detalle de Ejecucion Junio 23'!$E$192)</f>
        <v>406851.84000000003</v>
      </c>
      <c r="I38" s="524">
        <v>89454.45</v>
      </c>
      <c r="J38" s="557">
        <f t="shared" ref="J38:J45" si="10">SUM(C38:I38)</f>
        <v>1030395.95</v>
      </c>
      <c r="K38" s="493">
        <f t="shared" si="6"/>
        <v>1030395.95</v>
      </c>
      <c r="L38" s="493">
        <f t="shared" si="1"/>
        <v>1519604.05</v>
      </c>
      <c r="N38" s="494"/>
    </row>
    <row r="39" spans="1:14" s="492" customFormat="1" ht="18" customHeight="1">
      <c r="A39" s="558" t="s">
        <v>1765</v>
      </c>
      <c r="B39" s="524">
        <v>4700000</v>
      </c>
      <c r="C39" s="529">
        <v>0</v>
      </c>
      <c r="D39" s="524">
        <f>('Detalle Ejecucion Febrero 23'!$E$249)</f>
        <v>0</v>
      </c>
      <c r="E39" s="529">
        <f>('Detalle Ejecucion Febrero 23'!$E$249)</f>
        <v>0</v>
      </c>
      <c r="F39" s="524">
        <f>('Detalle Ejecucion Abril 23 '!$F$264)</f>
        <v>0</v>
      </c>
      <c r="G39" s="529">
        <f>('Formato Presentacion Mayo '!$E$204)</f>
        <v>0</v>
      </c>
      <c r="H39" s="524">
        <f>('Detalle de Ejecucion Junio 23'!$E$254)</f>
        <v>0</v>
      </c>
      <c r="I39" s="524">
        <f>('Detalle de Ejecucion Julio 23'!$F$241)</f>
        <v>0</v>
      </c>
      <c r="J39" s="557">
        <f t="shared" si="10"/>
        <v>0</v>
      </c>
      <c r="K39" s="493">
        <f t="shared" si="6"/>
        <v>0</v>
      </c>
      <c r="L39" s="493">
        <f t="shared" si="1"/>
        <v>4700000</v>
      </c>
      <c r="N39" s="494"/>
    </row>
    <row r="40" spans="1:14" s="492" customFormat="1" ht="18" customHeight="1">
      <c r="A40" s="558" t="s">
        <v>1766</v>
      </c>
      <c r="B40" s="524">
        <v>1800000</v>
      </c>
      <c r="C40" s="529">
        <v>0</v>
      </c>
      <c r="D40" s="524">
        <f>('Detalle Ejecucion Febrero 23'!$E$254)</f>
        <v>0</v>
      </c>
      <c r="E40" s="529">
        <f>('Detalle Ejecucion Febrero 23'!$E$254)</f>
        <v>0</v>
      </c>
      <c r="F40" s="524">
        <f>('Detalle Ejecucion Abril 23 '!$F$269)</f>
        <v>0</v>
      </c>
      <c r="G40" s="529">
        <f>('Formato Presentacion Mayo '!$E$209)</f>
        <v>0</v>
      </c>
      <c r="H40" s="524">
        <f>('Detalle de Ejecucion Junio 23'!$E$258)</f>
        <v>0</v>
      </c>
      <c r="I40" s="524">
        <f>('Detalle de Ejecucion Julio 23'!$F$245)</f>
        <v>0</v>
      </c>
      <c r="J40" s="557">
        <f t="shared" si="10"/>
        <v>0</v>
      </c>
      <c r="K40" s="493">
        <f t="shared" si="6"/>
        <v>0</v>
      </c>
      <c r="L40" s="493">
        <f t="shared" si="1"/>
        <v>1800000</v>
      </c>
      <c r="N40" s="494"/>
    </row>
    <row r="41" spans="1:14" s="492" customFormat="1" ht="18" customHeight="1">
      <c r="A41" s="549" t="s">
        <v>1767</v>
      </c>
      <c r="B41" s="524">
        <v>800000</v>
      </c>
      <c r="C41" s="529">
        <v>0</v>
      </c>
      <c r="D41" s="524">
        <v>0</v>
      </c>
      <c r="E41" s="529">
        <v>0</v>
      </c>
      <c r="F41" s="524">
        <f>('Detalle Ejecucion Abril 23 '!$F$276)</f>
        <v>0</v>
      </c>
      <c r="G41" s="529">
        <f>('Formato Presentacion Mayo '!$E$216)</f>
        <v>0</v>
      </c>
      <c r="H41" s="524">
        <f>('Detalle de Ejecucion Junio 23'!$E$263)</f>
        <v>0</v>
      </c>
      <c r="I41" s="524">
        <f>('Detalle de Ejecucion Julio 23'!$F$250)</f>
        <v>0</v>
      </c>
      <c r="J41" s="557">
        <f t="shared" si="10"/>
        <v>0</v>
      </c>
      <c r="K41" s="493">
        <f t="shared" si="6"/>
        <v>0</v>
      </c>
      <c r="L41" s="493">
        <f t="shared" si="1"/>
        <v>800000</v>
      </c>
      <c r="N41" s="494"/>
    </row>
    <row r="42" spans="1:14" s="492" customFormat="1" ht="15.75" customHeight="1">
      <c r="A42" s="558" t="s">
        <v>1768</v>
      </c>
      <c r="B42" s="524">
        <v>1000000</v>
      </c>
      <c r="C42" s="529">
        <v>73455</v>
      </c>
      <c r="D42" s="524">
        <f>('Detalle Ejecucion Febrero 23'!$E$264)</f>
        <v>106495</v>
      </c>
      <c r="E42" s="529">
        <v>0</v>
      </c>
      <c r="F42" s="524">
        <f>('Detalle Ejecucion Abril 23 '!$F$279)</f>
        <v>318999.96000000002</v>
      </c>
      <c r="G42" s="529">
        <f>('Formato Presentacion Mayo '!$E$219)</f>
        <v>0</v>
      </c>
      <c r="H42" s="524">
        <f>('Detalle de Ejecucion Junio 23'!$E$265)</f>
        <v>0</v>
      </c>
      <c r="I42" s="524">
        <f>('Detalle de Ejecucion Julio 23'!$F$253)</f>
        <v>0</v>
      </c>
      <c r="J42" s="557">
        <f t="shared" si="10"/>
        <v>498949.96</v>
      </c>
      <c r="K42" s="493">
        <f t="shared" si="6"/>
        <v>498949.96</v>
      </c>
      <c r="L42" s="493">
        <f t="shared" si="1"/>
        <v>501050.04</v>
      </c>
      <c r="N42" s="494"/>
    </row>
    <row r="43" spans="1:14" s="492" customFormat="1" ht="18" customHeight="1">
      <c r="A43" s="549" t="s">
        <v>1769</v>
      </c>
      <c r="B43" s="524">
        <v>50000</v>
      </c>
      <c r="C43" s="529">
        <v>0</v>
      </c>
      <c r="D43" s="524">
        <v>0</v>
      </c>
      <c r="E43" s="529">
        <v>0</v>
      </c>
      <c r="F43" s="524">
        <f>('Detalle Ejecucion Abril 23 '!$F$284)</f>
        <v>0</v>
      </c>
      <c r="G43" s="529">
        <f>('Formato Presentacion Mayo '!$E$224)</f>
        <v>4445.0600000000004</v>
      </c>
      <c r="H43" s="524">
        <v>424.8</v>
      </c>
      <c r="I43" s="524">
        <f>('Detalle de Ejecucion Julio 23'!$F$257)</f>
        <v>0</v>
      </c>
      <c r="J43" s="557">
        <f t="shared" si="10"/>
        <v>4869.8600000000006</v>
      </c>
      <c r="K43" s="493">
        <f t="shared" si="6"/>
        <v>4869.8600000000006</v>
      </c>
      <c r="L43" s="493">
        <f t="shared" si="1"/>
        <v>45130.14</v>
      </c>
      <c r="N43" s="494"/>
    </row>
    <row r="44" spans="1:14" s="492" customFormat="1" ht="16.5" customHeight="1">
      <c r="A44" s="558" t="s">
        <v>1770</v>
      </c>
      <c r="B44" s="524">
        <v>15970000</v>
      </c>
      <c r="C44" s="529">
        <v>686450</v>
      </c>
      <c r="D44" s="524">
        <f>('Detalle Ejecucion Febrero 23'!$E$279)</f>
        <v>686490</v>
      </c>
      <c r="E44" s="529">
        <v>614779.19999999995</v>
      </c>
      <c r="F44" s="524">
        <f>('Formato Presentacion Abril '!$E$233)</f>
        <v>642060</v>
      </c>
      <c r="G44" s="529">
        <f>('Formato Presentacion Mayo '!$E$233)</f>
        <v>642060</v>
      </c>
      <c r="H44" s="524">
        <v>630460</v>
      </c>
      <c r="I44" s="524">
        <v>630461</v>
      </c>
      <c r="J44" s="557">
        <f t="shared" si="10"/>
        <v>4532760.2</v>
      </c>
      <c r="K44" s="493">
        <f t="shared" si="6"/>
        <v>4532760.2</v>
      </c>
      <c r="L44" s="493">
        <f t="shared" si="1"/>
        <v>11437239.800000001</v>
      </c>
      <c r="N44" s="494"/>
    </row>
    <row r="45" spans="1:14" s="492" customFormat="1" ht="18" customHeight="1">
      <c r="A45" s="558" t="s">
        <v>1771</v>
      </c>
      <c r="B45" s="524">
        <v>11154600</v>
      </c>
      <c r="C45" s="529">
        <v>116486.99</v>
      </c>
      <c r="D45" s="524">
        <f>('Detalle Ejecucion Febrero 23'!$E$290)</f>
        <v>385808.02000000008</v>
      </c>
      <c r="E45" s="529">
        <v>3314856.63</v>
      </c>
      <c r="F45" s="524">
        <f>('Detalle Ejecucion Abril 23 '!$F$305)</f>
        <v>125956.17</v>
      </c>
      <c r="G45" s="529">
        <f>('Formato Presentacion Mayo '!$E$243)</f>
        <v>940250.09000000008</v>
      </c>
      <c r="H45" s="524">
        <v>106464.63</v>
      </c>
      <c r="I45" s="524">
        <v>96785.79</v>
      </c>
      <c r="J45" s="557">
        <f t="shared" si="10"/>
        <v>5086608.32</v>
      </c>
      <c r="K45" s="493">
        <f t="shared" si="6"/>
        <v>5086608.32</v>
      </c>
      <c r="L45" s="493">
        <f t="shared" si="1"/>
        <v>6067991.6799999997</v>
      </c>
      <c r="N45" s="494"/>
    </row>
    <row r="46" spans="1:14" ht="23.25" customHeight="1">
      <c r="A46" s="547" t="s">
        <v>1772</v>
      </c>
      <c r="B46" s="489">
        <f>SUM(B47:B47)</f>
        <v>25000000</v>
      </c>
      <c r="C46" s="488">
        <f t="shared" ref="C46:I46" si="11">SUM(C47:C47)</f>
        <v>171100</v>
      </c>
      <c r="D46" s="489">
        <f t="shared" si="11"/>
        <v>0</v>
      </c>
      <c r="E46" s="488">
        <f t="shared" si="11"/>
        <v>0</v>
      </c>
      <c r="F46" s="489">
        <f t="shared" si="11"/>
        <v>182400</v>
      </c>
      <c r="G46" s="488">
        <f t="shared" si="11"/>
        <v>0</v>
      </c>
      <c r="H46" s="489">
        <f t="shared" si="11"/>
        <v>0</v>
      </c>
      <c r="I46" s="489">
        <f t="shared" si="11"/>
        <v>246895.79</v>
      </c>
      <c r="J46" s="548">
        <f>SUM(J47:J47)</f>
        <v>600395.79</v>
      </c>
      <c r="K46" s="490">
        <f>SUM(C46:I46)</f>
        <v>600395.79</v>
      </c>
      <c r="L46" s="491">
        <f t="shared" si="1"/>
        <v>24399604.210000001</v>
      </c>
      <c r="N46" s="494"/>
    </row>
    <row r="47" spans="1:14" s="492" customFormat="1" ht="18" customHeight="1">
      <c r="A47" s="558" t="s">
        <v>1773</v>
      </c>
      <c r="B47" s="524">
        <v>25000000</v>
      </c>
      <c r="C47" s="529">
        <v>171100</v>
      </c>
      <c r="D47" s="534">
        <v>0</v>
      </c>
      <c r="E47" s="536">
        <v>0</v>
      </c>
      <c r="F47" s="524">
        <f>('Detalle Ejecucion Abril 23 '!$F$335)</f>
        <v>182400</v>
      </c>
      <c r="G47" s="531">
        <f>('Formato Presentacion Mayo '!$E$256)</f>
        <v>0</v>
      </c>
      <c r="H47" s="500">
        <f>('Detalle de Ejecucion Junio 23'!$E$333)</f>
        <v>0</v>
      </c>
      <c r="I47" s="500">
        <f>('Detalle de Ejecucion Julio 23'!$F$314)</f>
        <v>246895.79</v>
      </c>
      <c r="J47" s="557">
        <f>SUM(C47:I47)</f>
        <v>600395.79</v>
      </c>
      <c r="K47" s="493">
        <f t="shared" si="6"/>
        <v>600395.79</v>
      </c>
      <c r="L47" s="493">
        <f t="shared" si="1"/>
        <v>24399604.210000001</v>
      </c>
      <c r="N47" s="494"/>
    </row>
    <row r="48" spans="1:14" ht="24" customHeight="1">
      <c r="A48" s="547" t="s">
        <v>1774</v>
      </c>
      <c r="B48" s="489">
        <f>SUM(B49:B50)</f>
        <v>1500000000</v>
      </c>
      <c r="C48" s="488">
        <f t="shared" ref="C48:G48" si="12">SUM(C49:C50)</f>
        <v>553720</v>
      </c>
      <c r="D48" s="489">
        <f t="shared" si="12"/>
        <v>1627945.67</v>
      </c>
      <c r="E48" s="488">
        <f t="shared" si="12"/>
        <v>1501750433.8499999</v>
      </c>
      <c r="F48" s="489">
        <f t="shared" si="12"/>
        <v>1462176.42</v>
      </c>
      <c r="G48" s="488">
        <f t="shared" si="12"/>
        <v>13051069.27</v>
      </c>
      <c r="H48" s="489">
        <f>SUM(H49:H50)</f>
        <v>3279290.08</v>
      </c>
      <c r="I48" s="489">
        <f>SUM(I49:I50)</f>
        <v>1030000000</v>
      </c>
      <c r="J48" s="548">
        <f>SUM(J49:J50)</f>
        <v>2551724635.29</v>
      </c>
      <c r="K48" s="490">
        <f>SUM(C48:I48)</f>
        <v>2551724635.29</v>
      </c>
      <c r="L48" s="491">
        <f t="shared" si="1"/>
        <v>-1051724635.29</v>
      </c>
      <c r="N48" s="494"/>
    </row>
    <row r="49" spans="1:14" s="492" customFormat="1" ht="18" customHeight="1">
      <c r="A49" s="558" t="s">
        <v>1775</v>
      </c>
      <c r="B49" s="524">
        <v>0</v>
      </c>
      <c r="C49" s="529">
        <v>553720</v>
      </c>
      <c r="D49" s="524">
        <f>('Detalle Ejecucion Febrero 23'!$E$335)</f>
        <v>1627945.67</v>
      </c>
      <c r="E49" s="529">
        <v>1750433.85</v>
      </c>
      <c r="F49" s="524">
        <f>('Detalle Ejecucion Abril 23 '!$F$351)</f>
        <v>1462176.42</v>
      </c>
      <c r="G49" s="529">
        <f>('Formato Presentacion Mayo '!$E$272)</f>
        <v>13051069.27</v>
      </c>
      <c r="H49" s="524">
        <v>3279290.08</v>
      </c>
      <c r="I49" s="524">
        <v>0</v>
      </c>
      <c r="J49" s="557">
        <f>SUM(C49:I49)</f>
        <v>21724635.289999999</v>
      </c>
      <c r="K49" s="490">
        <f>SUM(C49:I49)</f>
        <v>21724635.289999999</v>
      </c>
      <c r="L49" s="493">
        <f t="shared" si="1"/>
        <v>-21724635.289999999</v>
      </c>
      <c r="N49" s="494"/>
    </row>
    <row r="50" spans="1:14" s="492" customFormat="1" ht="18" customHeight="1">
      <c r="A50" s="549" t="s">
        <v>1776</v>
      </c>
      <c r="B50" s="524">
        <v>1500000000</v>
      </c>
      <c r="C50" s="529">
        <v>0</v>
      </c>
      <c r="D50" s="524">
        <v>0</v>
      </c>
      <c r="E50" s="529">
        <v>1500000000</v>
      </c>
      <c r="F50" s="524">
        <f>('Detalle Ejecucion Abril 23 '!$F$355)</f>
        <v>0</v>
      </c>
      <c r="G50" s="529">
        <f>('Formato Presentacion Mayo '!$E$273)</f>
        <v>0</v>
      </c>
      <c r="H50" s="524">
        <v>0</v>
      </c>
      <c r="I50" s="524">
        <f>('Detalle de Ejecucion Julio 23'!$F$330)</f>
        <v>1030000000</v>
      </c>
      <c r="J50" s="557">
        <f>SUM(C50:I50)</f>
        <v>2530000000</v>
      </c>
      <c r="K50" s="490">
        <f>SUM(C50:I50)</f>
        <v>2530000000</v>
      </c>
      <c r="L50" s="493">
        <f t="shared" si="1"/>
        <v>-1030000000</v>
      </c>
      <c r="N50" s="494"/>
    </row>
    <row r="51" spans="1:14" ht="38.25" customHeight="1">
      <c r="A51" s="547" t="s">
        <v>1777</v>
      </c>
      <c r="B51" s="489">
        <f t="shared" ref="B51:G51" si="13">SUM(B52:B58)</f>
        <v>115790800</v>
      </c>
      <c r="C51" s="488">
        <f t="shared" si="13"/>
        <v>1362162.5</v>
      </c>
      <c r="D51" s="489">
        <f t="shared" si="13"/>
        <v>414650.02</v>
      </c>
      <c r="E51" s="488">
        <f t="shared" si="13"/>
        <v>2733572.73</v>
      </c>
      <c r="F51" s="489">
        <f t="shared" si="13"/>
        <v>407346.94</v>
      </c>
      <c r="G51" s="488">
        <f t="shared" si="13"/>
        <v>4289243.28</v>
      </c>
      <c r="H51" s="489">
        <f>SUM(H52:H58)</f>
        <v>3377648.61</v>
      </c>
      <c r="I51" s="489">
        <f>SUM(I52:I58)</f>
        <v>168161.29</v>
      </c>
      <c r="J51" s="548">
        <f>SUM(J52:J58)</f>
        <v>12752785.369999999</v>
      </c>
      <c r="K51" s="490">
        <f>SUM(C51:I51)</f>
        <v>12752785.369999999</v>
      </c>
      <c r="L51" s="491">
        <f t="shared" si="1"/>
        <v>103038014.63</v>
      </c>
      <c r="N51" s="494"/>
    </row>
    <row r="52" spans="1:14" s="492" customFormat="1" ht="18" customHeight="1">
      <c r="A52" s="558" t="s">
        <v>1778</v>
      </c>
      <c r="B52" s="524">
        <v>39000000</v>
      </c>
      <c r="C52" s="529">
        <v>1151532.5</v>
      </c>
      <c r="D52" s="535">
        <v>0</v>
      </c>
      <c r="E52" s="529">
        <v>2733572.73</v>
      </c>
      <c r="F52" s="535">
        <f>('Detalle Ejecucion Abril 23 '!$F$358)</f>
        <v>0</v>
      </c>
      <c r="G52" s="529">
        <f>('Formato Presentacion Mayo '!$E$275)</f>
        <v>3912225.81</v>
      </c>
      <c r="H52" s="524">
        <f>('Detalle de Ejecucion Junio 23'!$E$361)</f>
        <v>0</v>
      </c>
      <c r="I52" s="524">
        <f>('Formato Presentacion Julio (2)'!$E$274)</f>
        <v>168161.29</v>
      </c>
      <c r="J52" s="557">
        <f t="shared" ref="J52:J58" si="14">SUM(C52:I52)</f>
        <v>7965492.3300000001</v>
      </c>
      <c r="K52" s="493">
        <f t="shared" ref="K52:K61" si="15">SUM(C52:I52)</f>
        <v>7965492.3300000001</v>
      </c>
      <c r="L52" s="493">
        <f t="shared" si="1"/>
        <v>31034507.670000002</v>
      </c>
      <c r="N52" s="494"/>
    </row>
    <row r="53" spans="1:14" s="492" customFormat="1" ht="16.5" customHeight="1">
      <c r="A53" s="558" t="s">
        <v>1779</v>
      </c>
      <c r="B53" s="524">
        <v>3300000</v>
      </c>
      <c r="C53" s="529">
        <v>0</v>
      </c>
      <c r="D53" s="524">
        <v>0</v>
      </c>
      <c r="E53" s="529">
        <v>0</v>
      </c>
      <c r="F53" s="524">
        <f>('Detalle Ejecucion Abril 23 '!$F$364)</f>
        <v>0</v>
      </c>
      <c r="G53" s="529">
        <f>('Formato Presentacion Mayo '!$E$283)</f>
        <v>0</v>
      </c>
      <c r="H53" s="524">
        <f>('Detalle de Ejecucion Junio 23'!$E$368)</f>
        <v>0</v>
      </c>
      <c r="I53" s="538">
        <f>('Detalle de Ejecucion Julio 23'!$F$343)</f>
        <v>0</v>
      </c>
      <c r="J53" s="557">
        <f t="shared" si="14"/>
        <v>0</v>
      </c>
      <c r="K53" s="493">
        <f t="shared" si="15"/>
        <v>0</v>
      </c>
      <c r="L53" s="493">
        <f t="shared" si="1"/>
        <v>3300000</v>
      </c>
      <c r="N53" s="494"/>
    </row>
    <row r="54" spans="1:14" s="492" customFormat="1" ht="18" customHeight="1">
      <c r="A54" s="558" t="s">
        <v>1780</v>
      </c>
      <c r="B54" s="524">
        <v>41000000</v>
      </c>
      <c r="C54" s="529">
        <v>0</v>
      </c>
      <c r="D54" s="524">
        <v>0</v>
      </c>
      <c r="E54" s="529">
        <v>0</v>
      </c>
      <c r="F54" s="524">
        <f>('Detalle Ejecucion Abril 23 '!$F$372)</f>
        <v>0</v>
      </c>
      <c r="G54" s="529">
        <f>('Formato Presentacion Mayo '!$E$291)</f>
        <v>0</v>
      </c>
      <c r="H54" s="524">
        <f>('Detalle de Ejecucion Junio 23'!$E$372)</f>
        <v>0</v>
      </c>
      <c r="I54" s="524">
        <f>('Detalle de Ejecucion Julio 23'!$F$347)</f>
        <v>0</v>
      </c>
      <c r="J54" s="557">
        <f t="shared" si="14"/>
        <v>0</v>
      </c>
      <c r="K54" s="493">
        <f t="shared" si="15"/>
        <v>0</v>
      </c>
      <c r="L54" s="493">
        <f t="shared" si="1"/>
        <v>41000000</v>
      </c>
      <c r="N54" s="494"/>
    </row>
    <row r="55" spans="1:14" s="492" customFormat="1" ht="17.25" customHeight="1">
      <c r="A55" s="558" t="s">
        <v>1781</v>
      </c>
      <c r="B55" s="524">
        <v>20490800</v>
      </c>
      <c r="C55" s="529">
        <v>210630</v>
      </c>
      <c r="D55" s="524">
        <f>('Detalle Ejecucion Febrero 23'!$E$358)</f>
        <v>414650.02</v>
      </c>
      <c r="E55" s="529">
        <v>0</v>
      </c>
      <c r="F55" s="524">
        <f>('Detalle Ejecucion Abril 23 '!$F$375)</f>
        <v>36585.9</v>
      </c>
      <c r="G55" s="529">
        <f>('Formato Presentacion Mayo '!$E$294)</f>
        <v>3429.47</v>
      </c>
      <c r="H55" s="524"/>
      <c r="I55" s="539"/>
      <c r="J55" s="557">
        <f t="shared" si="14"/>
        <v>665295.39</v>
      </c>
      <c r="K55" s="493">
        <f t="shared" si="15"/>
        <v>665295.39</v>
      </c>
      <c r="L55" s="493">
        <f t="shared" si="1"/>
        <v>19825504.609999999</v>
      </c>
      <c r="N55" s="494"/>
    </row>
    <row r="56" spans="1:14" s="492" customFormat="1" ht="18" customHeight="1">
      <c r="A56" s="558" t="s">
        <v>1782</v>
      </c>
      <c r="B56" s="524">
        <v>2000000</v>
      </c>
      <c r="C56" s="529">
        <v>0</v>
      </c>
      <c r="D56" s="524">
        <v>0</v>
      </c>
      <c r="E56" s="529">
        <v>0</v>
      </c>
      <c r="F56" s="524">
        <f>('Detalle Ejecucion Abril 23 '!$F$383)</f>
        <v>0</v>
      </c>
      <c r="G56" s="529">
        <f>('Formato Presentacion Mayo '!$E$303)</f>
        <v>43188</v>
      </c>
      <c r="H56" s="524">
        <f>('Detalle de Ejecucion Junio 23'!$E$372)</f>
        <v>0</v>
      </c>
      <c r="I56" s="524">
        <f>('Detalle de Ejecucion Julio 23'!$F$350)</f>
        <v>0</v>
      </c>
      <c r="J56" s="557">
        <f t="shared" si="14"/>
        <v>43188</v>
      </c>
      <c r="K56" s="493">
        <f t="shared" si="15"/>
        <v>43188</v>
      </c>
      <c r="L56" s="493">
        <f t="shared" si="1"/>
        <v>1956812</v>
      </c>
      <c r="N56" s="494"/>
    </row>
    <row r="57" spans="1:14" s="492" customFormat="1" ht="18" customHeight="1">
      <c r="A57" s="558" t="s">
        <v>1783</v>
      </c>
      <c r="B57" s="524">
        <v>10000000</v>
      </c>
      <c r="C57" s="529">
        <v>0</v>
      </c>
      <c r="D57" s="524">
        <v>0</v>
      </c>
      <c r="E57" s="529">
        <v>0</v>
      </c>
      <c r="F57" s="524">
        <f>('Detalle Ejecucion Abril 23 '!$F$386)</f>
        <v>0</v>
      </c>
      <c r="G57" s="529">
        <f>('Formato Presentacion Mayo '!$E$305)</f>
        <v>330400</v>
      </c>
      <c r="H57" s="524">
        <v>1894604.46</v>
      </c>
      <c r="I57" s="524">
        <f>('Detalle de Ejecucion Julio 23'!$F$362)</f>
        <v>0</v>
      </c>
      <c r="J57" s="557">
        <f t="shared" si="14"/>
        <v>2225004.46</v>
      </c>
      <c r="K57" s="493">
        <f t="shared" si="15"/>
        <v>2225004.46</v>
      </c>
      <c r="L57" s="493">
        <f t="shared" si="1"/>
        <v>7774995.54</v>
      </c>
      <c r="N57" s="494"/>
    </row>
    <row r="58" spans="1:14" s="492" customFormat="1" ht="18" customHeight="1">
      <c r="A58" s="558" t="s">
        <v>1784</v>
      </c>
      <c r="B58" s="500">
        <v>0</v>
      </c>
      <c r="C58" s="531"/>
      <c r="D58" s="500"/>
      <c r="E58" s="531"/>
      <c r="F58" s="524">
        <f>('Detalle Ejecucion Abril 23 '!$F$390)</f>
        <v>370761.04</v>
      </c>
      <c r="G58" s="531">
        <f>('Formato Presentacion Mayo '!$E$313)</f>
        <v>0</v>
      </c>
      <c r="H58" s="500">
        <v>1483044.15</v>
      </c>
      <c r="I58" s="500">
        <f>('Detalle de Ejecucion Julio 23'!$F$365)</f>
        <v>0</v>
      </c>
      <c r="J58" s="557">
        <f t="shared" si="14"/>
        <v>1853805.19</v>
      </c>
      <c r="K58" s="493">
        <f t="shared" si="15"/>
        <v>1853805.19</v>
      </c>
      <c r="L58" s="493">
        <f t="shared" si="1"/>
        <v>-1853805.19</v>
      </c>
      <c r="N58" s="494"/>
    </row>
    <row r="59" spans="1:14" ht="15.75">
      <c r="A59" s="547" t="s">
        <v>1785</v>
      </c>
      <c r="B59" s="489">
        <f>SUM(B60:B61)</f>
        <v>105000000</v>
      </c>
      <c r="C59" s="488">
        <f t="shared" ref="C59:G59" si="16">SUM(C60:C61)</f>
        <v>1055750.49</v>
      </c>
      <c r="D59" s="489">
        <f t="shared" si="16"/>
        <v>7066840.9900000002</v>
      </c>
      <c r="E59" s="488">
        <f t="shared" si="16"/>
        <v>3969576.73</v>
      </c>
      <c r="F59" s="489">
        <f t="shared" si="16"/>
        <v>7457908.4399999995</v>
      </c>
      <c r="G59" s="488">
        <f t="shared" si="16"/>
        <v>5523348.5</v>
      </c>
      <c r="H59" s="489">
        <f>SUM(H60:H61)</f>
        <v>2484519.6</v>
      </c>
      <c r="I59" s="489">
        <f>SUM(I60:I61)</f>
        <v>2563169.17</v>
      </c>
      <c r="J59" s="489">
        <f>SUM(J60:J61)</f>
        <v>30121113.920000002</v>
      </c>
      <c r="K59" s="490">
        <f>SUM(C59:I59)</f>
        <v>30121113.920000002</v>
      </c>
      <c r="L59" s="491">
        <f t="shared" si="1"/>
        <v>74878886.079999998</v>
      </c>
      <c r="N59" s="494"/>
    </row>
    <row r="60" spans="1:14" s="492" customFormat="1" ht="18" customHeight="1">
      <c r="A60" s="558" t="s">
        <v>1786</v>
      </c>
      <c r="B60" s="524">
        <v>105000000</v>
      </c>
      <c r="C60" s="529">
        <v>1055750.49</v>
      </c>
      <c r="D60" s="524">
        <v>4032501.05</v>
      </c>
      <c r="E60" s="529">
        <v>3880638.23</v>
      </c>
      <c r="F60" s="524">
        <f>('Detalle Ejecucion Abril 23 '!$F$394)</f>
        <v>0</v>
      </c>
      <c r="G60" s="529">
        <v>1113863.9099999999</v>
      </c>
      <c r="H60" s="524">
        <v>2274776.9700000002</v>
      </c>
      <c r="I60" s="524">
        <v>292919.65000000002</v>
      </c>
      <c r="J60" s="557">
        <f>SUM(C60:I60)</f>
        <v>12650450.300000001</v>
      </c>
      <c r="K60" s="493">
        <f t="shared" si="15"/>
        <v>12650450.300000001</v>
      </c>
      <c r="L60" s="493">
        <f t="shared" si="1"/>
        <v>92349549.700000003</v>
      </c>
      <c r="N60" s="494"/>
    </row>
    <row r="61" spans="1:14" s="492" customFormat="1" ht="18" customHeight="1" thickBot="1">
      <c r="A61" s="559" t="s">
        <v>1787</v>
      </c>
      <c r="B61" s="540">
        <v>0</v>
      </c>
      <c r="C61" s="541"/>
      <c r="D61" s="497">
        <v>3034339.94</v>
      </c>
      <c r="E61" s="499">
        <v>88938.5</v>
      </c>
      <c r="F61" s="497">
        <f>('Detalle Ejecucion Abril 23 '!$F$397)</f>
        <v>7457908.4399999995</v>
      </c>
      <c r="G61" s="499">
        <v>4409484.59</v>
      </c>
      <c r="H61" s="497">
        <v>209742.63</v>
      </c>
      <c r="I61" s="542">
        <v>2270249.52</v>
      </c>
      <c r="J61" s="560">
        <f>SUM(C61:I61)</f>
        <v>17470663.620000001</v>
      </c>
      <c r="K61" s="493">
        <f t="shared" si="15"/>
        <v>17470663.620000001</v>
      </c>
      <c r="L61" s="493">
        <f t="shared" si="1"/>
        <v>-17470663.620000001</v>
      </c>
      <c r="N61" s="494"/>
    </row>
    <row r="62" spans="1:14" s="487" customFormat="1" ht="24.95" customHeight="1" thickBot="1">
      <c r="A62" s="543" t="s">
        <v>15</v>
      </c>
      <c r="B62" s="502">
        <f t="shared" ref="B62:I62" si="17">B21+B27+B37+B46+B48+B51+B59</f>
        <v>2977000000</v>
      </c>
      <c r="C62" s="501">
        <f t="shared" si="17"/>
        <v>21394911.369999997</v>
      </c>
      <c r="D62" s="502">
        <f t="shared" si="17"/>
        <v>28759495.039999999</v>
      </c>
      <c r="E62" s="501">
        <f t="shared" si="17"/>
        <v>1539042207.0999999</v>
      </c>
      <c r="F62" s="502">
        <f t="shared" si="17"/>
        <v>28349747.230000004</v>
      </c>
      <c r="G62" s="501">
        <f t="shared" si="17"/>
        <v>162088462.73900002</v>
      </c>
      <c r="H62" s="502">
        <f t="shared" si="17"/>
        <v>37072996.329999998</v>
      </c>
      <c r="I62" s="502">
        <f t="shared" si="17"/>
        <v>1056348436.8899999</v>
      </c>
      <c r="J62" s="544">
        <f>J21+J27+J37+J46+J48+J51+J59</f>
        <v>2873056256.6989999</v>
      </c>
      <c r="K62" s="494">
        <f>SUM(C62:I62)</f>
        <v>2873056256.6989999</v>
      </c>
      <c r="L62" s="491">
        <f t="shared" si="1"/>
        <v>103943743.30100012</v>
      </c>
      <c r="N62" s="494"/>
    </row>
    <row r="63" spans="1:14" ht="15.75">
      <c r="A63" s="503"/>
      <c r="J63" s="494"/>
    </row>
    <row r="64" spans="1:14">
      <c r="A64" s="503"/>
      <c r="J64" s="490"/>
    </row>
    <row r="65" spans="1:7">
      <c r="A65" s="503"/>
    </row>
    <row r="66" spans="1:7" ht="15.75">
      <c r="A66" s="504"/>
    </row>
    <row r="67" spans="1:7" ht="18.75">
      <c r="A67" s="505" t="s">
        <v>1788</v>
      </c>
      <c r="F67" s="506" t="s">
        <v>1789</v>
      </c>
      <c r="G67" s="561"/>
    </row>
    <row r="68" spans="1:7" ht="18.75">
      <c r="A68" s="507" t="s">
        <v>1790</v>
      </c>
      <c r="F68" s="508" t="s">
        <v>1791</v>
      </c>
    </row>
    <row r="69" spans="1:7">
      <c r="A69" s="509"/>
      <c r="C69" s="510"/>
    </row>
    <row r="70" spans="1:7" ht="18.75" customHeight="1">
      <c r="D70" s="721" t="s">
        <v>755</v>
      </c>
      <c r="E70" s="721"/>
    </row>
    <row r="71" spans="1:7" ht="18.75">
      <c r="D71" s="722" t="s">
        <v>756</v>
      </c>
      <c r="E71" s="722"/>
    </row>
    <row r="72" spans="1:7">
      <c r="A72" s="511"/>
    </row>
    <row r="73" spans="1:7" ht="15.75">
      <c r="A73" s="723"/>
      <c r="B73" s="723"/>
      <c r="C73" s="723"/>
      <c r="D73" s="723"/>
    </row>
    <row r="74" spans="1:7">
      <c r="A74" s="714"/>
      <c r="B74" s="714"/>
      <c r="C74" s="714"/>
      <c r="D74" s="714"/>
    </row>
    <row r="75" spans="1:7">
      <c r="A75" s="512"/>
    </row>
    <row r="76" spans="1:7">
      <c r="A76" s="512"/>
    </row>
    <row r="77" spans="1:7">
      <c r="A77" s="512"/>
    </row>
    <row r="79" spans="1:7">
      <c r="A79" s="503"/>
    </row>
    <row r="80" spans="1:7">
      <c r="A80" s="503"/>
      <c r="B80" s="513"/>
    </row>
    <row r="82" spans="1:3">
      <c r="C82" s="513"/>
    </row>
    <row r="83" spans="1:3">
      <c r="A83" s="514"/>
      <c r="C83" s="511"/>
    </row>
    <row r="84" spans="1:3">
      <c r="A84" s="514"/>
      <c r="B84" s="513"/>
      <c r="C84" s="513"/>
    </row>
    <row r="85" spans="1:3">
      <c r="A85" s="514"/>
      <c r="B85" s="513"/>
      <c r="C85" s="513"/>
    </row>
    <row r="86" spans="1:3">
      <c r="A86" s="515"/>
      <c r="B86" s="511"/>
      <c r="C86" s="511"/>
    </row>
  </sheetData>
  <mergeCells count="7">
    <mergeCell ref="A74:D74"/>
    <mergeCell ref="A6:J6"/>
    <mergeCell ref="A7:J7"/>
    <mergeCell ref="A8:J8"/>
    <mergeCell ref="D70:E70"/>
    <mergeCell ref="D71:E71"/>
    <mergeCell ref="A73:D73"/>
  </mergeCells>
  <pageMargins left="0.35433070866141736" right="0.15748031496062992" top="0.4" bottom="0.43" header="0.31496062992125984" footer="0.31496062992125984"/>
  <pageSetup scale="45" orientation="landscape" r:id="rId1"/>
  <rowBreaks count="1" manualBreakCount="1">
    <brk id="63" max="16383" man="1"/>
  </rowBreaks>
  <colBreaks count="1" manualBreakCount="1">
    <brk id="10" max="1048575" man="1"/>
  </colBreaks>
  <ignoredErrors>
    <ignoredError sqref="J14 J15 J17" formulaRange="1"/>
    <ignoredError sqref="J37:J56 I19:J31 J18 J59" formula="1"/>
    <ignoredError sqref="J16" formula="1" formulaRange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367"/>
  <sheetViews>
    <sheetView topLeftCell="A117" workbookViewId="0"/>
  </sheetViews>
  <sheetFormatPr baseColWidth="10" defaultColWidth="11.42578125" defaultRowHeight="12.75"/>
  <cols>
    <col min="1" max="1" width="8.85546875" customWidth="1"/>
    <col min="2" max="2" width="4.42578125" customWidth="1"/>
    <col min="3" max="3" width="7" customWidth="1"/>
    <col min="4" max="4" width="51.7109375" customWidth="1"/>
    <col min="5" max="5" width="19.7109375" customWidth="1"/>
    <col min="6" max="6" width="16.140625" customWidth="1"/>
    <col min="7" max="7" width="14.7109375" bestFit="1" customWidth="1"/>
    <col min="8" max="8" width="30.7109375" customWidth="1"/>
    <col min="10" max="10" width="13" customWidth="1"/>
    <col min="15" max="15" width="18.42578125" customWidth="1"/>
    <col min="16" max="16" width="16" customWidth="1"/>
  </cols>
  <sheetData>
    <row r="4" spans="1:23" ht="15.75">
      <c r="A4" s="697"/>
      <c r="B4" s="697"/>
      <c r="C4" s="697"/>
      <c r="D4" s="697"/>
      <c r="E4" s="697"/>
      <c r="F4" s="697"/>
    </row>
    <row r="5" spans="1:23" ht="15">
      <c r="A5" s="698"/>
      <c r="B5" s="698"/>
      <c r="C5" s="698"/>
      <c r="D5" s="698"/>
      <c r="E5" s="698"/>
      <c r="F5" s="698"/>
    </row>
    <row r="6" spans="1:23" ht="15.75">
      <c r="A6" s="697" t="s">
        <v>0</v>
      </c>
      <c r="B6" s="697"/>
      <c r="C6" s="697"/>
      <c r="D6" s="697"/>
      <c r="E6" s="697"/>
      <c r="F6" s="697"/>
    </row>
    <row r="7" spans="1:23" ht="15.75">
      <c r="A7" s="697" t="s">
        <v>1</v>
      </c>
      <c r="B7" s="697"/>
      <c r="C7" s="697"/>
      <c r="D7" s="697"/>
      <c r="E7" s="697"/>
      <c r="F7" s="697"/>
    </row>
    <row r="8" spans="1:23" ht="15">
      <c r="A8" s="698" t="s">
        <v>3</v>
      </c>
      <c r="B8" s="698"/>
      <c r="C8" s="698"/>
      <c r="D8" s="698"/>
      <c r="E8" s="698"/>
      <c r="F8" s="698"/>
    </row>
    <row r="9" spans="1:23" ht="15">
      <c r="A9" s="27"/>
      <c r="B9" s="27"/>
      <c r="C9" s="27"/>
      <c r="D9" s="27"/>
      <c r="E9" s="27"/>
      <c r="F9" s="27"/>
    </row>
    <row r="10" spans="1:23" ht="13.5" thickBot="1">
      <c r="A10" s="20"/>
      <c r="B10" s="20"/>
      <c r="C10" s="20"/>
      <c r="D10" s="20"/>
      <c r="E10" s="20"/>
      <c r="F10" s="20"/>
    </row>
    <row r="11" spans="1:23" ht="16.5" thickBot="1">
      <c r="A11" s="3" t="s">
        <v>4</v>
      </c>
      <c r="B11" s="3" t="s">
        <v>613</v>
      </c>
      <c r="C11" s="3" t="s">
        <v>614</v>
      </c>
      <c r="D11" s="3" t="s">
        <v>5</v>
      </c>
      <c r="E11" s="6" t="s">
        <v>1792</v>
      </c>
      <c r="F11" s="19" t="s">
        <v>616</v>
      </c>
      <c r="J11" s="49"/>
      <c r="K11" s="50"/>
      <c r="L11" s="51"/>
      <c r="M11" s="52"/>
      <c r="N11" s="53"/>
      <c r="O11" s="54"/>
      <c r="P11" s="54"/>
      <c r="S11" s="43"/>
      <c r="T11" s="44"/>
      <c r="U11" s="44"/>
      <c r="V11" s="44"/>
      <c r="W11" s="45"/>
    </row>
    <row r="12" spans="1:23" ht="15.75">
      <c r="A12" s="5" t="s">
        <v>444</v>
      </c>
      <c r="B12" s="5"/>
      <c r="C12" s="5"/>
      <c r="D12" s="5"/>
      <c r="E12" s="7">
        <f>E13+E79+E191+E291+E318+E348+E309</f>
        <v>80580356.170000002</v>
      </c>
      <c r="F12" s="7">
        <f>F13+F79+F191+F291+F318+F348+F309</f>
        <v>80580356.106999993</v>
      </c>
      <c r="H12" s="42">
        <f>G12-F12</f>
        <v>-80580356.106999993</v>
      </c>
      <c r="J12" s="49"/>
      <c r="K12" s="50"/>
      <c r="L12" s="51"/>
      <c r="M12" s="52"/>
      <c r="N12" s="53"/>
      <c r="O12" s="54"/>
      <c r="P12" s="54"/>
      <c r="S12" s="40"/>
      <c r="U12" s="36"/>
      <c r="V12" s="46"/>
      <c r="W12" s="36"/>
    </row>
    <row r="13" spans="1:23" ht="15.75">
      <c r="A13" s="16" t="s">
        <v>16</v>
      </c>
      <c r="B13" s="16"/>
      <c r="C13" s="16"/>
      <c r="D13" s="16" t="s">
        <v>17</v>
      </c>
      <c r="E13" s="17">
        <f>E14+E33+E56+E64+E75</f>
        <v>15871740.289999999</v>
      </c>
      <c r="F13" s="17">
        <f>F14+F33+F56+F64+F75</f>
        <v>15871740.227</v>
      </c>
      <c r="J13" s="49"/>
      <c r="K13" s="50"/>
      <c r="L13" s="51"/>
      <c r="M13" s="52"/>
      <c r="N13" s="53"/>
      <c r="O13" s="54"/>
      <c r="P13" s="54"/>
      <c r="S13" s="40"/>
      <c r="U13" s="36"/>
      <c r="V13" s="46"/>
      <c r="W13" s="36"/>
    </row>
    <row r="14" spans="1:23" ht="15.75">
      <c r="A14" s="4" t="s">
        <v>18</v>
      </c>
      <c r="B14" s="4"/>
      <c r="C14" s="4"/>
      <c r="D14" s="4" t="s">
        <v>19</v>
      </c>
      <c r="E14" s="10">
        <f>SUM(E15:E32)</f>
        <v>8533121.4699999988</v>
      </c>
      <c r="F14" s="10">
        <f>SUM(F15:F32)</f>
        <v>8533121.4699999988</v>
      </c>
      <c r="J14" s="49"/>
      <c r="K14" s="50"/>
      <c r="L14" s="51"/>
      <c r="M14" s="52"/>
      <c r="N14" s="53"/>
      <c r="O14" s="54"/>
      <c r="P14" s="54"/>
      <c r="S14" s="40"/>
      <c r="U14" s="36"/>
      <c r="V14" s="46"/>
      <c r="W14" s="36"/>
    </row>
    <row r="15" spans="1:23" ht="15.75">
      <c r="A15" s="1" t="s">
        <v>20</v>
      </c>
      <c r="B15" s="1"/>
      <c r="C15" s="1"/>
      <c r="D15" s="1" t="s">
        <v>21</v>
      </c>
      <c r="E15" s="23">
        <v>7433877.4199999999</v>
      </c>
      <c r="F15" s="23">
        <f>SUM(E15:E15)</f>
        <v>7433877.4199999999</v>
      </c>
      <c r="J15" s="49"/>
      <c r="K15" s="50"/>
      <c r="L15" s="51"/>
      <c r="M15" s="52"/>
      <c r="N15" s="53"/>
      <c r="O15" s="54"/>
      <c r="P15" s="54"/>
      <c r="S15" s="40"/>
      <c r="V15" s="46"/>
      <c r="W15" s="36"/>
    </row>
    <row r="16" spans="1:23" ht="15.75">
      <c r="A16" s="1" t="s">
        <v>445</v>
      </c>
      <c r="B16" s="1"/>
      <c r="C16" s="1"/>
      <c r="D16" s="1" t="s">
        <v>446</v>
      </c>
      <c r="E16" s="23">
        <f t="shared" ref="E16:F26" si="0">SUM(D16:D16)</f>
        <v>0</v>
      </c>
      <c r="F16" s="23">
        <f t="shared" si="0"/>
        <v>0</v>
      </c>
      <c r="J16" s="49"/>
      <c r="K16" s="50"/>
      <c r="L16" s="51"/>
      <c r="M16" s="52"/>
      <c r="N16" s="53"/>
      <c r="O16" s="54"/>
      <c r="P16" s="54"/>
      <c r="Q16" s="55"/>
      <c r="S16" s="40"/>
      <c r="V16" s="46"/>
      <c r="W16" s="36"/>
    </row>
    <row r="17" spans="1:23" ht="15.75">
      <c r="A17" s="1" t="s">
        <v>22</v>
      </c>
      <c r="B17" s="1"/>
      <c r="C17" s="1"/>
      <c r="D17" s="1" t="s">
        <v>23</v>
      </c>
      <c r="E17" s="23">
        <f t="shared" si="0"/>
        <v>0</v>
      </c>
      <c r="F17" s="23">
        <f t="shared" si="0"/>
        <v>0</v>
      </c>
      <c r="J17" s="49"/>
      <c r="K17" s="50"/>
      <c r="L17" s="51"/>
      <c r="M17" s="52"/>
      <c r="N17" s="53"/>
      <c r="O17" s="54"/>
      <c r="P17" s="54"/>
      <c r="Q17" s="46"/>
      <c r="S17" s="40"/>
      <c r="U17" s="36"/>
      <c r="V17" s="46"/>
      <c r="W17" s="47"/>
    </row>
    <row r="18" spans="1:23" ht="15.75">
      <c r="A18" s="1" t="s">
        <v>24</v>
      </c>
      <c r="B18" s="1"/>
      <c r="C18" s="1"/>
      <c r="D18" s="1" t="s">
        <v>25</v>
      </c>
      <c r="E18" s="23">
        <f t="shared" si="0"/>
        <v>0</v>
      </c>
      <c r="F18" s="23">
        <f t="shared" si="0"/>
        <v>0</v>
      </c>
      <c r="J18" s="49"/>
      <c r="K18" s="50"/>
      <c r="L18" s="51"/>
      <c r="M18" s="52"/>
      <c r="N18" s="53"/>
      <c r="O18" s="54"/>
      <c r="P18" s="54"/>
      <c r="Q18" s="46"/>
      <c r="S18" s="40"/>
      <c r="U18" s="36"/>
      <c r="V18" s="46"/>
      <c r="W18" s="47"/>
    </row>
    <row r="19" spans="1:23" ht="15.75">
      <c r="A19" s="1" t="s">
        <v>1793</v>
      </c>
      <c r="B19" s="1"/>
      <c r="C19" s="1"/>
      <c r="D19" s="1" t="s">
        <v>27</v>
      </c>
      <c r="E19" s="12"/>
      <c r="F19" s="23">
        <f t="shared" si="0"/>
        <v>0</v>
      </c>
      <c r="J19" s="49"/>
      <c r="K19" s="50"/>
      <c r="L19" s="51"/>
      <c r="M19" s="52"/>
      <c r="N19" s="53"/>
      <c r="O19" s="54"/>
      <c r="P19" s="54"/>
      <c r="Q19" s="46"/>
      <c r="S19" s="40"/>
      <c r="U19" s="36"/>
      <c r="V19" s="46"/>
      <c r="W19" s="47"/>
    </row>
    <row r="20" spans="1:23" ht="15.75">
      <c r="A20" s="1" t="s">
        <v>28</v>
      </c>
      <c r="B20" s="1"/>
      <c r="C20" s="1"/>
      <c r="D20" s="1" t="s">
        <v>29</v>
      </c>
      <c r="E20" s="23"/>
      <c r="F20" s="23">
        <f t="shared" si="0"/>
        <v>0</v>
      </c>
      <c r="J20" s="49"/>
      <c r="K20" s="50"/>
      <c r="L20" s="51"/>
      <c r="M20" s="52"/>
      <c r="N20" s="53"/>
      <c r="O20" s="54"/>
      <c r="P20" s="54"/>
      <c r="Q20" s="46"/>
      <c r="S20" s="40"/>
      <c r="U20" s="36"/>
      <c r="V20" s="46"/>
      <c r="W20" s="47"/>
    </row>
    <row r="21" spans="1:23" ht="15.75">
      <c r="A21" s="1" t="s">
        <v>32</v>
      </c>
      <c r="B21" s="1"/>
      <c r="C21" s="1"/>
      <c r="D21" s="1" t="s">
        <v>33</v>
      </c>
      <c r="E21" s="23">
        <f t="shared" si="0"/>
        <v>0</v>
      </c>
      <c r="F21" s="23">
        <f t="shared" si="0"/>
        <v>0</v>
      </c>
      <c r="J21" s="49"/>
      <c r="K21" s="50"/>
      <c r="L21" s="51"/>
      <c r="M21" s="52"/>
      <c r="N21" s="53"/>
      <c r="O21" s="54"/>
      <c r="P21" s="54"/>
      <c r="Q21" s="46"/>
      <c r="S21" s="40"/>
      <c r="U21" s="36"/>
      <c r="V21" s="46"/>
      <c r="W21" s="47"/>
    </row>
    <row r="22" spans="1:23" ht="15.75">
      <c r="A22" s="1" t="s">
        <v>34</v>
      </c>
      <c r="B22" s="1"/>
      <c r="C22" s="1"/>
      <c r="D22" s="1" t="s">
        <v>35</v>
      </c>
      <c r="E22" s="23">
        <v>200000</v>
      </c>
      <c r="F22" s="15">
        <v>200000</v>
      </c>
      <c r="J22" s="49"/>
      <c r="K22" s="50"/>
      <c r="L22" s="51"/>
      <c r="M22" s="52"/>
      <c r="N22" s="53"/>
      <c r="O22" s="54"/>
      <c r="P22" s="54"/>
      <c r="Q22" s="46"/>
      <c r="S22" s="40"/>
      <c r="U22" s="36"/>
      <c r="V22" s="46"/>
      <c r="W22" s="36"/>
    </row>
    <row r="23" spans="1:23" ht="15.75">
      <c r="A23" s="1" t="s">
        <v>36</v>
      </c>
      <c r="B23" s="1"/>
      <c r="C23" s="1"/>
      <c r="D23" s="1" t="s">
        <v>37</v>
      </c>
      <c r="E23" s="23"/>
      <c r="F23" s="23">
        <f t="shared" ref="F23:F26" si="1">SUM(E23:E23)</f>
        <v>0</v>
      </c>
      <c r="J23" s="49"/>
      <c r="K23" s="50"/>
      <c r="L23" s="51"/>
      <c r="M23" s="52"/>
      <c r="N23" s="53"/>
      <c r="O23" s="54"/>
      <c r="P23" s="54"/>
      <c r="Q23" s="46"/>
      <c r="S23" s="40"/>
      <c r="U23" s="36"/>
      <c r="V23" s="46"/>
      <c r="W23" s="36"/>
    </row>
    <row r="24" spans="1:23" ht="15.75">
      <c r="A24" s="1" t="s">
        <v>38</v>
      </c>
      <c r="B24" s="1"/>
      <c r="C24" s="1"/>
      <c r="D24" s="1" t="s">
        <v>39</v>
      </c>
      <c r="E24" s="23">
        <f t="shared" si="0"/>
        <v>0</v>
      </c>
      <c r="F24" s="23">
        <f t="shared" si="1"/>
        <v>0</v>
      </c>
      <c r="J24" s="49"/>
      <c r="K24" s="50"/>
      <c r="L24" s="51"/>
      <c r="M24" s="52"/>
      <c r="N24" s="53"/>
      <c r="O24" s="54"/>
      <c r="P24" s="54"/>
      <c r="Q24" s="46"/>
      <c r="S24" s="40"/>
      <c r="U24" s="36"/>
      <c r="V24" s="46"/>
      <c r="W24" s="36"/>
    </row>
    <row r="25" spans="1:23" ht="15.75">
      <c r="A25" s="1" t="s">
        <v>40</v>
      </c>
      <c r="B25" s="1"/>
      <c r="C25" s="1"/>
      <c r="D25" s="1" t="s">
        <v>41</v>
      </c>
      <c r="E25" s="23"/>
      <c r="J25" s="49"/>
      <c r="K25" s="50"/>
      <c r="L25" s="51"/>
      <c r="M25" s="52"/>
      <c r="N25" s="53"/>
      <c r="O25" s="54"/>
      <c r="P25" s="54"/>
      <c r="Q25" s="46"/>
      <c r="S25" s="40"/>
      <c r="U25" s="36"/>
      <c r="V25" s="46"/>
      <c r="W25" s="36"/>
    </row>
    <row r="26" spans="1:23" ht="15.75">
      <c r="A26" s="1" t="s">
        <v>42</v>
      </c>
      <c r="D26" s="1" t="s">
        <v>43</v>
      </c>
      <c r="E26" s="23">
        <f t="shared" si="0"/>
        <v>0</v>
      </c>
      <c r="F26" s="23">
        <f t="shared" si="1"/>
        <v>0</v>
      </c>
      <c r="J26" s="49"/>
      <c r="K26" s="50"/>
      <c r="L26" s="51"/>
      <c r="M26" s="52"/>
      <c r="N26" s="53"/>
      <c r="O26" s="54"/>
      <c r="P26" s="54"/>
      <c r="Q26" s="46"/>
      <c r="S26" s="40"/>
      <c r="U26" s="36"/>
      <c r="V26" s="46"/>
      <c r="W26" s="36"/>
    </row>
    <row r="27" spans="1:23" ht="15.75">
      <c r="A27" s="1"/>
      <c r="B27" s="1" t="s">
        <v>618</v>
      </c>
      <c r="C27" s="1">
        <v>39237</v>
      </c>
      <c r="D27" s="38" t="s">
        <v>1794</v>
      </c>
      <c r="E27" s="23">
        <v>439853.84</v>
      </c>
      <c r="F27" s="23">
        <f>SUM(E27:E27)</f>
        <v>439853.84</v>
      </c>
      <c r="J27" s="49"/>
      <c r="K27" s="50"/>
      <c r="L27" s="51"/>
      <c r="M27" s="52"/>
      <c r="N27" s="53"/>
      <c r="O27" s="54"/>
      <c r="P27" s="54"/>
      <c r="Q27" s="46"/>
      <c r="S27" s="40"/>
      <c r="U27" s="36"/>
      <c r="V27" s="46"/>
      <c r="W27" s="36"/>
    </row>
    <row r="28" spans="1:23" ht="15.75">
      <c r="A28" s="1"/>
      <c r="B28" s="1" t="s">
        <v>618</v>
      </c>
      <c r="C28" s="1">
        <v>39235</v>
      </c>
      <c r="D28" s="38" t="s">
        <v>1795</v>
      </c>
      <c r="E28" s="23">
        <v>155172.85</v>
      </c>
      <c r="F28" s="15">
        <v>155172.85</v>
      </c>
      <c r="J28" s="49"/>
      <c r="K28" s="50"/>
      <c r="L28" s="51"/>
      <c r="M28" s="52"/>
      <c r="N28" s="53"/>
      <c r="O28" s="54"/>
      <c r="P28" s="54"/>
      <c r="Q28" s="46"/>
      <c r="S28" s="40"/>
      <c r="U28" s="36"/>
      <c r="V28" s="46"/>
      <c r="W28" s="36"/>
    </row>
    <row r="29" spans="1:23" ht="15.75">
      <c r="A29" s="1"/>
      <c r="B29" s="1" t="s">
        <v>618</v>
      </c>
      <c r="C29" s="1" t="s">
        <v>1796</v>
      </c>
      <c r="D29" s="38" t="s">
        <v>1797</v>
      </c>
      <c r="E29" s="23">
        <v>304217.36</v>
      </c>
      <c r="F29" s="15">
        <v>304217.36</v>
      </c>
      <c r="J29" s="49"/>
      <c r="K29" s="50"/>
      <c r="L29" s="51"/>
      <c r="M29" s="52"/>
      <c r="N29" s="53"/>
      <c r="O29" s="54"/>
      <c r="P29" s="54"/>
      <c r="Q29" s="46"/>
      <c r="S29" s="40"/>
      <c r="U29" s="36"/>
      <c r="V29" s="46"/>
      <c r="W29" s="36"/>
    </row>
    <row r="30" spans="1:23" ht="15.75">
      <c r="A30" s="1" t="s">
        <v>44</v>
      </c>
      <c r="B30" s="1"/>
      <c r="C30" s="1"/>
      <c r="D30" s="1" t="s">
        <v>451</v>
      </c>
      <c r="E30" s="23">
        <f t="shared" ref="E30:E31" si="2">SUM(D30:D30)</f>
        <v>0</v>
      </c>
      <c r="F30" s="23">
        <f t="shared" ref="F30:F31" si="3">SUM(E30:E30)</f>
        <v>0</v>
      </c>
      <c r="J30" s="49"/>
      <c r="K30" s="50"/>
      <c r="L30" s="51"/>
      <c r="M30" s="52"/>
      <c r="N30" s="53"/>
      <c r="O30" s="54"/>
      <c r="P30" s="54"/>
      <c r="Q30" s="46"/>
      <c r="S30" s="40"/>
      <c r="U30" s="36"/>
      <c r="V30" s="46"/>
      <c r="W30" s="36"/>
    </row>
    <row r="31" spans="1:23" ht="15.75">
      <c r="A31" s="1" t="s">
        <v>46</v>
      </c>
      <c r="B31" s="1"/>
      <c r="C31" s="1"/>
      <c r="D31" s="1" t="s">
        <v>47</v>
      </c>
      <c r="E31" s="23">
        <f t="shared" si="2"/>
        <v>0</v>
      </c>
      <c r="F31" s="23">
        <f t="shared" si="3"/>
        <v>0</v>
      </c>
      <c r="J31" s="49"/>
      <c r="K31" s="50"/>
      <c r="L31" s="51"/>
      <c r="M31" s="52"/>
      <c r="N31" s="53"/>
      <c r="O31" s="54"/>
      <c r="P31" s="54"/>
      <c r="Q31" s="46"/>
      <c r="S31" s="40"/>
      <c r="U31" s="36"/>
      <c r="V31" s="40"/>
      <c r="W31" s="36"/>
    </row>
    <row r="32" spans="1:23" ht="15.75">
      <c r="A32" s="2"/>
      <c r="B32" s="2"/>
      <c r="C32" s="2"/>
      <c r="D32" s="38"/>
      <c r="E32" s="23"/>
      <c r="F32" s="12"/>
      <c r="J32" s="49"/>
      <c r="K32" s="50"/>
      <c r="L32" s="51"/>
      <c r="M32" s="52"/>
      <c r="N32" s="53"/>
      <c r="O32" s="54"/>
      <c r="P32" s="54"/>
      <c r="S32" s="40"/>
      <c r="U32" s="36"/>
      <c r="V32" s="46"/>
      <c r="W32" s="36"/>
    </row>
    <row r="33" spans="1:24" ht="15.75">
      <c r="A33" s="4" t="s">
        <v>48</v>
      </c>
      <c r="B33" s="4"/>
      <c r="C33" s="4"/>
      <c r="D33" s="4" t="s">
        <v>49</v>
      </c>
      <c r="E33" s="10">
        <f>SUM(E34:E55)</f>
        <v>2434116.7200000002</v>
      </c>
      <c r="F33" s="10">
        <f>SUM(F34:F55)</f>
        <v>2434116.7200000002</v>
      </c>
      <c r="G33" s="42"/>
      <c r="J33" s="49"/>
      <c r="K33" s="50"/>
      <c r="L33" s="51"/>
      <c r="M33" s="52"/>
      <c r="N33" s="53"/>
      <c r="O33" s="54"/>
      <c r="P33" s="54"/>
      <c r="Q33" s="46"/>
      <c r="S33" s="40"/>
      <c r="U33" s="36"/>
      <c r="V33" s="46"/>
      <c r="W33" s="36"/>
    </row>
    <row r="34" spans="1:24" ht="15.75">
      <c r="A34" s="1" t="s">
        <v>50</v>
      </c>
      <c r="B34" s="1"/>
      <c r="C34" s="1"/>
      <c r="D34" s="1" t="s">
        <v>51</v>
      </c>
      <c r="E34" s="12">
        <v>0</v>
      </c>
      <c r="F34" s="23">
        <f>SUM(E34:E34)</f>
        <v>0</v>
      </c>
      <c r="J34" s="49"/>
      <c r="K34" s="50"/>
      <c r="L34" s="51"/>
      <c r="M34" s="52"/>
      <c r="N34" s="53"/>
      <c r="O34" s="54"/>
      <c r="P34" s="54"/>
      <c r="S34" s="40"/>
      <c r="U34" s="36"/>
      <c r="V34" s="46"/>
      <c r="W34" s="36"/>
    </row>
    <row r="35" spans="1:24" ht="15.75">
      <c r="A35" s="1"/>
      <c r="B35" s="1" t="s">
        <v>621</v>
      </c>
      <c r="C35" s="1"/>
      <c r="D35" s="38" t="s">
        <v>1330</v>
      </c>
      <c r="E35" s="12">
        <v>540554.73</v>
      </c>
      <c r="F35" s="24">
        <f t="shared" ref="F35" si="4">SUM(E35:E35)</f>
        <v>540554.73</v>
      </c>
      <c r="J35" s="49"/>
      <c r="K35" s="50"/>
      <c r="L35" s="51"/>
      <c r="M35" s="52"/>
      <c r="N35" s="53"/>
      <c r="O35" s="54"/>
      <c r="P35" s="54"/>
      <c r="S35" s="40"/>
      <c r="U35" s="36"/>
      <c r="V35" s="46"/>
      <c r="W35" s="36"/>
    </row>
    <row r="36" spans="1:24" ht="15.75">
      <c r="A36" s="1"/>
      <c r="B36" s="1"/>
      <c r="C36" s="1"/>
      <c r="D36" s="38" t="s">
        <v>1798</v>
      </c>
      <c r="E36" s="12">
        <v>62393.25</v>
      </c>
      <c r="F36" s="15">
        <v>62393.25</v>
      </c>
      <c r="J36" s="49"/>
      <c r="K36" s="50"/>
      <c r="L36" s="51"/>
      <c r="M36" s="52"/>
      <c r="N36" s="53"/>
      <c r="O36" s="54"/>
      <c r="P36" s="54"/>
      <c r="S36" s="40"/>
      <c r="U36" s="36"/>
      <c r="V36" s="46"/>
      <c r="W36" s="36"/>
    </row>
    <row r="37" spans="1:24" ht="15.75" customHeight="1">
      <c r="B37" s="1"/>
      <c r="C37" s="1" t="s">
        <v>1799</v>
      </c>
      <c r="D37" s="38" t="s">
        <v>1800</v>
      </c>
      <c r="E37" s="12">
        <v>4560</v>
      </c>
      <c r="F37" s="15">
        <v>4560</v>
      </c>
      <c r="J37" s="49"/>
      <c r="K37" s="50"/>
      <c r="L37" s="51"/>
      <c r="M37" s="52"/>
      <c r="N37" s="53"/>
      <c r="O37" s="54"/>
      <c r="P37" s="54"/>
      <c r="Q37" s="46"/>
      <c r="S37" s="40"/>
      <c r="U37" s="36"/>
      <c r="V37" s="46"/>
      <c r="W37" s="36"/>
    </row>
    <row r="38" spans="1:24" ht="15.75">
      <c r="B38" s="1"/>
      <c r="C38" s="1" t="s">
        <v>1801</v>
      </c>
      <c r="D38" s="38" t="s">
        <v>1802</v>
      </c>
      <c r="E38" s="12">
        <v>238000</v>
      </c>
      <c r="F38" s="15">
        <v>238000</v>
      </c>
      <c r="J38" s="49"/>
      <c r="K38" s="50"/>
      <c r="L38" s="51"/>
      <c r="M38" s="52"/>
      <c r="N38" s="53"/>
      <c r="O38" s="54"/>
      <c r="P38" s="54"/>
      <c r="Q38" s="46"/>
      <c r="S38" s="40"/>
      <c r="U38" s="36"/>
      <c r="V38" s="46"/>
      <c r="W38" s="36"/>
    </row>
    <row r="39" spans="1:24" ht="15.75" customHeight="1">
      <c r="B39" s="1"/>
      <c r="C39" s="1" t="s">
        <v>1803</v>
      </c>
      <c r="D39" s="38" t="s">
        <v>1804</v>
      </c>
      <c r="E39" s="12">
        <v>195457.5</v>
      </c>
      <c r="F39" s="15">
        <v>195457.5</v>
      </c>
      <c r="J39" s="49"/>
      <c r="K39" s="50"/>
      <c r="L39" s="51"/>
      <c r="M39" s="52"/>
      <c r="N39" s="53"/>
      <c r="O39" s="54"/>
      <c r="P39" s="54"/>
      <c r="Q39" s="46"/>
      <c r="S39" s="40"/>
      <c r="U39" s="36"/>
      <c r="V39" s="46"/>
      <c r="W39" s="36"/>
    </row>
    <row r="40" spans="1:24" ht="15.75" customHeight="1">
      <c r="B40" s="1"/>
      <c r="C40" s="1" t="s">
        <v>1805</v>
      </c>
      <c r="D40" s="38" t="s">
        <v>1806</v>
      </c>
      <c r="E40" s="12">
        <v>9120</v>
      </c>
      <c r="F40" s="15">
        <v>9120</v>
      </c>
      <c r="J40" s="49"/>
      <c r="K40" s="50"/>
      <c r="L40" s="51"/>
      <c r="M40" s="52"/>
      <c r="N40" s="53"/>
      <c r="O40" s="54"/>
      <c r="P40" s="54"/>
      <c r="Q40" s="46"/>
      <c r="S40" s="40"/>
      <c r="U40" s="36"/>
      <c r="V40" s="46"/>
      <c r="W40" s="36"/>
    </row>
    <row r="41" spans="1:24" ht="15.75">
      <c r="A41" s="1" t="s">
        <v>52</v>
      </c>
      <c r="B41" s="1"/>
      <c r="C41" s="1"/>
      <c r="D41" s="1" t="s">
        <v>53</v>
      </c>
      <c r="E41" s="12">
        <f>SUM(D41:D41)</f>
        <v>0</v>
      </c>
      <c r="F41" s="23">
        <f>SUM(E41:E41)</f>
        <v>0</v>
      </c>
      <c r="J41" s="49"/>
      <c r="K41" s="50"/>
      <c r="L41" s="51"/>
      <c r="M41" s="52"/>
      <c r="N41" s="53"/>
      <c r="O41" s="54"/>
      <c r="P41" s="54"/>
      <c r="Q41" s="46"/>
      <c r="S41" s="40"/>
      <c r="U41" s="36"/>
      <c r="V41" s="46"/>
      <c r="W41" s="36"/>
    </row>
    <row r="42" spans="1:24" ht="15.75">
      <c r="A42" s="1" t="s">
        <v>54</v>
      </c>
      <c r="C42" s="1"/>
      <c r="D42" s="1" t="s">
        <v>861</v>
      </c>
      <c r="E42" s="12">
        <f t="shared" ref="E42:F42" si="5">SUM(D42:D42)</f>
        <v>0</v>
      </c>
      <c r="F42" s="23">
        <f t="shared" si="5"/>
        <v>0</v>
      </c>
      <c r="J42" s="49"/>
      <c r="K42" s="50"/>
      <c r="L42" s="51"/>
      <c r="M42" s="52"/>
      <c r="N42" s="53"/>
      <c r="O42" s="54"/>
      <c r="P42" s="54"/>
      <c r="Q42" s="46"/>
      <c r="S42" s="40"/>
      <c r="U42" s="36"/>
      <c r="V42" s="46"/>
      <c r="W42" s="36"/>
    </row>
    <row r="43" spans="1:24" ht="15.75">
      <c r="A43" s="1"/>
      <c r="B43" s="1" t="s">
        <v>621</v>
      </c>
      <c r="C43" s="1" t="s">
        <v>1807</v>
      </c>
      <c r="D43" s="38" t="s">
        <v>1808</v>
      </c>
      <c r="E43" s="12">
        <v>42301.63</v>
      </c>
      <c r="F43" s="23">
        <v>42301.63</v>
      </c>
      <c r="J43" s="49"/>
      <c r="K43" s="50"/>
      <c r="L43" s="51"/>
      <c r="M43" s="52"/>
      <c r="N43" s="53"/>
      <c r="O43" s="54"/>
      <c r="P43" s="54"/>
      <c r="Q43" s="46"/>
      <c r="S43" s="40"/>
      <c r="U43" s="36"/>
      <c r="V43" s="46"/>
      <c r="W43" s="36"/>
    </row>
    <row r="44" spans="1:24" ht="15.75">
      <c r="A44" s="1" t="s">
        <v>56</v>
      </c>
      <c r="C44" s="1"/>
      <c r="D44" s="1" t="s">
        <v>57</v>
      </c>
      <c r="E44" s="12"/>
      <c r="F44" s="23">
        <f>SUM(E44:E44)</f>
        <v>0</v>
      </c>
      <c r="G44" s="23"/>
      <c r="J44" s="49"/>
      <c r="K44" s="50"/>
      <c r="L44" s="51"/>
      <c r="M44" s="52"/>
      <c r="N44" s="53"/>
      <c r="O44" s="54"/>
      <c r="P44" s="54"/>
      <c r="Q44" s="46"/>
      <c r="S44" s="40"/>
      <c r="U44" s="36"/>
      <c r="V44" s="46"/>
      <c r="X44" t="s">
        <v>455</v>
      </c>
    </row>
    <row r="45" spans="1:24" ht="15.75">
      <c r="A45" s="1"/>
      <c r="B45" s="1" t="s">
        <v>626</v>
      </c>
      <c r="C45" s="1" t="s">
        <v>1809</v>
      </c>
      <c r="D45" s="38" t="s">
        <v>57</v>
      </c>
      <c r="E45" s="12">
        <v>875000.58</v>
      </c>
      <c r="F45" s="15">
        <v>875000.58</v>
      </c>
      <c r="G45" s="23"/>
      <c r="J45" s="49"/>
      <c r="K45" s="50"/>
      <c r="L45" s="51"/>
      <c r="M45" s="52"/>
      <c r="N45" s="53"/>
      <c r="O45" s="54"/>
      <c r="P45" s="54"/>
      <c r="Q45" s="46"/>
      <c r="S45" s="40"/>
      <c r="U45" s="36"/>
      <c r="V45" s="46"/>
    </row>
    <row r="46" spans="1:24" ht="15.75">
      <c r="A46" s="1" t="s">
        <v>58</v>
      </c>
      <c r="C46" s="1"/>
      <c r="D46" s="1" t="s">
        <v>59</v>
      </c>
      <c r="E46" s="12"/>
      <c r="F46" s="23">
        <f>SUM(E46:E46)</f>
        <v>0</v>
      </c>
      <c r="J46" s="49"/>
      <c r="K46" s="5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4" ht="15.75">
      <c r="A47" s="1"/>
      <c r="B47" s="1" t="s">
        <v>626</v>
      </c>
      <c r="C47" s="1"/>
      <c r="D47" s="38" t="s">
        <v>1810</v>
      </c>
      <c r="E47" s="12">
        <v>464922.58</v>
      </c>
      <c r="F47" s="23">
        <v>464922.58</v>
      </c>
      <c r="J47" s="49"/>
      <c r="K47" s="50"/>
      <c r="L47" s="51"/>
      <c r="M47" s="52"/>
      <c r="N47" s="53"/>
      <c r="O47" s="54"/>
      <c r="P47" s="54"/>
      <c r="Q47" s="46"/>
      <c r="S47" s="40"/>
      <c r="U47" s="36"/>
      <c r="V47" s="46"/>
      <c r="W47" s="36"/>
    </row>
    <row r="48" spans="1:24" ht="15.75">
      <c r="A48" s="1"/>
      <c r="B48" s="1"/>
      <c r="C48" s="1" t="s">
        <v>1811</v>
      </c>
      <c r="D48" s="38" t="s">
        <v>1812</v>
      </c>
      <c r="E48" s="12">
        <v>1806.45</v>
      </c>
      <c r="F48" s="23">
        <v>1806.45</v>
      </c>
      <c r="G48" s="42">
        <f>SUM(E47:E48)</f>
        <v>466729.03</v>
      </c>
      <c r="J48" s="49"/>
      <c r="K48" s="50"/>
      <c r="L48" s="51"/>
      <c r="M48" s="52"/>
      <c r="N48" s="53"/>
      <c r="O48" s="54"/>
      <c r="P48" s="54"/>
      <c r="Q48" s="46"/>
      <c r="S48" s="40"/>
      <c r="U48" s="36"/>
      <c r="V48" s="46"/>
      <c r="W48" s="36"/>
    </row>
    <row r="49" spans="1:23" ht="15.75">
      <c r="A49" s="1" t="s">
        <v>60</v>
      </c>
      <c r="B49" s="1"/>
      <c r="C49" s="1"/>
      <c r="D49" s="1" t="s">
        <v>61</v>
      </c>
      <c r="E49" s="12">
        <f>SUM(D49:D49)</f>
        <v>0</v>
      </c>
      <c r="F49" s="23">
        <f>SUM(E49:E49)</f>
        <v>0</v>
      </c>
      <c r="J49" s="49"/>
      <c r="K49" s="50"/>
      <c r="L49" s="51"/>
      <c r="M49" s="52"/>
      <c r="N49" s="53"/>
      <c r="O49" s="54"/>
      <c r="P49" s="54"/>
      <c r="Q49" s="46"/>
      <c r="S49" s="40"/>
      <c r="U49" s="36"/>
      <c r="V49" s="46"/>
      <c r="W49" s="36"/>
    </row>
    <row r="50" spans="1:23" ht="15.75">
      <c r="A50" s="1" t="s">
        <v>62</v>
      </c>
      <c r="D50" s="1" t="s">
        <v>63</v>
      </c>
      <c r="E50" s="12">
        <f>SUM(D50:D50)</f>
        <v>0</v>
      </c>
      <c r="F50" s="23">
        <f>SUM(E50:E50)</f>
        <v>0</v>
      </c>
      <c r="J50" s="49"/>
      <c r="K50" s="50"/>
      <c r="L50" s="51"/>
      <c r="M50" s="52"/>
      <c r="N50" s="53"/>
      <c r="O50" s="54"/>
      <c r="P50" s="54"/>
      <c r="Q50" s="46"/>
      <c r="S50" s="40"/>
      <c r="U50" s="36"/>
      <c r="V50" s="46"/>
      <c r="W50" s="36"/>
    </row>
    <row r="51" spans="1:23" ht="15.75">
      <c r="A51" s="1" t="s">
        <v>64</v>
      </c>
      <c r="B51" s="1"/>
      <c r="C51" s="1"/>
      <c r="D51" s="1" t="s">
        <v>65</v>
      </c>
      <c r="E51" s="12">
        <f t="shared" ref="E51:F54" si="6">SUM(D51:D51)</f>
        <v>0</v>
      </c>
      <c r="F51" s="23">
        <f t="shared" si="6"/>
        <v>0</v>
      </c>
      <c r="J51" s="49"/>
      <c r="K51" s="50"/>
      <c r="L51" s="51"/>
      <c r="M51" s="52"/>
      <c r="N51" s="53"/>
      <c r="O51" s="54"/>
      <c r="P51" s="54"/>
      <c r="Q51" s="46"/>
      <c r="S51" s="40"/>
      <c r="U51" s="36"/>
      <c r="V51" s="46"/>
      <c r="W51" s="36"/>
    </row>
    <row r="52" spans="1:23" ht="15.75">
      <c r="A52" s="1" t="s">
        <v>66</v>
      </c>
      <c r="B52" s="1"/>
      <c r="C52" s="1"/>
      <c r="D52" s="1" t="s">
        <v>67</v>
      </c>
      <c r="E52" s="12">
        <f t="shared" si="6"/>
        <v>0</v>
      </c>
      <c r="F52" s="23">
        <f t="shared" si="6"/>
        <v>0</v>
      </c>
      <c r="J52" s="49"/>
      <c r="K52" s="50"/>
      <c r="L52" s="51"/>
      <c r="M52" s="52"/>
      <c r="N52" s="53"/>
      <c r="O52" s="54"/>
      <c r="P52" s="54"/>
      <c r="Q52" s="46"/>
      <c r="S52" s="40"/>
      <c r="U52" s="36"/>
      <c r="V52" s="40"/>
      <c r="W52" s="36"/>
    </row>
    <row r="53" spans="1:23" ht="15.75">
      <c r="A53" s="1" t="s">
        <v>68</v>
      </c>
      <c r="B53" s="1"/>
      <c r="C53" s="1"/>
      <c r="D53" s="1" t="s">
        <v>69</v>
      </c>
      <c r="E53" s="12">
        <f t="shared" si="6"/>
        <v>0</v>
      </c>
      <c r="F53" s="23">
        <f t="shared" si="6"/>
        <v>0</v>
      </c>
      <c r="J53" s="49"/>
      <c r="K53" s="50"/>
      <c r="L53" s="51"/>
      <c r="M53" s="52"/>
      <c r="N53" s="53"/>
      <c r="O53" s="54"/>
      <c r="P53" s="54"/>
      <c r="Q53" s="46"/>
      <c r="S53" s="40"/>
      <c r="U53" s="36"/>
      <c r="V53" s="46"/>
      <c r="W53" s="36"/>
    </row>
    <row r="54" spans="1:23" ht="15.75">
      <c r="A54" s="1" t="s">
        <v>70</v>
      </c>
      <c r="B54" s="1"/>
      <c r="C54" s="1"/>
      <c r="D54" s="1" t="s">
        <v>71</v>
      </c>
      <c r="E54" s="12">
        <f t="shared" si="6"/>
        <v>0</v>
      </c>
      <c r="F54" s="23">
        <f t="shared" si="6"/>
        <v>0</v>
      </c>
      <c r="J54" s="49"/>
      <c r="K54" s="50"/>
      <c r="L54" s="51"/>
      <c r="M54" s="52"/>
      <c r="N54" s="53"/>
      <c r="O54" s="54"/>
      <c r="P54" s="54"/>
      <c r="Q54" s="46"/>
      <c r="S54" s="40"/>
      <c r="U54" s="36"/>
      <c r="V54" s="46"/>
      <c r="W54" s="36"/>
    </row>
    <row r="55" spans="1:23" ht="15.75">
      <c r="A55" s="1" t="s">
        <v>72</v>
      </c>
      <c r="B55" s="1"/>
      <c r="C55" s="1"/>
      <c r="D55" s="1" t="s">
        <v>73</v>
      </c>
      <c r="E55" s="12"/>
      <c r="F55" s="12"/>
      <c r="J55" s="49"/>
      <c r="K55" s="50"/>
      <c r="L55" s="51"/>
      <c r="M55" s="52"/>
      <c r="N55" s="53"/>
      <c r="O55" s="54"/>
      <c r="P55" s="54"/>
      <c r="Q55" s="46"/>
      <c r="S55" s="40"/>
      <c r="U55" s="36"/>
      <c r="V55" s="46"/>
      <c r="W55" s="36"/>
    </row>
    <row r="56" spans="1:23" ht="15.75">
      <c r="A56" s="4" t="s">
        <v>74</v>
      </c>
      <c r="B56" s="4"/>
      <c r="C56" s="4"/>
      <c r="D56" s="4" t="s">
        <v>75</v>
      </c>
      <c r="E56" s="10">
        <f>SUM(E58:E63)</f>
        <v>54315.199999999997</v>
      </c>
      <c r="F56" s="10">
        <f>SUM(F58:F63)</f>
        <v>54315.199999999997</v>
      </c>
      <c r="J56" s="49"/>
      <c r="K56" s="50"/>
      <c r="L56" s="51"/>
      <c r="M56" s="52"/>
      <c r="N56" s="53"/>
      <c r="O56" s="54"/>
      <c r="P56" s="54"/>
      <c r="S56" s="40"/>
      <c r="U56" s="36"/>
      <c r="V56" s="46"/>
      <c r="W56" s="36"/>
    </row>
    <row r="57" spans="1:23" ht="15.75">
      <c r="A57" s="1" t="s">
        <v>76</v>
      </c>
      <c r="B57" s="1"/>
      <c r="C57" s="1"/>
      <c r="D57" s="1" t="s">
        <v>767</v>
      </c>
      <c r="E57" s="23">
        <f t="shared" ref="E57:F57" si="7">SUM(D57:D57)</f>
        <v>0</v>
      </c>
      <c r="F57" s="23">
        <f t="shared" si="7"/>
        <v>0</v>
      </c>
      <c r="J57" s="49"/>
      <c r="K57" s="50"/>
      <c r="L57" s="51"/>
      <c r="M57" s="52"/>
      <c r="N57" s="53"/>
      <c r="O57" s="54"/>
      <c r="P57" s="54"/>
      <c r="S57" s="40"/>
      <c r="U57" s="36"/>
      <c r="V57" s="46"/>
      <c r="W57" s="36"/>
    </row>
    <row r="58" spans="1:23" ht="15.75">
      <c r="A58" s="1"/>
      <c r="B58" s="1"/>
      <c r="C58" s="1"/>
      <c r="D58" s="38"/>
      <c r="E58" s="12"/>
      <c r="F58" s="18"/>
      <c r="J58" s="49"/>
      <c r="K58" s="50"/>
      <c r="L58" s="51"/>
      <c r="M58" s="52"/>
      <c r="N58" s="53"/>
      <c r="O58" s="54"/>
      <c r="P58" s="54"/>
      <c r="S58" s="40"/>
      <c r="U58" s="36"/>
      <c r="V58" s="46"/>
      <c r="W58" s="36"/>
    </row>
    <row r="59" spans="1:23" ht="15.75">
      <c r="A59" s="1" t="s">
        <v>78</v>
      </c>
      <c r="B59" s="1"/>
      <c r="C59" s="1"/>
      <c r="D59" s="1" t="s">
        <v>79</v>
      </c>
      <c r="E59" s="23">
        <f t="shared" ref="E59:F59" si="8">SUM(D59:D59)</f>
        <v>0</v>
      </c>
      <c r="F59" s="23">
        <f t="shared" si="8"/>
        <v>0</v>
      </c>
      <c r="J59" s="49"/>
      <c r="K59" s="50"/>
      <c r="L59" s="51"/>
      <c r="M59" s="52"/>
      <c r="N59" s="53"/>
      <c r="O59" s="54"/>
      <c r="P59" s="54"/>
      <c r="Q59" s="46"/>
      <c r="S59" s="40"/>
      <c r="U59" s="36"/>
      <c r="V59" s="46"/>
      <c r="W59" s="36"/>
    </row>
    <row r="60" spans="1:23" ht="15.75">
      <c r="A60" s="1" t="s">
        <v>80</v>
      </c>
      <c r="B60" s="1"/>
      <c r="C60" s="1"/>
      <c r="D60" s="1" t="s">
        <v>81</v>
      </c>
      <c r="E60" s="23">
        <f t="shared" ref="E60:F60" si="9">SUM(D60:D60)</f>
        <v>0</v>
      </c>
      <c r="F60" s="23">
        <f t="shared" si="9"/>
        <v>0</v>
      </c>
      <c r="J60" s="49"/>
      <c r="K60" s="50"/>
      <c r="L60" s="51"/>
      <c r="M60" s="52"/>
      <c r="N60" s="53"/>
      <c r="O60" s="54"/>
      <c r="P60" s="54"/>
      <c r="Q60" s="46"/>
      <c r="S60" s="40"/>
      <c r="U60" s="36"/>
      <c r="V60" s="46"/>
      <c r="W60" s="36"/>
    </row>
    <row r="61" spans="1:23" ht="15.75">
      <c r="A61" s="1"/>
      <c r="B61" s="1"/>
      <c r="C61">
        <v>39240</v>
      </c>
      <c r="D61" s="38" t="s">
        <v>1242</v>
      </c>
      <c r="E61" s="12">
        <v>43487.199999999997</v>
      </c>
      <c r="F61" s="18">
        <v>43487.199999999997</v>
      </c>
      <c r="J61" s="49"/>
      <c r="K61" s="50"/>
      <c r="L61" s="51"/>
      <c r="M61" s="52"/>
      <c r="N61" s="53"/>
      <c r="O61" s="54"/>
      <c r="P61" s="54"/>
      <c r="Q61" s="46"/>
      <c r="S61" s="40"/>
      <c r="U61" s="36"/>
      <c r="V61" s="46"/>
      <c r="W61" s="36"/>
    </row>
    <row r="62" spans="1:23" ht="15.75">
      <c r="A62" s="1"/>
      <c r="B62" s="1"/>
      <c r="C62">
        <v>39230</v>
      </c>
      <c r="D62" s="38" t="s">
        <v>1242</v>
      </c>
      <c r="E62" s="12">
        <v>10828</v>
      </c>
      <c r="F62" s="18">
        <v>10828</v>
      </c>
      <c r="J62" s="49"/>
      <c r="K62" s="50"/>
      <c r="L62" s="51"/>
      <c r="M62" s="52"/>
      <c r="N62" s="53"/>
      <c r="O62" s="54"/>
      <c r="P62" s="54"/>
      <c r="Q62" s="46"/>
      <c r="S62" s="40"/>
      <c r="U62" s="36"/>
      <c r="V62" s="46"/>
      <c r="W62" s="36"/>
    </row>
    <row r="63" spans="1:23" ht="15.75">
      <c r="A63" s="1" t="s">
        <v>82</v>
      </c>
      <c r="B63" s="1"/>
      <c r="C63" s="1"/>
      <c r="D63" s="1" t="s">
        <v>83</v>
      </c>
      <c r="E63" s="18"/>
      <c r="F63" s="18"/>
      <c r="J63" s="49"/>
      <c r="K63" s="50"/>
      <c r="L63" s="51"/>
      <c r="M63" s="52"/>
      <c r="N63" s="53"/>
      <c r="O63" s="54"/>
      <c r="P63" s="54"/>
      <c r="Q63" s="46"/>
      <c r="S63" s="40"/>
      <c r="U63" s="36"/>
      <c r="V63" s="46"/>
      <c r="W63" s="36"/>
    </row>
    <row r="64" spans="1:23" ht="15.75">
      <c r="A64" s="4" t="s">
        <v>84</v>
      </c>
      <c r="B64" s="4"/>
      <c r="C64" s="4"/>
      <c r="D64" s="4" t="s">
        <v>85</v>
      </c>
      <c r="E64" s="10">
        <f>SUM(E65:E74)</f>
        <v>3796982.48</v>
      </c>
      <c r="F64" s="10">
        <f>SUM(F65:F74)</f>
        <v>3796982.4170000004</v>
      </c>
      <c r="J64" s="49"/>
      <c r="K64" s="50"/>
      <c r="L64" s="51"/>
      <c r="M64" s="52"/>
      <c r="N64" s="53"/>
      <c r="O64" s="54"/>
      <c r="P64" s="54"/>
      <c r="Q64" s="46"/>
      <c r="S64" s="40"/>
      <c r="U64" s="36"/>
      <c r="V64" s="46"/>
      <c r="W64" s="36"/>
    </row>
    <row r="65" spans="1:23" ht="15.75">
      <c r="A65" s="1" t="s">
        <v>86</v>
      </c>
      <c r="B65" s="1"/>
      <c r="C65" s="1"/>
      <c r="D65" s="1" t="s">
        <v>87</v>
      </c>
      <c r="E65" s="23">
        <f t="shared" ref="E65:F74" si="10">SUM(D65:D65)</f>
        <v>0</v>
      </c>
      <c r="F65" s="18">
        <f>SUM(E65:E65)</f>
        <v>0</v>
      </c>
      <c r="J65" s="49"/>
      <c r="K65" s="50"/>
      <c r="L65" s="51"/>
      <c r="M65" s="52"/>
      <c r="N65" s="53"/>
      <c r="O65" s="54"/>
      <c r="P65" s="54"/>
      <c r="S65" s="40"/>
      <c r="U65" s="36"/>
      <c r="V65" s="46"/>
      <c r="W65" s="36"/>
    </row>
    <row r="66" spans="1:23" ht="15.75">
      <c r="A66" s="1" t="s">
        <v>88</v>
      </c>
      <c r="B66" s="1"/>
      <c r="C66" s="1"/>
      <c r="D66" s="1" t="s">
        <v>89</v>
      </c>
      <c r="E66" s="23">
        <f t="shared" si="10"/>
        <v>0</v>
      </c>
      <c r="F66" s="18">
        <f>SUM(E66:E66)</f>
        <v>0</v>
      </c>
      <c r="J66" s="49"/>
      <c r="K66" s="50"/>
      <c r="L66" s="51"/>
      <c r="M66" s="52"/>
      <c r="N66" s="53"/>
      <c r="O66" s="54"/>
      <c r="P66" s="54"/>
      <c r="S66" s="40"/>
      <c r="U66" s="36"/>
      <c r="V66" s="46"/>
      <c r="W66" s="36"/>
    </row>
    <row r="67" spans="1:23" ht="15.75">
      <c r="A67" s="1"/>
      <c r="B67" s="1" t="s">
        <v>621</v>
      </c>
      <c r="C67" s="562" t="s">
        <v>1813</v>
      </c>
      <c r="D67" s="38" t="s">
        <v>1814</v>
      </c>
      <c r="E67" s="24">
        <v>75000</v>
      </c>
      <c r="F67" s="18">
        <v>75000</v>
      </c>
      <c r="J67" s="49"/>
      <c r="K67" s="50"/>
      <c r="L67" s="51"/>
      <c r="M67" s="52"/>
      <c r="N67" s="53"/>
      <c r="O67" s="54"/>
      <c r="P67" s="54"/>
      <c r="S67" s="40"/>
      <c r="U67" s="36"/>
      <c r="V67" s="46"/>
      <c r="W67" s="36"/>
    </row>
    <row r="68" spans="1:23" ht="15.75">
      <c r="A68" s="1"/>
      <c r="B68" t="s">
        <v>621</v>
      </c>
      <c r="C68">
        <v>123</v>
      </c>
      <c r="D68" s="38" t="s">
        <v>1815</v>
      </c>
      <c r="E68" s="12">
        <v>2280634.96</v>
      </c>
      <c r="F68" s="12">
        <v>2280634.96</v>
      </c>
      <c r="J68" s="49"/>
      <c r="K68" s="50"/>
      <c r="L68" s="51"/>
      <c r="M68" s="52"/>
      <c r="N68" s="53"/>
      <c r="O68" s="54"/>
      <c r="P68" s="54"/>
      <c r="S68" s="40"/>
      <c r="U68" s="36"/>
      <c r="V68" s="46"/>
      <c r="W68" s="36"/>
    </row>
    <row r="69" spans="1:23" ht="15.75">
      <c r="A69" s="1"/>
      <c r="B69" t="s">
        <v>621</v>
      </c>
      <c r="C69">
        <v>124</v>
      </c>
      <c r="D69" s="38" t="s">
        <v>1816</v>
      </c>
      <c r="E69" s="12">
        <v>285000</v>
      </c>
      <c r="F69" s="392">
        <v>285000</v>
      </c>
      <c r="J69" s="49"/>
      <c r="K69" s="50"/>
      <c r="L69" s="51"/>
      <c r="M69" s="52"/>
      <c r="N69" s="53"/>
      <c r="O69" s="54"/>
      <c r="P69" s="54"/>
      <c r="S69" s="40"/>
      <c r="U69" s="36"/>
      <c r="V69" s="46"/>
      <c r="W69" s="36"/>
    </row>
    <row r="70" spans="1:23" ht="15.75">
      <c r="A70" s="1" t="s">
        <v>90</v>
      </c>
      <c r="B70" s="1"/>
      <c r="C70" s="1"/>
      <c r="D70" s="1" t="s">
        <v>865</v>
      </c>
      <c r="E70" s="23">
        <f t="shared" si="10"/>
        <v>0</v>
      </c>
      <c r="F70" s="23">
        <f t="shared" si="10"/>
        <v>0</v>
      </c>
      <c r="J70" s="49"/>
      <c r="K70" s="50"/>
      <c r="L70" s="51"/>
      <c r="M70" s="52"/>
      <c r="N70" s="53"/>
      <c r="O70" s="54"/>
      <c r="P70" s="54"/>
      <c r="S70" s="40"/>
      <c r="U70" s="36"/>
      <c r="V70" s="46"/>
      <c r="W70" s="36"/>
    </row>
    <row r="71" spans="1:23" ht="15.75">
      <c r="A71" s="1" t="s">
        <v>92</v>
      </c>
      <c r="B71" s="1"/>
      <c r="C71" s="1"/>
      <c r="D71" s="1" t="s">
        <v>93</v>
      </c>
      <c r="E71" s="23">
        <f t="shared" si="10"/>
        <v>0</v>
      </c>
      <c r="F71" s="23">
        <f t="shared" si="10"/>
        <v>0</v>
      </c>
      <c r="J71" s="49"/>
      <c r="K71" s="50"/>
      <c r="L71" s="51"/>
      <c r="M71" s="52"/>
      <c r="N71" s="53"/>
      <c r="O71" s="54"/>
      <c r="P71" s="54"/>
      <c r="S71" s="40"/>
      <c r="U71" s="36"/>
      <c r="V71" s="46"/>
      <c r="W71" s="36"/>
    </row>
    <row r="72" spans="1:23" ht="15.75">
      <c r="A72" s="1"/>
      <c r="B72" s="1" t="s">
        <v>618</v>
      </c>
      <c r="C72" s="1" t="s">
        <v>1817</v>
      </c>
      <c r="D72" s="38" t="s">
        <v>1818</v>
      </c>
      <c r="E72" s="23">
        <v>5000</v>
      </c>
      <c r="F72" s="23">
        <f t="shared" si="10"/>
        <v>5000</v>
      </c>
      <c r="J72" s="49"/>
      <c r="K72" s="50"/>
      <c r="L72" s="51"/>
      <c r="M72" s="52"/>
      <c r="N72" s="53"/>
      <c r="O72" s="54"/>
      <c r="P72" s="54"/>
      <c r="S72" s="40"/>
      <c r="U72" s="36"/>
      <c r="V72" s="46"/>
      <c r="W72" s="36"/>
    </row>
    <row r="73" spans="1:23" ht="15.75">
      <c r="A73" s="1"/>
      <c r="B73" s="1" t="s">
        <v>621</v>
      </c>
      <c r="C73" s="1" t="s">
        <v>1819</v>
      </c>
      <c r="D73" s="38" t="s">
        <v>1820</v>
      </c>
      <c r="E73" s="23">
        <v>733041.07</v>
      </c>
      <c r="F73" s="23">
        <v>733041.00699999998</v>
      </c>
      <c r="J73" s="49"/>
      <c r="K73" s="50"/>
      <c r="L73" s="51"/>
      <c r="M73" s="52"/>
      <c r="N73" s="53"/>
      <c r="O73" s="54"/>
      <c r="P73" s="54"/>
      <c r="S73" s="40"/>
      <c r="U73" s="36"/>
      <c r="V73" s="46"/>
      <c r="W73" s="36"/>
    </row>
    <row r="74" spans="1:23" ht="15.75">
      <c r="A74" s="1"/>
      <c r="B74" s="1" t="s">
        <v>621</v>
      </c>
      <c r="C74" s="1" t="s">
        <v>1821</v>
      </c>
      <c r="D74" s="38" t="s">
        <v>1822</v>
      </c>
      <c r="E74" s="23">
        <v>418306.45</v>
      </c>
      <c r="F74" s="23">
        <f t="shared" si="10"/>
        <v>418306.45</v>
      </c>
      <c r="J74" s="49"/>
      <c r="K74" s="50"/>
      <c r="L74" s="51"/>
      <c r="M74" s="52"/>
      <c r="N74" s="53"/>
      <c r="O74" s="54"/>
      <c r="P74" s="54"/>
      <c r="S74" s="40"/>
      <c r="U74" s="36"/>
      <c r="V74" s="46"/>
      <c r="W74" s="36"/>
    </row>
    <row r="75" spans="1:23" ht="15.75">
      <c r="A75" s="4" t="s">
        <v>94</v>
      </c>
      <c r="B75" s="4"/>
      <c r="C75" s="4"/>
      <c r="D75" s="4" t="s">
        <v>95</v>
      </c>
      <c r="E75" s="10">
        <v>1053204.42</v>
      </c>
      <c r="F75" s="10">
        <v>1053204.42</v>
      </c>
      <c r="J75" s="49"/>
      <c r="K75" s="50"/>
      <c r="L75" s="51"/>
      <c r="M75" s="52"/>
      <c r="N75" s="53"/>
      <c r="O75" s="54"/>
      <c r="P75" s="54"/>
      <c r="S75" s="40"/>
      <c r="U75" s="36"/>
      <c r="V75" s="46"/>
      <c r="W75" s="36"/>
    </row>
    <row r="76" spans="1:23" ht="15.75">
      <c r="A76" s="1" t="s">
        <v>96</v>
      </c>
      <c r="B76" s="1"/>
      <c r="C76" s="1"/>
      <c r="D76" s="1" t="s">
        <v>97</v>
      </c>
      <c r="E76" s="23">
        <f t="shared" ref="E76:E78" si="11">SUM(D76:D76)</f>
        <v>0</v>
      </c>
      <c r="F76" s="23">
        <f>SUM(E76:E76)</f>
        <v>0</v>
      </c>
      <c r="J76" s="49"/>
      <c r="K76" s="50"/>
      <c r="L76" s="51"/>
      <c r="M76" s="52"/>
      <c r="N76" s="53"/>
      <c r="O76" s="54"/>
      <c r="P76" s="54"/>
      <c r="S76" s="40"/>
      <c r="U76" s="36"/>
      <c r="V76" s="46"/>
      <c r="W76" s="36"/>
    </row>
    <row r="77" spans="1:23" ht="15.75">
      <c r="A77" s="1" t="s">
        <v>98</v>
      </c>
      <c r="B77" s="1"/>
      <c r="C77" s="1"/>
      <c r="D77" s="1" t="s">
        <v>99</v>
      </c>
      <c r="E77" s="23">
        <f t="shared" si="11"/>
        <v>0</v>
      </c>
      <c r="F77" s="23">
        <f>SUM(E77:E77)</f>
        <v>0</v>
      </c>
      <c r="J77" s="49"/>
      <c r="K77" s="50"/>
      <c r="L77" s="51"/>
      <c r="M77" s="52"/>
      <c r="N77" s="53"/>
      <c r="O77" s="54"/>
      <c r="P77" s="54"/>
      <c r="S77" s="40"/>
      <c r="U77" s="36"/>
      <c r="V77" s="46"/>
      <c r="W77" s="36"/>
    </row>
    <row r="78" spans="1:23" ht="15.75">
      <c r="A78" s="1" t="s">
        <v>100</v>
      </c>
      <c r="B78" s="1"/>
      <c r="C78" s="1"/>
      <c r="D78" s="1" t="s">
        <v>101</v>
      </c>
      <c r="E78" s="23">
        <f t="shared" si="11"/>
        <v>0</v>
      </c>
      <c r="F78" s="23">
        <f>SUM(E78:E78)</f>
        <v>0</v>
      </c>
      <c r="J78" s="49"/>
      <c r="K78" s="50"/>
      <c r="L78" s="51"/>
      <c r="M78" s="52"/>
      <c r="N78" s="53"/>
      <c r="O78" s="54"/>
      <c r="P78" s="54"/>
      <c r="S78" s="40"/>
      <c r="U78" s="36"/>
      <c r="V78" s="46"/>
      <c r="W78" s="36"/>
    </row>
    <row r="79" spans="1:23" ht="15.75">
      <c r="A79" s="16" t="s">
        <v>102</v>
      </c>
      <c r="B79" s="16"/>
      <c r="C79" s="16"/>
      <c r="D79" s="16" t="s">
        <v>103</v>
      </c>
      <c r="E79" s="75">
        <f>(E80+E96+E102+E111+E122+E130+E141+E159+E187)</f>
        <v>30114687.689999998</v>
      </c>
      <c r="F79" s="75">
        <f>(F80+F96+F102+F111+F122+F130+F141+F159+F187)</f>
        <v>30114687.689999998</v>
      </c>
      <c r="H79" s="77"/>
      <c r="J79" s="49"/>
      <c r="K79" s="50"/>
      <c r="L79" s="51"/>
      <c r="M79" s="52"/>
      <c r="N79" s="53"/>
      <c r="O79" s="54"/>
      <c r="P79" s="54"/>
      <c r="S79" s="40"/>
      <c r="U79" s="36"/>
      <c r="V79" s="46"/>
      <c r="W79" s="36"/>
    </row>
    <row r="80" spans="1:23" ht="15.75">
      <c r="A80" s="4" t="s">
        <v>104</v>
      </c>
      <c r="B80" s="4"/>
      <c r="C80" s="4"/>
      <c r="D80" s="4" t="s">
        <v>105</v>
      </c>
      <c r="E80" s="10">
        <f>SUM(E81:E95)</f>
        <v>1508248.5699999998</v>
      </c>
      <c r="F80" s="10">
        <f>SUM(F81:F95)</f>
        <v>1508248.5699999998</v>
      </c>
      <c r="H80" s="88"/>
      <c r="J80" s="49"/>
      <c r="K80" s="50"/>
      <c r="L80" s="51"/>
      <c r="M80" s="52"/>
      <c r="N80" s="53"/>
      <c r="O80" s="54"/>
      <c r="P80" s="54"/>
      <c r="S80" s="40"/>
      <c r="U80" s="36"/>
      <c r="V80" s="46"/>
      <c r="W80" s="36"/>
    </row>
    <row r="81" spans="1:23" ht="15.75">
      <c r="A81" s="1" t="s">
        <v>106</v>
      </c>
      <c r="B81" s="1"/>
      <c r="C81" s="1"/>
      <c r="D81" s="1" t="s">
        <v>107</v>
      </c>
      <c r="E81" s="23">
        <f>SUM(D81:D81)</f>
        <v>0</v>
      </c>
      <c r="F81" s="23">
        <f>SUM(E81:E81)</f>
        <v>0</v>
      </c>
      <c r="H81" s="88"/>
      <c r="J81" s="49"/>
      <c r="K81" s="50"/>
      <c r="L81" s="51"/>
      <c r="M81" s="52"/>
      <c r="N81" s="53"/>
      <c r="O81" s="54"/>
      <c r="P81" s="54"/>
      <c r="S81" s="40"/>
      <c r="U81" s="36"/>
      <c r="V81" s="46"/>
      <c r="W81" s="36"/>
    </row>
    <row r="82" spans="1:23" ht="15.75">
      <c r="A82" s="1" t="s">
        <v>108</v>
      </c>
      <c r="B82" s="1"/>
      <c r="C82" s="1"/>
      <c r="D82" s="1" t="s">
        <v>109</v>
      </c>
      <c r="E82" s="72"/>
      <c r="F82" s="23">
        <f>SUM(E82:E82)</f>
        <v>0</v>
      </c>
      <c r="H82" s="88"/>
      <c r="J82" s="49"/>
      <c r="K82" s="50"/>
      <c r="L82" s="51"/>
      <c r="M82" s="52"/>
      <c r="N82" s="53"/>
      <c r="O82" s="54"/>
      <c r="P82" s="54"/>
      <c r="Q82" s="42"/>
      <c r="S82" s="40"/>
      <c r="U82" s="36"/>
      <c r="V82" s="46"/>
      <c r="W82" s="36"/>
    </row>
    <row r="83" spans="1:23" ht="15.75">
      <c r="A83" s="1"/>
      <c r="B83" s="1"/>
      <c r="C83" s="1"/>
      <c r="D83" s="38"/>
      <c r="E83" s="13">
        <v>39274.949999999997</v>
      </c>
      <c r="F83" s="23">
        <f>SUM(E83:E83)</f>
        <v>39274.949999999997</v>
      </c>
      <c r="G83" s="42">
        <f>SUM(F83:F87)</f>
        <v>321334.46999999997</v>
      </c>
      <c r="H83" s="88"/>
      <c r="J83" s="49"/>
      <c r="K83" s="50"/>
      <c r="L83" s="51"/>
      <c r="M83" s="52"/>
      <c r="N83" s="53"/>
      <c r="O83" s="54"/>
      <c r="P83" s="54"/>
      <c r="Q83" s="42"/>
      <c r="S83" s="40"/>
      <c r="U83" s="36"/>
      <c r="V83" s="46"/>
      <c r="W83" s="36"/>
    </row>
    <row r="84" spans="1:23" ht="15.75">
      <c r="A84" s="1"/>
      <c r="B84" s="1"/>
      <c r="C84" s="1"/>
      <c r="D84" s="38"/>
      <c r="E84" s="13">
        <v>88838.45</v>
      </c>
      <c r="F84" s="13">
        <v>88838.45</v>
      </c>
      <c r="H84" s="88"/>
      <c r="J84" s="49"/>
      <c r="K84" s="50"/>
      <c r="L84" s="51"/>
      <c r="M84" s="52"/>
      <c r="N84" s="53"/>
      <c r="O84" s="54"/>
      <c r="P84" s="54"/>
      <c r="Q84" s="42"/>
      <c r="S84" s="40"/>
      <c r="U84" s="36"/>
      <c r="V84" s="46"/>
      <c r="W84" s="36"/>
    </row>
    <row r="85" spans="1:23" ht="15.75">
      <c r="A85" s="1"/>
      <c r="B85" s="1"/>
      <c r="C85" s="1"/>
      <c r="D85" s="38"/>
      <c r="E85" s="23">
        <f t="shared" ref="E85:E86" si="12">SUM(D85:D85)</f>
        <v>0</v>
      </c>
      <c r="F85" s="23">
        <f>SUM(E85:E85)</f>
        <v>0</v>
      </c>
      <c r="H85" s="88"/>
      <c r="J85" s="49"/>
      <c r="K85" s="50"/>
      <c r="L85" s="51"/>
      <c r="M85" s="52"/>
      <c r="N85" s="53"/>
      <c r="O85" s="54"/>
      <c r="P85" s="54"/>
      <c r="Q85" s="42"/>
      <c r="S85" s="40"/>
      <c r="U85" s="36"/>
      <c r="V85" s="46"/>
      <c r="W85" s="36"/>
    </row>
    <row r="86" spans="1:23" ht="15.75">
      <c r="A86" s="1" t="s">
        <v>110</v>
      </c>
      <c r="B86" s="1"/>
      <c r="C86" s="1"/>
      <c r="D86" s="1" t="s">
        <v>111</v>
      </c>
      <c r="E86" s="23">
        <f t="shared" si="12"/>
        <v>0</v>
      </c>
      <c r="F86" s="23">
        <f t="shared" ref="F86:F93" si="13">SUM(E86:E86)</f>
        <v>0</v>
      </c>
      <c r="H86" s="88"/>
      <c r="J86" s="49"/>
      <c r="K86" s="50"/>
      <c r="L86" s="51"/>
      <c r="M86" s="52"/>
      <c r="N86" s="53"/>
      <c r="O86" s="54"/>
      <c r="P86" s="54"/>
      <c r="S86" s="40"/>
      <c r="U86" s="36"/>
      <c r="V86" s="46"/>
    </row>
    <row r="87" spans="1:23" ht="15.75">
      <c r="A87" s="1" t="s">
        <v>112</v>
      </c>
      <c r="B87" s="1"/>
      <c r="C87" s="1"/>
      <c r="D87" s="38" t="s">
        <v>113</v>
      </c>
      <c r="E87" s="13">
        <v>193221.07</v>
      </c>
      <c r="F87" s="23">
        <f t="shared" si="13"/>
        <v>193221.07</v>
      </c>
      <c r="H87" s="88"/>
      <c r="J87" s="49"/>
      <c r="K87" s="50"/>
      <c r="L87" s="51"/>
      <c r="M87" s="52"/>
      <c r="N87" s="53"/>
      <c r="O87" s="54"/>
      <c r="P87" s="54"/>
      <c r="S87" s="40"/>
      <c r="U87" s="36"/>
      <c r="V87" s="46"/>
    </row>
    <row r="88" spans="1:23" ht="15.75">
      <c r="A88" s="1"/>
      <c r="B88" s="1"/>
      <c r="C88" s="1"/>
      <c r="D88" s="1" t="s">
        <v>113</v>
      </c>
      <c r="E88" s="23">
        <f t="shared" ref="E88" si="14">SUM(D88:D88)</f>
        <v>0</v>
      </c>
      <c r="F88" s="23">
        <f t="shared" si="13"/>
        <v>0</v>
      </c>
      <c r="H88" s="88"/>
      <c r="J88" s="49"/>
      <c r="K88" s="50"/>
      <c r="L88" s="51"/>
      <c r="M88" s="52"/>
      <c r="N88" s="53"/>
      <c r="O88" s="54"/>
      <c r="P88" s="54"/>
      <c r="S88" s="40"/>
      <c r="U88" s="36"/>
      <c r="V88" s="46"/>
    </row>
    <row r="89" spans="1:23" ht="15.75">
      <c r="A89" s="1" t="s">
        <v>114</v>
      </c>
      <c r="B89" s="1"/>
      <c r="C89" s="1"/>
      <c r="D89" s="1" t="s">
        <v>115</v>
      </c>
      <c r="E89" s="23">
        <f t="shared" ref="E89" si="15">SUM(D89:D89)</f>
        <v>0</v>
      </c>
      <c r="F89" s="23">
        <f t="shared" si="13"/>
        <v>0</v>
      </c>
      <c r="H89" s="88"/>
      <c r="J89" s="49"/>
      <c r="K89" s="50"/>
      <c r="L89" s="51"/>
      <c r="M89" s="52"/>
      <c r="N89" s="53"/>
      <c r="O89" s="54"/>
      <c r="P89" s="54"/>
      <c r="S89" s="40"/>
      <c r="U89" s="36"/>
      <c r="V89" s="46"/>
    </row>
    <row r="90" spans="1:23" ht="15.75">
      <c r="A90" s="1"/>
      <c r="B90" s="1" t="s">
        <v>1823</v>
      </c>
      <c r="C90" s="1"/>
      <c r="D90" s="38" t="s">
        <v>1824</v>
      </c>
      <c r="E90" s="13">
        <v>588469.68999999994</v>
      </c>
      <c r="F90" s="13">
        <v>588469.68999999994</v>
      </c>
      <c r="H90" s="88"/>
      <c r="J90" s="49"/>
      <c r="K90" s="50"/>
      <c r="L90" s="51"/>
      <c r="M90" s="52"/>
      <c r="N90" s="53"/>
      <c r="O90" s="54"/>
      <c r="P90" s="54"/>
      <c r="S90" s="40"/>
      <c r="U90" s="36"/>
      <c r="V90" s="46"/>
    </row>
    <row r="91" spans="1:23" ht="15.75">
      <c r="A91" s="1"/>
      <c r="B91" s="1"/>
      <c r="C91" s="1"/>
      <c r="D91" s="38" t="s">
        <v>1825</v>
      </c>
      <c r="E91" s="13">
        <v>574666.41</v>
      </c>
      <c r="F91" s="13">
        <v>574666.41</v>
      </c>
      <c r="H91" s="88"/>
      <c r="J91" s="49"/>
      <c r="K91" s="50"/>
      <c r="L91" s="51"/>
      <c r="M91" s="52"/>
      <c r="N91" s="53"/>
      <c r="O91" s="54"/>
      <c r="P91" s="54"/>
      <c r="S91" s="40"/>
      <c r="U91" s="36"/>
      <c r="V91" s="46"/>
    </row>
    <row r="92" spans="1:23" ht="15.75">
      <c r="A92" s="1" t="s">
        <v>116</v>
      </c>
      <c r="B92" s="1"/>
      <c r="C92" s="1"/>
      <c r="D92" s="1" t="s">
        <v>117</v>
      </c>
      <c r="E92" s="23">
        <f>SUM(D92:D92)</f>
        <v>0</v>
      </c>
      <c r="F92" s="23">
        <f>SUM(E92:E92)</f>
        <v>0</v>
      </c>
      <c r="H92" s="77"/>
      <c r="J92" s="49"/>
      <c r="K92" s="50"/>
      <c r="L92" s="51"/>
      <c r="M92" s="52"/>
      <c r="N92" s="53"/>
      <c r="O92" s="54"/>
      <c r="P92" s="54"/>
      <c r="S92" s="40"/>
      <c r="U92" s="36"/>
      <c r="V92" s="46"/>
    </row>
    <row r="93" spans="1:23" ht="15.75">
      <c r="A93" s="1"/>
      <c r="B93" s="1" t="s">
        <v>618</v>
      </c>
      <c r="C93" s="39" t="s">
        <v>1826</v>
      </c>
      <c r="D93" s="38" t="s">
        <v>1827</v>
      </c>
      <c r="E93" s="15">
        <v>15528</v>
      </c>
      <c r="F93" s="23">
        <f t="shared" si="13"/>
        <v>15528</v>
      </c>
      <c r="H93" s="88"/>
      <c r="J93" s="49"/>
      <c r="K93" s="50"/>
      <c r="L93" s="51"/>
      <c r="M93" s="52"/>
      <c r="N93" s="53"/>
      <c r="O93" s="54"/>
      <c r="P93" s="54"/>
      <c r="S93" s="40"/>
      <c r="U93" s="36"/>
      <c r="V93" s="46"/>
    </row>
    <row r="94" spans="1:23" ht="15.75">
      <c r="A94" s="1" t="s">
        <v>118</v>
      </c>
      <c r="D94" s="1" t="s">
        <v>119</v>
      </c>
      <c r="E94" s="23">
        <f>SUM(D94:D94)</f>
        <v>0</v>
      </c>
      <c r="F94" s="23">
        <f>SUM(E94:E94)</f>
        <v>0</v>
      </c>
      <c r="H94" s="88"/>
      <c r="J94" s="49"/>
      <c r="K94" s="50"/>
      <c r="L94" s="51"/>
      <c r="M94" s="51"/>
      <c r="N94" s="53"/>
      <c r="O94" s="54"/>
      <c r="P94" s="54"/>
      <c r="S94" s="40"/>
      <c r="U94" s="36"/>
      <c r="V94" s="46"/>
    </row>
    <row r="95" spans="1:23" ht="16.5" thickBot="1">
      <c r="A95" s="1"/>
      <c r="B95" t="s">
        <v>1823</v>
      </c>
      <c r="C95" s="1" t="s">
        <v>1355</v>
      </c>
      <c r="D95" s="38" t="s">
        <v>1828</v>
      </c>
      <c r="E95" s="15">
        <v>8250</v>
      </c>
      <c r="F95" s="12">
        <f>SUM(E95:E95)</f>
        <v>8250</v>
      </c>
      <c r="H95" s="78"/>
      <c r="J95" s="49"/>
      <c r="K95" s="50"/>
      <c r="L95" s="51"/>
      <c r="M95" s="51"/>
      <c r="N95" s="53"/>
      <c r="O95" s="54"/>
      <c r="P95" s="54"/>
      <c r="S95" s="40"/>
      <c r="U95" s="36"/>
      <c r="V95" s="46"/>
    </row>
    <row r="96" spans="1:23" ht="16.5" thickBot="1">
      <c r="A96" s="4" t="s">
        <v>120</v>
      </c>
      <c r="B96" s="4"/>
      <c r="C96" s="4"/>
      <c r="D96" s="4" t="s">
        <v>121</v>
      </c>
      <c r="E96" s="10">
        <f>SUM(E97:E101)</f>
        <v>531</v>
      </c>
      <c r="F96" s="10">
        <f>SUM(F97:F101)</f>
        <v>531</v>
      </c>
      <c r="G96" s="42"/>
      <c r="H96" s="77"/>
      <c r="J96" s="49"/>
      <c r="K96" s="50"/>
      <c r="L96" s="51"/>
      <c r="M96" s="51"/>
      <c r="N96" s="53"/>
      <c r="O96" s="56"/>
      <c r="P96" s="57"/>
      <c r="S96" s="40"/>
      <c r="U96" s="36"/>
      <c r="V96" s="46"/>
    </row>
    <row r="97" spans="1:8">
      <c r="A97" s="1" t="s">
        <v>122</v>
      </c>
      <c r="B97" s="1"/>
      <c r="C97" s="1"/>
      <c r="D97" s="1" t="s">
        <v>123</v>
      </c>
      <c r="E97" s="23">
        <f t="shared" ref="E97:E98" si="16">SUM(D97:D97)</f>
        <v>0</v>
      </c>
      <c r="F97" s="23">
        <f>SUM(E97:E97)</f>
        <v>0</v>
      </c>
      <c r="H97" s="12"/>
    </row>
    <row r="98" spans="1:8">
      <c r="A98" s="1" t="s">
        <v>124</v>
      </c>
      <c r="B98" s="1"/>
      <c r="C98" s="1"/>
      <c r="D98" s="1" t="s">
        <v>125</v>
      </c>
      <c r="E98" s="23">
        <f t="shared" si="16"/>
        <v>0</v>
      </c>
      <c r="F98" s="23">
        <f>SUM(E98:E98)</f>
        <v>0</v>
      </c>
      <c r="H98" s="12"/>
    </row>
    <row r="99" spans="1:8">
      <c r="A99" s="1"/>
      <c r="B99" s="1" t="s">
        <v>618</v>
      </c>
      <c r="C99" s="1" t="s">
        <v>1829</v>
      </c>
      <c r="D99" s="38"/>
      <c r="E99" s="12"/>
      <c r="F99" s="12"/>
      <c r="H99" s="12"/>
    </row>
    <row r="100" spans="1:8">
      <c r="A100" s="1"/>
      <c r="B100" s="1"/>
      <c r="C100" s="1" t="s">
        <v>1830</v>
      </c>
      <c r="D100" s="38" t="s">
        <v>1496</v>
      </c>
      <c r="E100" s="12">
        <v>53.1</v>
      </c>
      <c r="F100" s="12">
        <v>53.1</v>
      </c>
      <c r="H100" s="12"/>
    </row>
    <row r="101" spans="1:8">
      <c r="A101" s="1"/>
      <c r="B101" s="1"/>
      <c r="C101" s="1" t="s">
        <v>1831</v>
      </c>
      <c r="D101" s="38" t="s">
        <v>1496</v>
      </c>
      <c r="E101" s="12">
        <v>477.9</v>
      </c>
      <c r="F101" s="12">
        <v>477.9</v>
      </c>
      <c r="H101" s="12"/>
    </row>
    <row r="102" spans="1:8">
      <c r="A102" s="4" t="s">
        <v>126</v>
      </c>
      <c r="B102" s="4"/>
      <c r="C102" s="4"/>
      <c r="D102" s="4" t="s">
        <v>841</v>
      </c>
      <c r="E102" s="10">
        <f>SUM(E103:E110)</f>
        <v>1264474.1400000001</v>
      </c>
      <c r="F102" s="10">
        <f>SUM(F103:F110)</f>
        <v>1264474.1400000001</v>
      </c>
      <c r="H102" s="12"/>
    </row>
    <row r="103" spans="1:8">
      <c r="A103" s="1" t="s">
        <v>128</v>
      </c>
      <c r="B103" s="1"/>
      <c r="C103" s="1"/>
      <c r="D103" s="1" t="s">
        <v>129</v>
      </c>
      <c r="E103" s="23">
        <f t="shared" ref="E103:F109" si="17">SUM(D103:D103)</f>
        <v>0</v>
      </c>
      <c r="F103" s="23">
        <f t="shared" si="17"/>
        <v>0</v>
      </c>
      <c r="H103" s="12"/>
    </row>
    <row r="104" spans="1:8">
      <c r="A104" s="1"/>
      <c r="B104" s="1" t="s">
        <v>621</v>
      </c>
      <c r="C104" s="39" t="s">
        <v>1832</v>
      </c>
      <c r="D104" s="38" t="s">
        <v>1833</v>
      </c>
      <c r="E104" s="23">
        <v>62326.6</v>
      </c>
      <c r="F104" s="23">
        <f t="shared" si="17"/>
        <v>62326.6</v>
      </c>
      <c r="G104" s="12"/>
      <c r="H104" s="12"/>
    </row>
    <row r="105" spans="1:8">
      <c r="A105" s="1"/>
      <c r="B105" s="1"/>
      <c r="C105" s="39" t="s">
        <v>1834</v>
      </c>
      <c r="D105" s="38" t="s">
        <v>1833</v>
      </c>
      <c r="E105" s="23">
        <v>146282.56</v>
      </c>
      <c r="F105" s="23">
        <f t="shared" si="17"/>
        <v>146282.56</v>
      </c>
      <c r="G105" s="12"/>
      <c r="H105" s="12"/>
    </row>
    <row r="106" spans="1:8">
      <c r="A106" s="1"/>
      <c r="B106" s="1"/>
      <c r="C106" s="39" t="s">
        <v>1801</v>
      </c>
      <c r="D106" s="38" t="s">
        <v>1833</v>
      </c>
      <c r="E106" s="23">
        <v>1700</v>
      </c>
      <c r="F106" s="23">
        <v>1700</v>
      </c>
      <c r="G106" s="12"/>
      <c r="H106" s="12"/>
    </row>
    <row r="107" spans="1:8">
      <c r="A107" s="1"/>
      <c r="B107" s="1"/>
      <c r="C107" s="39" t="s">
        <v>1835</v>
      </c>
      <c r="D107" s="38" t="s">
        <v>1836</v>
      </c>
      <c r="E107" s="23">
        <v>170014.98</v>
      </c>
      <c r="F107" s="23">
        <v>170014.98</v>
      </c>
      <c r="G107" s="12"/>
      <c r="H107" s="12"/>
    </row>
    <row r="108" spans="1:8">
      <c r="A108" s="1"/>
      <c r="B108" s="1"/>
      <c r="C108" s="39" t="s">
        <v>1803</v>
      </c>
      <c r="D108" s="38" t="s">
        <v>1836</v>
      </c>
      <c r="E108" s="23">
        <v>14150</v>
      </c>
      <c r="F108" s="23">
        <v>14150</v>
      </c>
      <c r="G108" s="12"/>
      <c r="H108" s="12"/>
    </row>
    <row r="109" spans="1:8">
      <c r="A109" s="1"/>
      <c r="B109" s="1" t="s">
        <v>1364</v>
      </c>
      <c r="C109" s="39"/>
      <c r="D109" s="64" t="s">
        <v>873</v>
      </c>
      <c r="E109" s="15">
        <v>870000</v>
      </c>
      <c r="F109" s="23">
        <f t="shared" si="17"/>
        <v>870000</v>
      </c>
      <c r="G109" s="15"/>
      <c r="H109" s="12"/>
    </row>
    <row r="110" spans="1:8">
      <c r="A110" s="1" t="s">
        <v>130</v>
      </c>
      <c r="B110" s="1"/>
      <c r="C110" s="1"/>
      <c r="D110" s="1" t="s">
        <v>127</v>
      </c>
      <c r="E110" s="12"/>
      <c r="F110" s="23">
        <f>SUM(E110:E110)</f>
        <v>0</v>
      </c>
      <c r="G110" s="12"/>
    </row>
    <row r="111" spans="1:8">
      <c r="A111" s="4" t="s">
        <v>131</v>
      </c>
      <c r="B111" s="4"/>
      <c r="C111" s="4"/>
      <c r="D111" s="4" t="s">
        <v>132</v>
      </c>
      <c r="E111" s="10">
        <f>SUM(E112:E121)</f>
        <v>161234</v>
      </c>
      <c r="F111" s="10">
        <f>SUM(F112:F121)</f>
        <v>161234</v>
      </c>
      <c r="G111" s="12"/>
      <c r="H111" s="77"/>
    </row>
    <row r="112" spans="1:8">
      <c r="A112" s="1" t="s">
        <v>133</v>
      </c>
      <c r="B112" s="1"/>
      <c r="C112" s="1"/>
      <c r="D112" s="1" t="s">
        <v>134</v>
      </c>
      <c r="E112" s="23">
        <f t="shared" ref="E112:F119" si="18">SUM(D112:D112)</f>
        <v>0</v>
      </c>
      <c r="F112" s="23">
        <f>SUM(E112:E112)</f>
        <v>0</v>
      </c>
      <c r="G112" s="12"/>
      <c r="H112" s="12">
        <f>SUM(G111:G112)</f>
        <v>0</v>
      </c>
    </row>
    <row r="113" spans="1:8">
      <c r="A113" s="1"/>
      <c r="B113" s="1" t="s">
        <v>618</v>
      </c>
      <c r="C113">
        <v>39233</v>
      </c>
      <c r="D113" s="38" t="s">
        <v>484</v>
      </c>
      <c r="E113" s="23"/>
      <c r="F113" s="23"/>
      <c r="G113" s="12"/>
      <c r="H113" s="12"/>
    </row>
    <row r="114" spans="1:8">
      <c r="A114" s="1"/>
      <c r="B114" s="1"/>
      <c r="C114" s="1"/>
      <c r="D114" s="64" t="s">
        <v>1837</v>
      </c>
      <c r="E114" s="23">
        <v>114</v>
      </c>
      <c r="F114" s="23">
        <v>114</v>
      </c>
      <c r="G114" s="12"/>
      <c r="H114" s="12"/>
    </row>
    <row r="115" spans="1:8">
      <c r="A115" s="1" t="s">
        <v>135</v>
      </c>
      <c r="B115" s="1"/>
      <c r="C115" s="1"/>
      <c r="D115" s="1" t="s">
        <v>136</v>
      </c>
      <c r="E115" s="23">
        <f t="shared" si="18"/>
        <v>0</v>
      </c>
      <c r="F115" s="18">
        <f>SUM(E115:E115)</f>
        <v>0</v>
      </c>
      <c r="H115" s="12"/>
    </row>
    <row r="116" spans="1:8">
      <c r="A116" s="1"/>
      <c r="B116" s="1" t="s">
        <v>711</v>
      </c>
      <c r="C116" s="1" t="s">
        <v>1838</v>
      </c>
      <c r="D116" s="38" t="s">
        <v>1839</v>
      </c>
      <c r="E116" s="23">
        <v>158200</v>
      </c>
      <c r="F116" s="23">
        <v>158200</v>
      </c>
      <c r="H116" s="12"/>
    </row>
    <row r="117" spans="1:8">
      <c r="A117" s="1" t="s">
        <v>137</v>
      </c>
      <c r="B117" s="1"/>
      <c r="C117" s="1"/>
      <c r="D117" s="1" t="s">
        <v>138</v>
      </c>
      <c r="E117" s="23">
        <f t="shared" si="18"/>
        <v>0</v>
      </c>
      <c r="F117" s="18">
        <f>SUM(E117:E117)</f>
        <v>0</v>
      </c>
      <c r="H117" s="12"/>
    </row>
    <row r="118" spans="1:8">
      <c r="A118" s="1" t="s">
        <v>139</v>
      </c>
      <c r="D118" s="1" t="s">
        <v>140</v>
      </c>
      <c r="E118" s="23">
        <f t="shared" si="18"/>
        <v>0</v>
      </c>
      <c r="F118" s="23">
        <f t="shared" si="18"/>
        <v>0</v>
      </c>
      <c r="H118" s="12"/>
    </row>
    <row r="119" spans="1:8">
      <c r="A119" s="1"/>
      <c r="B119" s="1" t="s">
        <v>618</v>
      </c>
      <c r="C119">
        <v>39233</v>
      </c>
      <c r="D119" s="38" t="s">
        <v>484</v>
      </c>
      <c r="E119" s="23">
        <f t="shared" si="18"/>
        <v>0</v>
      </c>
      <c r="H119" s="12"/>
    </row>
    <row r="120" spans="1:8">
      <c r="A120" s="1"/>
      <c r="B120" s="1"/>
      <c r="C120" s="40">
        <v>11953</v>
      </c>
      <c r="D120" s="38" t="s">
        <v>1840</v>
      </c>
      <c r="E120" s="15">
        <v>2920</v>
      </c>
      <c r="F120" s="15">
        <v>2920</v>
      </c>
      <c r="H120" s="12"/>
    </row>
    <row r="121" spans="1:8">
      <c r="A121" s="1"/>
      <c r="B121" s="1"/>
      <c r="C121" s="39"/>
      <c r="D121" s="64"/>
      <c r="E121" s="15"/>
      <c r="F121" s="15"/>
      <c r="H121" s="12"/>
    </row>
    <row r="122" spans="1:8">
      <c r="A122" s="4" t="s">
        <v>141</v>
      </c>
      <c r="B122" s="4"/>
      <c r="C122" s="4"/>
      <c r="D122" s="4" t="s">
        <v>142</v>
      </c>
      <c r="E122" s="10">
        <f>SUM(E123:E129)</f>
        <v>1125313.24</v>
      </c>
      <c r="F122" s="10">
        <f>SUM(F123:F129)</f>
        <v>1125313.24</v>
      </c>
      <c r="H122" s="15"/>
    </row>
    <row r="123" spans="1:8">
      <c r="A123" s="1" t="s">
        <v>143</v>
      </c>
      <c r="B123" s="1"/>
      <c r="C123" s="1"/>
      <c r="D123" s="1" t="s">
        <v>144</v>
      </c>
      <c r="E123" s="23">
        <f>SUM(D123:D123)</f>
        <v>0</v>
      </c>
      <c r="F123" s="23">
        <f>SUM(E123:E123)</f>
        <v>0</v>
      </c>
      <c r="H123" s="88"/>
    </row>
    <row r="124" spans="1:8">
      <c r="A124" s="1" t="s">
        <v>153</v>
      </c>
      <c r="B124" s="1"/>
      <c r="C124" s="1"/>
      <c r="D124" s="1" t="s">
        <v>485</v>
      </c>
      <c r="E124" s="23">
        <f>SUM(D124:D124)</f>
        <v>0</v>
      </c>
      <c r="F124" s="23">
        <f>SUM(E124:E124)</f>
        <v>0</v>
      </c>
      <c r="H124" s="88"/>
    </row>
    <row r="125" spans="1:8">
      <c r="A125" s="1"/>
      <c r="B125" s="1" t="s">
        <v>618</v>
      </c>
      <c r="C125" s="1" t="s">
        <v>1841</v>
      </c>
      <c r="D125" s="38" t="s">
        <v>1842</v>
      </c>
      <c r="E125" s="23">
        <v>91943.24</v>
      </c>
      <c r="F125" s="23">
        <v>91943.24</v>
      </c>
      <c r="H125" s="88"/>
    </row>
    <row r="126" spans="1:8">
      <c r="A126" s="1"/>
      <c r="B126" s="1" t="s">
        <v>618</v>
      </c>
      <c r="C126" s="1" t="s">
        <v>1843</v>
      </c>
      <c r="D126" s="38" t="s">
        <v>1844</v>
      </c>
      <c r="E126" s="23">
        <v>143370</v>
      </c>
      <c r="F126" s="23">
        <v>143370</v>
      </c>
      <c r="H126" s="88"/>
    </row>
    <row r="127" spans="1:8">
      <c r="A127" s="1"/>
      <c r="B127" s="1"/>
      <c r="C127" s="1"/>
      <c r="D127" s="38"/>
      <c r="E127" s="23"/>
      <c r="F127" s="23"/>
      <c r="H127" s="88"/>
    </row>
    <row r="128" spans="1:8">
      <c r="A128" s="1" t="s">
        <v>155</v>
      </c>
      <c r="B128" s="1"/>
      <c r="D128" s="1" t="s">
        <v>682</v>
      </c>
      <c r="H128" s="88"/>
    </row>
    <row r="129" spans="1:8">
      <c r="A129" s="1"/>
      <c r="B129" s="1" t="s">
        <v>618</v>
      </c>
      <c r="C129" s="1" t="s">
        <v>1845</v>
      </c>
      <c r="D129" s="38" t="s">
        <v>1846</v>
      </c>
      <c r="E129" s="23">
        <v>890000</v>
      </c>
      <c r="F129" s="23">
        <f>SUM(E129:E129)</f>
        <v>890000</v>
      </c>
      <c r="H129" s="88"/>
    </row>
    <row r="130" spans="1:8">
      <c r="A130" s="4" t="s">
        <v>157</v>
      </c>
      <c r="B130" s="4"/>
      <c r="C130" s="4"/>
      <c r="D130" s="4" t="s">
        <v>158</v>
      </c>
      <c r="E130" s="10">
        <f>SUM(E131:E139)</f>
        <v>830354.66999999993</v>
      </c>
      <c r="F130" s="10">
        <f>(E130)</f>
        <v>830354.66999999993</v>
      </c>
      <c r="H130" s="78"/>
    </row>
    <row r="131" spans="1:8">
      <c r="A131" s="1" t="s">
        <v>161</v>
      </c>
      <c r="B131" s="1"/>
      <c r="C131" s="1"/>
      <c r="D131" s="1" t="s">
        <v>162</v>
      </c>
      <c r="E131" s="23">
        <f t="shared" ref="E131:F139" si="19">SUM(D131:D131)</f>
        <v>0</v>
      </c>
      <c r="F131" s="23">
        <f t="shared" si="19"/>
        <v>0</v>
      </c>
      <c r="H131" s="78"/>
    </row>
    <row r="132" spans="1:8">
      <c r="A132" s="1" t="s">
        <v>163</v>
      </c>
      <c r="B132" s="1"/>
      <c r="C132" s="1"/>
      <c r="D132" s="1" t="s">
        <v>164</v>
      </c>
      <c r="E132" s="23">
        <f t="shared" si="19"/>
        <v>0</v>
      </c>
      <c r="F132" s="23">
        <f t="shared" si="19"/>
        <v>0</v>
      </c>
      <c r="H132" s="78"/>
    </row>
    <row r="133" spans="1:8">
      <c r="A133" s="37"/>
      <c r="B133" s="1" t="s">
        <v>618</v>
      </c>
      <c r="C133" s="39" t="s">
        <v>1847</v>
      </c>
      <c r="D133" s="38" t="s">
        <v>1848</v>
      </c>
      <c r="E133" s="23">
        <v>221614.66</v>
      </c>
      <c r="F133" s="23">
        <v>221614.66</v>
      </c>
      <c r="H133" s="78"/>
    </row>
    <row r="134" spans="1:8">
      <c r="A134" s="37"/>
      <c r="B134" s="1" t="s">
        <v>618</v>
      </c>
      <c r="C134" s="39" t="s">
        <v>1849</v>
      </c>
      <c r="D134" s="38" t="s">
        <v>886</v>
      </c>
      <c r="E134" s="23">
        <v>147157.72</v>
      </c>
      <c r="F134" s="23">
        <v>147157.42000000001</v>
      </c>
      <c r="H134" s="78"/>
    </row>
    <row r="135" spans="1:8">
      <c r="A135" s="37"/>
      <c r="B135" s="1" t="s">
        <v>618</v>
      </c>
      <c r="C135" s="39" t="s">
        <v>1850</v>
      </c>
      <c r="D135" s="38" t="s">
        <v>1520</v>
      </c>
      <c r="E135" s="23">
        <v>40456.5</v>
      </c>
      <c r="F135" s="23">
        <v>40453.5</v>
      </c>
      <c r="H135" s="78"/>
    </row>
    <row r="136" spans="1:8">
      <c r="A136" s="37"/>
      <c r="B136" s="1" t="s">
        <v>618</v>
      </c>
      <c r="C136" s="39" t="s">
        <v>1851</v>
      </c>
      <c r="D136" s="38" t="s">
        <v>1852</v>
      </c>
      <c r="E136" s="23">
        <v>248298.57</v>
      </c>
      <c r="F136" s="23">
        <v>248298.57</v>
      </c>
      <c r="H136" s="78"/>
    </row>
    <row r="137" spans="1:8">
      <c r="A137" s="37"/>
      <c r="B137" s="1" t="s">
        <v>618</v>
      </c>
      <c r="C137" s="39" t="s">
        <v>1853</v>
      </c>
      <c r="D137" s="38" t="s">
        <v>886</v>
      </c>
      <c r="E137" s="23">
        <v>172827.22</v>
      </c>
      <c r="F137" s="23">
        <v>172827.22</v>
      </c>
      <c r="H137" s="78"/>
    </row>
    <row r="138" spans="1:8">
      <c r="A138" s="1" t="s">
        <v>165</v>
      </c>
      <c r="B138" s="1"/>
      <c r="C138" s="1"/>
      <c r="D138" s="1" t="s">
        <v>166</v>
      </c>
      <c r="E138" s="23">
        <f t="shared" si="19"/>
        <v>0</v>
      </c>
      <c r="F138" s="23">
        <f t="shared" si="19"/>
        <v>0</v>
      </c>
      <c r="H138" s="78"/>
    </row>
    <row r="139" spans="1:8">
      <c r="A139" s="1" t="s">
        <v>167</v>
      </c>
      <c r="B139" s="1"/>
      <c r="C139" s="1"/>
      <c r="D139" s="1" t="s">
        <v>168</v>
      </c>
      <c r="E139" s="23">
        <f t="shared" si="19"/>
        <v>0</v>
      </c>
      <c r="F139" s="23">
        <f t="shared" si="19"/>
        <v>0</v>
      </c>
      <c r="H139" s="78"/>
    </row>
    <row r="140" spans="1:8">
      <c r="A140" s="1"/>
      <c r="B140" s="1"/>
      <c r="C140" s="1"/>
      <c r="D140" s="1"/>
      <c r="E140" s="18"/>
      <c r="F140" s="18"/>
      <c r="H140" s="77"/>
    </row>
    <row r="141" spans="1:8">
      <c r="A141" s="4" t="s">
        <v>169</v>
      </c>
      <c r="B141" s="4"/>
      <c r="C141" s="4"/>
      <c r="D141" s="4" t="s">
        <v>170</v>
      </c>
      <c r="E141" s="10">
        <f>SUM(E142:E158)</f>
        <v>1365107.38</v>
      </c>
      <c r="F141" s="10">
        <f>(E141)</f>
        <v>1365107.38</v>
      </c>
      <c r="H141" s="85"/>
    </row>
    <row r="142" spans="1:8">
      <c r="A142" s="1" t="s">
        <v>171</v>
      </c>
      <c r="B142" s="1"/>
      <c r="C142" s="1"/>
      <c r="D142" s="1" t="s">
        <v>172</v>
      </c>
      <c r="E142" s="23">
        <f t="shared" ref="E142:E147" si="20">SUM(D142:D142)</f>
        <v>0</v>
      </c>
      <c r="F142" s="23">
        <f t="shared" ref="E142:F153" si="21">SUM(E142:E142)</f>
        <v>0</v>
      </c>
      <c r="H142" s="85"/>
    </row>
    <row r="143" spans="1:8">
      <c r="A143" s="1" t="s">
        <v>173</v>
      </c>
      <c r="B143" s="1"/>
      <c r="C143" s="1"/>
      <c r="D143" s="1" t="s">
        <v>174</v>
      </c>
      <c r="E143" s="23">
        <f t="shared" si="20"/>
        <v>0</v>
      </c>
      <c r="F143" s="23">
        <f t="shared" si="21"/>
        <v>0</v>
      </c>
      <c r="H143" s="85"/>
    </row>
    <row r="144" spans="1:8">
      <c r="A144" s="1" t="s">
        <v>175</v>
      </c>
      <c r="B144" s="1"/>
      <c r="C144" s="1"/>
      <c r="D144" s="1" t="s">
        <v>176</v>
      </c>
      <c r="E144" s="23">
        <f t="shared" si="20"/>
        <v>0</v>
      </c>
      <c r="F144" s="23">
        <f t="shared" si="21"/>
        <v>0</v>
      </c>
      <c r="H144" s="85"/>
    </row>
    <row r="145" spans="1:8">
      <c r="A145" s="1" t="s">
        <v>177</v>
      </c>
      <c r="B145" s="1"/>
      <c r="C145" s="1"/>
      <c r="D145" s="1" t="s">
        <v>178</v>
      </c>
      <c r="E145" s="23">
        <f t="shared" si="20"/>
        <v>0</v>
      </c>
      <c r="F145" s="23">
        <f t="shared" si="21"/>
        <v>0</v>
      </c>
      <c r="H145" s="85"/>
    </row>
    <row r="146" spans="1:8">
      <c r="A146" s="1" t="s">
        <v>179</v>
      </c>
      <c r="B146" s="1"/>
      <c r="C146" s="1"/>
      <c r="D146" s="1" t="s">
        <v>1379</v>
      </c>
      <c r="E146" s="23">
        <f t="shared" si="20"/>
        <v>0</v>
      </c>
      <c r="F146" s="23">
        <f t="shared" si="21"/>
        <v>0</v>
      </c>
      <c r="H146" s="85"/>
    </row>
    <row r="147" spans="1:8">
      <c r="A147" s="1" t="s">
        <v>1854</v>
      </c>
      <c r="B147" s="1"/>
      <c r="C147" s="1"/>
      <c r="D147" s="1" t="s">
        <v>1855</v>
      </c>
      <c r="E147" s="23">
        <f t="shared" si="20"/>
        <v>0</v>
      </c>
      <c r="F147" s="23">
        <v>0</v>
      </c>
      <c r="H147" s="85"/>
    </row>
    <row r="148" spans="1:8">
      <c r="A148" s="1" t="s">
        <v>181</v>
      </c>
      <c r="B148" s="1"/>
      <c r="C148" s="1"/>
      <c r="D148" s="1" t="s">
        <v>180</v>
      </c>
      <c r="E148" s="23">
        <f t="shared" si="21"/>
        <v>0</v>
      </c>
      <c r="F148" s="23">
        <f t="shared" si="21"/>
        <v>0</v>
      </c>
      <c r="H148" s="85"/>
    </row>
    <row r="149" spans="1:8">
      <c r="A149" s="1"/>
      <c r="B149" s="1" t="s">
        <v>618</v>
      </c>
      <c r="C149" s="1" t="s">
        <v>1856</v>
      </c>
      <c r="D149" s="38" t="s">
        <v>1857</v>
      </c>
      <c r="E149" s="23">
        <v>1165598.8799999999</v>
      </c>
      <c r="F149" s="23">
        <v>11655598.880000001</v>
      </c>
      <c r="H149" s="85"/>
    </row>
    <row r="150" spans="1:8">
      <c r="A150" s="1" t="s">
        <v>183</v>
      </c>
      <c r="B150" s="1"/>
      <c r="C150" s="1"/>
      <c r="D150" s="1" t="s">
        <v>182</v>
      </c>
      <c r="E150" s="23">
        <f t="shared" si="21"/>
        <v>0</v>
      </c>
      <c r="F150" s="23">
        <f t="shared" si="21"/>
        <v>0</v>
      </c>
      <c r="H150" s="85"/>
    </row>
    <row r="151" spans="1:8">
      <c r="A151" s="1" t="s">
        <v>185</v>
      </c>
      <c r="B151" s="1"/>
      <c r="C151" s="1"/>
      <c r="D151" s="1" t="s">
        <v>493</v>
      </c>
      <c r="E151" s="23">
        <f t="shared" si="21"/>
        <v>0</v>
      </c>
      <c r="F151" s="23">
        <f t="shared" si="21"/>
        <v>0</v>
      </c>
      <c r="H151" s="85"/>
    </row>
    <row r="152" spans="1:8">
      <c r="A152" s="1" t="s">
        <v>187</v>
      </c>
      <c r="B152" s="1"/>
      <c r="C152" s="1"/>
      <c r="D152" s="1" t="s">
        <v>186</v>
      </c>
      <c r="E152" s="23">
        <f t="shared" si="21"/>
        <v>0</v>
      </c>
      <c r="F152" s="23">
        <f t="shared" si="21"/>
        <v>0</v>
      </c>
      <c r="H152" s="85"/>
    </row>
    <row r="153" spans="1:8">
      <c r="A153" s="1" t="s">
        <v>189</v>
      </c>
      <c r="B153" s="1"/>
      <c r="C153" s="1"/>
      <c r="D153" s="1" t="s">
        <v>188</v>
      </c>
      <c r="E153" s="23">
        <f t="shared" si="21"/>
        <v>0</v>
      </c>
      <c r="F153" s="23">
        <f t="shared" si="21"/>
        <v>0</v>
      </c>
      <c r="H153" s="29"/>
    </row>
    <row r="154" spans="1:8">
      <c r="A154" s="1" t="s">
        <v>191</v>
      </c>
      <c r="B154" s="1"/>
      <c r="C154" s="1"/>
      <c r="D154" s="1" t="s">
        <v>190</v>
      </c>
      <c r="E154" s="23">
        <f t="shared" ref="E154:E155" si="22">SUM(D154:D154)</f>
        <v>0</v>
      </c>
      <c r="F154" s="23">
        <f t="shared" ref="F154:F155" si="23">SUM(E154:E154)</f>
        <v>0</v>
      </c>
    </row>
    <row r="155" spans="1:8">
      <c r="A155" s="1" t="s">
        <v>494</v>
      </c>
      <c r="B155" s="1"/>
      <c r="C155" s="39"/>
      <c r="D155" s="1" t="s">
        <v>1380</v>
      </c>
      <c r="E155" s="23">
        <f t="shared" si="22"/>
        <v>0</v>
      </c>
      <c r="F155" s="23">
        <f t="shared" si="23"/>
        <v>0</v>
      </c>
    </row>
    <row r="156" spans="1:8">
      <c r="A156" s="1" t="s">
        <v>193</v>
      </c>
      <c r="B156" s="1"/>
      <c r="C156" s="39"/>
      <c r="D156" s="1" t="s">
        <v>192</v>
      </c>
      <c r="E156" s="23">
        <f>SUM(D156:D156)</f>
        <v>0</v>
      </c>
      <c r="F156" s="23">
        <f>SUM(E156:E156)</f>
        <v>0</v>
      </c>
    </row>
    <row r="157" spans="1:8">
      <c r="A157" s="1"/>
      <c r="B157" s="1" t="s">
        <v>618</v>
      </c>
      <c r="C157" s="39" t="s">
        <v>1858</v>
      </c>
      <c r="D157" s="38" t="s">
        <v>1859</v>
      </c>
      <c r="E157" s="23">
        <v>199508.5</v>
      </c>
      <c r="F157" s="23">
        <f>SUM(E157:E157)</f>
        <v>199508.5</v>
      </c>
    </row>
    <row r="158" spans="1:8">
      <c r="A158" s="1" t="s">
        <v>195</v>
      </c>
      <c r="B158" s="1"/>
      <c r="C158" s="1"/>
      <c r="D158" s="1" t="s">
        <v>194</v>
      </c>
      <c r="E158" s="23">
        <f>SUM(D158:D158)</f>
        <v>0</v>
      </c>
      <c r="F158" s="23">
        <f>SUM(E158:E158)</f>
        <v>0</v>
      </c>
    </row>
    <row r="159" spans="1:8">
      <c r="A159" s="4" t="s">
        <v>197</v>
      </c>
      <c r="B159" s="4"/>
      <c r="C159" s="4"/>
      <c r="D159" s="4" t="s">
        <v>198</v>
      </c>
      <c r="E159" s="10">
        <f>SUM(E160:E185)</f>
        <v>23859424.689999998</v>
      </c>
      <c r="F159" s="10">
        <f>(E159)</f>
        <v>23859424.689999998</v>
      </c>
    </row>
    <row r="160" spans="1:8">
      <c r="A160" s="1" t="s">
        <v>199</v>
      </c>
      <c r="B160" s="1"/>
      <c r="C160" s="1"/>
      <c r="D160" s="1" t="s">
        <v>200</v>
      </c>
      <c r="E160" s="23">
        <f t="shared" ref="E160:E163" si="24">SUM(D160:D160)</f>
        <v>0</v>
      </c>
      <c r="F160" s="23">
        <f t="shared" ref="F160:F165" si="25">SUM(E160:E160)</f>
        <v>0</v>
      </c>
    </row>
    <row r="161" spans="1:10">
      <c r="A161" s="1" t="s">
        <v>201</v>
      </c>
      <c r="B161" s="1"/>
      <c r="C161" s="39"/>
      <c r="D161" s="1" t="s">
        <v>202</v>
      </c>
      <c r="E161" s="23">
        <f t="shared" si="24"/>
        <v>0</v>
      </c>
      <c r="F161" s="23">
        <f t="shared" si="25"/>
        <v>0</v>
      </c>
    </row>
    <row r="162" spans="1:10">
      <c r="A162" s="1" t="s">
        <v>203</v>
      </c>
      <c r="B162" s="1"/>
      <c r="C162" s="39"/>
      <c r="D162" s="1" t="s">
        <v>204</v>
      </c>
      <c r="E162" s="23">
        <f t="shared" si="24"/>
        <v>0</v>
      </c>
      <c r="F162" s="23">
        <f t="shared" si="25"/>
        <v>0</v>
      </c>
    </row>
    <row r="163" spans="1:10">
      <c r="A163" s="1" t="s">
        <v>205</v>
      </c>
      <c r="B163" s="1"/>
      <c r="C163" s="1"/>
      <c r="D163" s="1" t="s">
        <v>206</v>
      </c>
      <c r="E163" s="23">
        <f t="shared" si="24"/>
        <v>0</v>
      </c>
      <c r="F163" s="23">
        <f t="shared" si="25"/>
        <v>0</v>
      </c>
    </row>
    <row r="164" spans="1:10">
      <c r="A164" s="1" t="s">
        <v>207</v>
      </c>
      <c r="B164" s="1"/>
      <c r="C164" s="1"/>
      <c r="D164" s="1" t="s">
        <v>208</v>
      </c>
      <c r="E164" s="23">
        <f>SUM(D164:D164)</f>
        <v>0</v>
      </c>
      <c r="F164" s="23">
        <f t="shared" si="25"/>
        <v>0</v>
      </c>
    </row>
    <row r="165" spans="1:10">
      <c r="A165" s="1" t="s">
        <v>209</v>
      </c>
      <c r="B165" s="1"/>
      <c r="C165" s="1"/>
      <c r="D165" s="1" t="s">
        <v>210</v>
      </c>
      <c r="E165" s="23">
        <f>SUM(D165:D165)</f>
        <v>0</v>
      </c>
      <c r="F165" s="23">
        <f t="shared" si="25"/>
        <v>0</v>
      </c>
      <c r="G165" s="23"/>
    </row>
    <row r="166" spans="1:10">
      <c r="A166" s="1" t="s">
        <v>211</v>
      </c>
      <c r="B166" s="1"/>
      <c r="C166" s="39"/>
      <c r="D166" s="1" t="s">
        <v>212</v>
      </c>
      <c r="E166" s="23">
        <f t="shared" ref="E166:F166" si="26">SUM(D166:D166)</f>
        <v>0</v>
      </c>
      <c r="F166" s="23">
        <f t="shared" si="26"/>
        <v>0</v>
      </c>
    </row>
    <row r="167" spans="1:10">
      <c r="A167" s="1" t="s">
        <v>213</v>
      </c>
      <c r="B167" s="1"/>
      <c r="C167" s="39"/>
      <c r="D167" s="1" t="s">
        <v>1325</v>
      </c>
      <c r="E167" s="23">
        <f>SUM(D167:D167)</f>
        <v>0</v>
      </c>
      <c r="F167" s="23">
        <f>SUM(E167:E167)</f>
        <v>0</v>
      </c>
    </row>
    <row r="168" spans="1:10">
      <c r="A168" s="1" t="s">
        <v>215</v>
      </c>
      <c r="B168" s="1"/>
      <c r="C168" s="39"/>
      <c r="D168" s="1" t="s">
        <v>500</v>
      </c>
      <c r="E168" s="23">
        <f>SUM(D168:D168)</f>
        <v>0</v>
      </c>
      <c r="F168" s="23">
        <f>SUM(E168:E168)</f>
        <v>0</v>
      </c>
      <c r="J168" s="70"/>
    </row>
    <row r="169" spans="1:10">
      <c r="A169" s="1"/>
      <c r="B169" s="1" t="s">
        <v>618</v>
      </c>
      <c r="C169" s="39" t="s">
        <v>1860</v>
      </c>
      <c r="D169" s="38" t="s">
        <v>1861</v>
      </c>
      <c r="E169" s="23">
        <v>138900.01</v>
      </c>
      <c r="F169" s="23">
        <v>138900.01</v>
      </c>
      <c r="J169" s="70"/>
    </row>
    <row r="170" spans="1:10">
      <c r="A170" s="1" t="s">
        <v>217</v>
      </c>
      <c r="B170" s="1"/>
      <c r="C170" s="39"/>
      <c r="D170" s="1" t="s">
        <v>218</v>
      </c>
      <c r="E170" s="23">
        <f>SUM(D170:D170)</f>
        <v>0</v>
      </c>
      <c r="F170" s="23">
        <f>SUM(E170:E170)</f>
        <v>0</v>
      </c>
    </row>
    <row r="171" spans="1:10">
      <c r="A171" s="1"/>
      <c r="B171" s="1" t="s">
        <v>618</v>
      </c>
      <c r="C171" s="39" t="s">
        <v>1862</v>
      </c>
      <c r="D171" s="38" t="s">
        <v>1863</v>
      </c>
      <c r="E171" s="23">
        <v>180540</v>
      </c>
      <c r="F171" s="23">
        <v>180540</v>
      </c>
    </row>
    <row r="172" spans="1:10">
      <c r="A172" s="1"/>
      <c r="B172" s="1" t="s">
        <v>618</v>
      </c>
      <c r="C172" s="39" t="s">
        <v>1864</v>
      </c>
      <c r="D172" s="38" t="s">
        <v>1865</v>
      </c>
      <c r="E172" s="23">
        <v>118000</v>
      </c>
      <c r="F172" s="23"/>
    </row>
    <row r="173" spans="1:10">
      <c r="A173" s="1" t="s">
        <v>219</v>
      </c>
      <c r="D173" s="1" t="s">
        <v>220</v>
      </c>
      <c r="E173" s="23">
        <v>0</v>
      </c>
      <c r="F173" s="23">
        <v>0</v>
      </c>
      <c r="J173" s="70"/>
    </row>
    <row r="174" spans="1:10">
      <c r="A174" s="1" t="s">
        <v>221</v>
      </c>
      <c r="B174" s="1"/>
      <c r="C174" s="39"/>
      <c r="D174" s="1" t="s">
        <v>222</v>
      </c>
      <c r="E174" s="23">
        <f t="shared" ref="E174:F174" si="27">SUM(D174:D174)</f>
        <v>0</v>
      </c>
      <c r="F174" s="23">
        <f t="shared" si="27"/>
        <v>0</v>
      </c>
    </row>
    <row r="175" spans="1:10">
      <c r="A175" s="1"/>
      <c r="B175" s="1" t="s">
        <v>618</v>
      </c>
      <c r="C175" s="39" t="s">
        <v>1866</v>
      </c>
      <c r="D175" s="38" t="s">
        <v>1867</v>
      </c>
      <c r="E175" s="23">
        <v>1488550</v>
      </c>
      <c r="F175" s="23">
        <v>1488550</v>
      </c>
    </row>
    <row r="176" spans="1:10">
      <c r="A176" s="1"/>
      <c r="B176" s="1" t="s">
        <v>618</v>
      </c>
      <c r="C176" s="39" t="s">
        <v>1868</v>
      </c>
      <c r="D176" s="38" t="s">
        <v>1869</v>
      </c>
      <c r="E176" s="23">
        <v>145000</v>
      </c>
      <c r="F176" s="13">
        <v>145000</v>
      </c>
    </row>
    <row r="177" spans="1:6">
      <c r="A177" s="1" t="s">
        <v>223</v>
      </c>
      <c r="C177" s="39"/>
      <c r="D177" s="1" t="s">
        <v>505</v>
      </c>
      <c r="E177" s="23">
        <f t="shared" ref="E177:F177" si="28">SUM(D177:D177)</f>
        <v>0</v>
      </c>
      <c r="F177" s="23">
        <f t="shared" si="28"/>
        <v>0</v>
      </c>
    </row>
    <row r="178" spans="1:6">
      <c r="B178" s="1" t="s">
        <v>618</v>
      </c>
      <c r="C178" s="39" t="s">
        <v>1870</v>
      </c>
      <c r="D178" s="81" t="s">
        <v>1871</v>
      </c>
      <c r="E178" s="23">
        <v>22420</v>
      </c>
      <c r="F178" s="23">
        <v>22420</v>
      </c>
    </row>
    <row r="179" spans="1:6">
      <c r="B179" s="1"/>
      <c r="C179" s="39" t="s">
        <v>1872</v>
      </c>
      <c r="D179" s="81" t="s">
        <v>1873</v>
      </c>
      <c r="E179" s="23">
        <v>22420</v>
      </c>
      <c r="F179" s="23">
        <v>22420</v>
      </c>
    </row>
    <row r="180" spans="1:6">
      <c r="A180" s="1" t="s">
        <v>225</v>
      </c>
      <c r="B180" s="1"/>
      <c r="C180" s="39"/>
      <c r="D180" s="1" t="s">
        <v>1874</v>
      </c>
      <c r="E180" s="23">
        <f t="shared" ref="E180:F180" si="29">SUM(D180:D180)</f>
        <v>0</v>
      </c>
      <c r="F180" s="23">
        <f t="shared" si="29"/>
        <v>0</v>
      </c>
    </row>
    <row r="181" spans="1:6">
      <c r="A181" s="1"/>
      <c r="B181" s="1" t="s">
        <v>618</v>
      </c>
      <c r="C181" s="39" t="s">
        <v>1875</v>
      </c>
      <c r="D181" s="38" t="s">
        <v>1876</v>
      </c>
      <c r="E181" s="23">
        <v>156955.34</v>
      </c>
      <c r="F181" s="23">
        <v>156955.34</v>
      </c>
    </row>
    <row r="182" spans="1:6">
      <c r="A182" s="1" t="s">
        <v>227</v>
      </c>
      <c r="B182" s="1"/>
      <c r="C182" s="39"/>
      <c r="D182" s="1" t="s">
        <v>228</v>
      </c>
      <c r="E182" s="23">
        <f t="shared" ref="E182:F182" si="30">SUM(D182:D182)</f>
        <v>0</v>
      </c>
      <c r="F182" s="23">
        <f t="shared" si="30"/>
        <v>0</v>
      </c>
    </row>
    <row r="183" spans="1:6">
      <c r="A183" s="1"/>
      <c r="B183" s="1"/>
      <c r="C183" s="39"/>
      <c r="D183" s="38" t="s">
        <v>1877</v>
      </c>
      <c r="E183" s="23">
        <v>21586639.34</v>
      </c>
      <c r="F183" s="23">
        <v>21586639.34</v>
      </c>
    </row>
    <row r="184" spans="1:6">
      <c r="A184" s="1" t="s">
        <v>229</v>
      </c>
      <c r="B184" s="1"/>
      <c r="C184" s="39"/>
      <c r="D184" s="1" t="s">
        <v>230</v>
      </c>
      <c r="E184" s="23">
        <f t="shared" ref="E184:F184" si="31">SUM(D184:D184)</f>
        <v>0</v>
      </c>
      <c r="F184" s="23">
        <f t="shared" si="31"/>
        <v>0</v>
      </c>
    </row>
    <row r="185" spans="1:6">
      <c r="A185" s="1" t="s">
        <v>231</v>
      </c>
      <c r="B185" s="1"/>
      <c r="C185" s="39"/>
      <c r="D185" s="1" t="s">
        <v>232</v>
      </c>
      <c r="E185" s="23">
        <f t="shared" ref="E185:F185" si="32">SUM(D185:D185)</f>
        <v>0</v>
      </c>
      <c r="F185" s="23">
        <f t="shared" si="32"/>
        <v>0</v>
      </c>
    </row>
    <row r="186" spans="1:6">
      <c r="A186" s="1"/>
      <c r="B186" s="1"/>
      <c r="C186" s="39"/>
      <c r="E186" s="23">
        <f t="shared" ref="E186:F186" si="33">SUM(D186:D186)</f>
        <v>0</v>
      </c>
      <c r="F186" s="23">
        <f t="shared" si="33"/>
        <v>0</v>
      </c>
    </row>
    <row r="187" spans="1:6">
      <c r="A187" s="4" t="s">
        <v>233</v>
      </c>
      <c r="B187" s="4"/>
      <c r="C187" s="4"/>
      <c r="D187" s="4" t="s">
        <v>234</v>
      </c>
      <c r="E187" s="10">
        <f>SUM(E188:E189)</f>
        <v>0</v>
      </c>
      <c r="F187" s="10">
        <f t="shared" ref="F187" si="34">SUM(F188:F189)</f>
        <v>0</v>
      </c>
    </row>
    <row r="188" spans="1:6">
      <c r="A188" s="1" t="s">
        <v>235</v>
      </c>
      <c r="B188" s="1"/>
      <c r="C188" s="39"/>
      <c r="D188" s="1" t="s">
        <v>511</v>
      </c>
      <c r="E188" s="23">
        <f t="shared" ref="E188:E189" si="35">SUM(D188:D188)</f>
        <v>0</v>
      </c>
      <c r="F188" s="23">
        <f>SUM(E188:E188)</f>
        <v>0</v>
      </c>
    </row>
    <row r="189" spans="1:6">
      <c r="A189" s="1" t="s">
        <v>237</v>
      </c>
      <c r="B189" s="1"/>
      <c r="C189" s="39"/>
      <c r="D189" s="1" t="s">
        <v>236</v>
      </c>
      <c r="E189" s="23">
        <f t="shared" si="35"/>
        <v>0</v>
      </c>
      <c r="F189" s="23">
        <f>SUM(E189:E189)</f>
        <v>0</v>
      </c>
    </row>
    <row r="190" spans="1:6">
      <c r="A190" s="1"/>
      <c r="B190" s="1"/>
      <c r="C190" s="39"/>
      <c r="E190" s="13"/>
      <c r="F190" s="78"/>
    </row>
    <row r="191" spans="1:6" ht="15">
      <c r="A191" s="16" t="s">
        <v>238</v>
      </c>
      <c r="B191" s="16"/>
      <c r="C191" s="16"/>
      <c r="D191" s="16" t="s">
        <v>239</v>
      </c>
      <c r="E191" s="17">
        <f>E192+E223+E227+E234+E236+E240+E249+E262</f>
        <v>857566.74</v>
      </c>
      <c r="F191" s="17">
        <f>F192+F223+F227+F234+F236+F240+F249+F262</f>
        <v>857566.74</v>
      </c>
    </row>
    <row r="192" spans="1:6">
      <c r="A192" s="4" t="s">
        <v>240</v>
      </c>
      <c r="B192" s="4"/>
      <c r="C192" s="4"/>
      <c r="D192" s="4" t="s">
        <v>241</v>
      </c>
      <c r="E192" s="10">
        <f>SUM(E194:E221)</f>
        <v>82317.169999999984</v>
      </c>
      <c r="F192" s="10">
        <f>SUM(F194:F221)</f>
        <v>82317.169999999984</v>
      </c>
    </row>
    <row r="193" spans="1:6">
      <c r="A193" s="1" t="s">
        <v>242</v>
      </c>
      <c r="B193" s="1"/>
      <c r="C193" s="39"/>
      <c r="D193" s="1" t="s">
        <v>241</v>
      </c>
      <c r="E193" s="23">
        <f t="shared" ref="E193:F193" si="36">SUM(D193:D193)</f>
        <v>0</v>
      </c>
      <c r="F193" s="23">
        <f t="shared" si="36"/>
        <v>0</v>
      </c>
    </row>
    <row r="194" spans="1:6">
      <c r="A194" s="1"/>
      <c r="B194" s="1" t="s">
        <v>618</v>
      </c>
      <c r="C194" s="39" t="s">
        <v>1829</v>
      </c>
      <c r="D194" s="38" t="s">
        <v>484</v>
      </c>
      <c r="E194" s="72"/>
      <c r="F194" s="72"/>
    </row>
    <row r="195" spans="1:6">
      <c r="B195" s="1"/>
      <c r="C195" s="40">
        <v>11918</v>
      </c>
      <c r="D195" s="38" t="s">
        <v>1692</v>
      </c>
      <c r="E195" s="23">
        <v>1450</v>
      </c>
      <c r="F195" s="23">
        <v>1450</v>
      </c>
    </row>
    <row r="196" spans="1:6">
      <c r="B196" s="1"/>
      <c r="C196" s="40">
        <v>11919</v>
      </c>
      <c r="D196" s="38" t="s">
        <v>1040</v>
      </c>
      <c r="E196" s="23">
        <v>399</v>
      </c>
      <c r="F196" s="23">
        <v>399</v>
      </c>
    </row>
    <row r="197" spans="1:6">
      <c r="B197" s="1"/>
      <c r="C197" s="40">
        <v>11921</v>
      </c>
      <c r="D197" s="38" t="s">
        <v>1040</v>
      </c>
      <c r="E197" s="23">
        <v>399.01</v>
      </c>
      <c r="F197" s="23">
        <v>399.01</v>
      </c>
    </row>
    <row r="198" spans="1:6">
      <c r="B198" s="1"/>
      <c r="C198" s="40">
        <v>11922</v>
      </c>
      <c r="D198" s="38" t="s">
        <v>1878</v>
      </c>
      <c r="E198" s="23">
        <v>3048.3</v>
      </c>
      <c r="F198" s="23">
        <v>3048.3</v>
      </c>
    </row>
    <row r="199" spans="1:6">
      <c r="B199" s="1"/>
      <c r="C199" s="40">
        <v>11923</v>
      </c>
      <c r="D199" s="38" t="s">
        <v>1040</v>
      </c>
      <c r="E199" s="23">
        <v>798</v>
      </c>
      <c r="F199" s="23">
        <v>798</v>
      </c>
    </row>
    <row r="200" spans="1:6">
      <c r="B200" s="1"/>
      <c r="C200" s="40">
        <v>11924</v>
      </c>
      <c r="D200" s="38" t="s">
        <v>1040</v>
      </c>
      <c r="E200" s="23">
        <v>399.01</v>
      </c>
      <c r="F200" s="23">
        <v>399.01</v>
      </c>
    </row>
    <row r="201" spans="1:6">
      <c r="B201" s="1"/>
      <c r="C201" s="40">
        <v>11931</v>
      </c>
      <c r="D201" s="38" t="s">
        <v>1879</v>
      </c>
      <c r="E201" s="23">
        <v>6498</v>
      </c>
      <c r="F201" s="23">
        <v>6498</v>
      </c>
    </row>
    <row r="202" spans="1:6">
      <c r="B202" s="1"/>
      <c r="C202" s="40">
        <v>11935</v>
      </c>
      <c r="D202" s="38" t="s">
        <v>1880</v>
      </c>
      <c r="E202" s="23">
        <v>4684.1400000000003</v>
      </c>
      <c r="F202" s="23">
        <v>4684.1400000000003</v>
      </c>
    </row>
    <row r="203" spans="1:6">
      <c r="B203" s="1"/>
      <c r="C203" s="40">
        <v>11937</v>
      </c>
      <c r="D203" s="38" t="s">
        <v>1565</v>
      </c>
      <c r="E203" s="23">
        <v>475</v>
      </c>
      <c r="F203" s="23">
        <v>475</v>
      </c>
    </row>
    <row r="204" spans="1:6">
      <c r="B204" s="1"/>
      <c r="C204" s="40">
        <v>11942</v>
      </c>
      <c r="D204" s="38" t="s">
        <v>1881</v>
      </c>
      <c r="E204" s="23">
        <v>1980</v>
      </c>
      <c r="F204" s="23">
        <v>1980</v>
      </c>
    </row>
    <row r="205" spans="1:6">
      <c r="B205" s="1"/>
      <c r="C205" s="40">
        <v>11943</v>
      </c>
      <c r="D205" s="38" t="s">
        <v>1882</v>
      </c>
      <c r="E205" s="23">
        <v>13697.05</v>
      </c>
      <c r="F205" s="23">
        <v>13697.05</v>
      </c>
    </row>
    <row r="206" spans="1:6">
      <c r="B206" s="1"/>
      <c r="C206" s="40">
        <v>11944</v>
      </c>
      <c r="D206" s="38" t="s">
        <v>1693</v>
      </c>
      <c r="E206" s="23">
        <v>10398.700000000001</v>
      </c>
      <c r="F206" s="23">
        <v>10398.700000000001</v>
      </c>
    </row>
    <row r="207" spans="1:6">
      <c r="B207" s="1"/>
      <c r="C207" s="40">
        <v>11945</v>
      </c>
      <c r="D207" s="38" t="s">
        <v>1040</v>
      </c>
      <c r="E207" s="23">
        <v>399</v>
      </c>
      <c r="F207" s="23">
        <v>399</v>
      </c>
    </row>
    <row r="208" spans="1:6">
      <c r="B208" s="1"/>
      <c r="C208" s="40">
        <v>11947</v>
      </c>
      <c r="D208" s="38" t="s">
        <v>1693</v>
      </c>
      <c r="E208" s="23">
        <v>2775.8</v>
      </c>
      <c r="F208" s="23">
        <v>2775.8</v>
      </c>
    </row>
    <row r="209" spans="1:6">
      <c r="B209" s="1"/>
      <c r="C209" s="40">
        <v>11954</v>
      </c>
      <c r="D209" s="38" t="s">
        <v>1693</v>
      </c>
      <c r="E209" s="23">
        <v>13829.05</v>
      </c>
      <c r="F209" s="23">
        <v>13829.05</v>
      </c>
    </row>
    <row r="210" spans="1:6">
      <c r="B210" s="1"/>
      <c r="C210" s="40">
        <v>11955</v>
      </c>
      <c r="D210" s="38" t="s">
        <v>1693</v>
      </c>
      <c r="E210" s="23">
        <v>13284.22</v>
      </c>
      <c r="F210" s="23">
        <v>13284.22</v>
      </c>
    </row>
    <row r="211" spans="1:6">
      <c r="B211" s="1"/>
      <c r="C211" s="40">
        <v>11957</v>
      </c>
      <c r="D211" s="38" t="s">
        <v>1883</v>
      </c>
      <c r="E211" s="23">
        <v>1634.85</v>
      </c>
      <c r="F211" s="23">
        <v>1634.85</v>
      </c>
    </row>
    <row r="212" spans="1:6">
      <c r="B212" s="1"/>
      <c r="C212" s="40">
        <v>11958</v>
      </c>
      <c r="D212" s="38" t="s">
        <v>1040</v>
      </c>
      <c r="E212" s="23">
        <v>399.01</v>
      </c>
      <c r="F212" s="23">
        <v>399.01</v>
      </c>
    </row>
    <row r="213" spans="1:6">
      <c r="B213" s="1"/>
      <c r="C213" s="40">
        <v>11959</v>
      </c>
      <c r="D213" s="38" t="s">
        <v>1565</v>
      </c>
      <c r="E213" s="23">
        <v>190</v>
      </c>
      <c r="F213" s="23">
        <v>190</v>
      </c>
    </row>
    <row r="214" spans="1:6">
      <c r="B214" s="1"/>
      <c r="C214" s="40">
        <v>11960</v>
      </c>
      <c r="D214" s="38" t="s">
        <v>515</v>
      </c>
      <c r="E214" s="23">
        <v>1300</v>
      </c>
      <c r="F214" s="23">
        <v>1300</v>
      </c>
    </row>
    <row r="215" spans="1:6">
      <c r="B215" s="1"/>
      <c r="C215" s="40">
        <v>11961</v>
      </c>
      <c r="D215" s="38" t="s">
        <v>1040</v>
      </c>
      <c r="E215" s="23">
        <v>399.01</v>
      </c>
      <c r="F215" s="23">
        <v>399.01</v>
      </c>
    </row>
    <row r="216" spans="1:6">
      <c r="B216" s="1"/>
      <c r="C216" s="40">
        <v>11962</v>
      </c>
      <c r="D216" s="38" t="s">
        <v>1040</v>
      </c>
      <c r="E216" s="23">
        <v>399.01</v>
      </c>
      <c r="F216" s="23">
        <v>399.01</v>
      </c>
    </row>
    <row r="217" spans="1:6">
      <c r="B217" s="1"/>
      <c r="C217" s="40">
        <v>11963</v>
      </c>
      <c r="D217" s="38" t="s">
        <v>1884</v>
      </c>
      <c r="E217" s="23">
        <v>1200</v>
      </c>
      <c r="F217" s="23">
        <v>1200</v>
      </c>
    </row>
    <row r="218" spans="1:6">
      <c r="B218" s="1"/>
      <c r="C218" s="40">
        <v>11964</v>
      </c>
      <c r="D218" s="38" t="s">
        <v>1879</v>
      </c>
      <c r="E218" s="23">
        <v>1692</v>
      </c>
      <c r="F218" s="23">
        <v>1692</v>
      </c>
    </row>
    <row r="219" spans="1:6">
      <c r="B219" s="1"/>
      <c r="C219" s="40">
        <v>11965</v>
      </c>
      <c r="D219" s="38" t="s">
        <v>1040</v>
      </c>
      <c r="E219" s="23">
        <v>399.01</v>
      </c>
      <c r="F219" s="23">
        <v>399.01</v>
      </c>
    </row>
    <row r="220" spans="1:6">
      <c r="B220" s="1"/>
      <c r="C220" s="40">
        <v>11970</v>
      </c>
      <c r="D220" s="38" t="s">
        <v>1565</v>
      </c>
      <c r="E220" s="23">
        <v>190</v>
      </c>
      <c r="F220" s="23">
        <v>190</v>
      </c>
    </row>
    <row r="221" spans="1:6">
      <c r="A221" s="1" t="s">
        <v>243</v>
      </c>
      <c r="B221" s="1"/>
      <c r="C221" s="39"/>
      <c r="D221" s="1" t="s">
        <v>244</v>
      </c>
      <c r="E221" s="72">
        <f>SUM(D221:D221)</f>
        <v>0</v>
      </c>
      <c r="F221" s="72">
        <f>SUM(E221:E221)</f>
        <v>0</v>
      </c>
    </row>
    <row r="222" spans="1:6">
      <c r="A222" s="1"/>
      <c r="B222" s="1"/>
      <c r="C222" s="39"/>
      <c r="D222" s="38"/>
      <c r="E222" s="23"/>
      <c r="F222" s="23"/>
    </row>
    <row r="223" spans="1:6">
      <c r="A223" s="4" t="s">
        <v>245</v>
      </c>
      <c r="B223" s="4"/>
      <c r="C223" s="4"/>
      <c r="D223" s="4" t="s">
        <v>246</v>
      </c>
      <c r="E223" s="10">
        <f>SUM(E224:E226)</f>
        <v>0</v>
      </c>
      <c r="F223" s="10">
        <f>SUM(F224:F226)</f>
        <v>0</v>
      </c>
    </row>
    <row r="224" spans="1:6">
      <c r="A224" s="1" t="s">
        <v>247</v>
      </c>
      <c r="B224" s="1"/>
      <c r="C224" s="39"/>
      <c r="D224" s="1" t="s">
        <v>248</v>
      </c>
      <c r="E224" s="18">
        <f t="shared" ref="E224:F226" si="37">SUM(D224:D224)</f>
        <v>0</v>
      </c>
      <c r="F224" s="18">
        <f t="shared" si="37"/>
        <v>0</v>
      </c>
    </row>
    <row r="225" spans="1:6">
      <c r="A225" s="1" t="s">
        <v>249</v>
      </c>
      <c r="B225" s="1"/>
      <c r="C225" s="39"/>
      <c r="D225" s="1" t="s">
        <v>250</v>
      </c>
      <c r="E225" s="23">
        <f t="shared" si="37"/>
        <v>0</v>
      </c>
      <c r="F225" s="23">
        <f t="shared" si="37"/>
        <v>0</v>
      </c>
    </row>
    <row r="226" spans="1:6">
      <c r="A226" s="1" t="s">
        <v>251</v>
      </c>
      <c r="B226" s="1"/>
      <c r="C226" s="39"/>
      <c r="D226" s="1" t="s">
        <v>252</v>
      </c>
      <c r="E226" s="23">
        <f t="shared" si="37"/>
        <v>0</v>
      </c>
      <c r="F226" s="23">
        <f t="shared" si="37"/>
        <v>0</v>
      </c>
    </row>
    <row r="227" spans="1:6">
      <c r="A227" s="4" t="s">
        <v>253</v>
      </c>
      <c r="B227" s="4"/>
      <c r="C227" s="4"/>
      <c r="D227" s="4" t="s">
        <v>254</v>
      </c>
      <c r="E227" s="10">
        <f>SUM(E228:E233)</f>
        <v>11151</v>
      </c>
      <c r="F227" s="10">
        <f>SUM(F228:F233)</f>
        <v>11151</v>
      </c>
    </row>
    <row r="228" spans="1:6">
      <c r="A228" s="1" t="s">
        <v>257</v>
      </c>
      <c r="B228" s="1"/>
      <c r="C228" s="39"/>
      <c r="D228" s="1" t="s">
        <v>258</v>
      </c>
      <c r="E228" s="18"/>
    </row>
    <row r="229" spans="1:6">
      <c r="A229" s="1"/>
      <c r="B229" s="1" t="s">
        <v>618</v>
      </c>
      <c r="C229" s="39" t="s">
        <v>1885</v>
      </c>
      <c r="D229" s="38" t="s">
        <v>1886</v>
      </c>
      <c r="E229" s="18">
        <v>11151</v>
      </c>
      <c r="F229" s="18">
        <v>11151</v>
      </c>
    </row>
    <row r="230" spans="1:6">
      <c r="A230" s="1" t="s">
        <v>259</v>
      </c>
      <c r="B230" s="1"/>
      <c r="C230" s="39"/>
      <c r="D230" s="1" t="s">
        <v>260</v>
      </c>
      <c r="E230" s="23">
        <f>SUM(D230:D230)</f>
        <v>0</v>
      </c>
      <c r="F230" s="23">
        <f>SUM(E230:E230)</f>
        <v>0</v>
      </c>
    </row>
    <row r="231" spans="1:6">
      <c r="A231" s="1" t="s">
        <v>261</v>
      </c>
      <c r="B231" s="1"/>
      <c r="C231" s="39"/>
      <c r="D231" s="1" t="s">
        <v>262</v>
      </c>
      <c r="E231" s="23">
        <f>SUM(D231:D231)</f>
        <v>0</v>
      </c>
      <c r="F231" s="23">
        <f>SUM(E231:E231)</f>
        <v>0</v>
      </c>
    </row>
    <row r="232" spans="1:6">
      <c r="A232" s="1" t="s">
        <v>263</v>
      </c>
      <c r="B232" s="1"/>
      <c r="C232" s="39"/>
      <c r="D232" s="1" t="s">
        <v>264</v>
      </c>
    </row>
    <row r="233" spans="1:6">
      <c r="A233" s="1" t="s">
        <v>265</v>
      </c>
      <c r="B233" s="1"/>
      <c r="C233" s="39"/>
      <c r="D233" s="1" t="s">
        <v>266</v>
      </c>
      <c r="E233" s="18"/>
      <c r="F233" s="18">
        <f>SUM(E233:E233)</f>
        <v>0</v>
      </c>
    </row>
    <row r="234" spans="1:6">
      <c r="A234" s="4" t="s">
        <v>267</v>
      </c>
      <c r="B234" s="4"/>
      <c r="C234" s="4"/>
      <c r="D234" s="4" t="s">
        <v>843</v>
      </c>
      <c r="E234" s="10">
        <f>SUM(E235:E235)</f>
        <v>0</v>
      </c>
      <c r="F234" s="10">
        <f>SUM(F235:F235)</f>
        <v>0</v>
      </c>
    </row>
    <row r="235" spans="1:6">
      <c r="A235" s="1" t="s">
        <v>1702</v>
      </c>
      <c r="B235" s="1"/>
      <c r="C235" s="39"/>
      <c r="D235" s="1" t="s">
        <v>270</v>
      </c>
      <c r="E235" s="18"/>
      <c r="F235" s="23">
        <f>SUM(E235:E235)</f>
        <v>0</v>
      </c>
    </row>
    <row r="236" spans="1:6">
      <c r="A236" s="4" t="s">
        <v>271</v>
      </c>
      <c r="B236" s="4"/>
      <c r="C236" s="4"/>
      <c r="D236" s="4" t="s">
        <v>272</v>
      </c>
      <c r="E236" s="10">
        <f>SUM(E238:E239)</f>
        <v>0</v>
      </c>
      <c r="F236" s="10">
        <f>SUM(F238:F239)</f>
        <v>0</v>
      </c>
    </row>
    <row r="237" spans="1:6">
      <c r="A237" s="1" t="s">
        <v>273</v>
      </c>
      <c r="C237" s="39"/>
      <c r="D237" s="1" t="s">
        <v>274</v>
      </c>
    </row>
    <row r="238" spans="1:6">
      <c r="A238" s="1" t="s">
        <v>275</v>
      </c>
      <c r="B238" s="1"/>
      <c r="C238" s="39"/>
      <c r="D238" s="1" t="s">
        <v>276</v>
      </c>
      <c r="E238" s="18"/>
      <c r="F238" s="23"/>
    </row>
    <row r="239" spans="1:6">
      <c r="A239" s="1" t="s">
        <v>1703</v>
      </c>
      <c r="B239" s="1"/>
      <c r="C239" s="39"/>
      <c r="D239" s="1" t="s">
        <v>561</v>
      </c>
      <c r="E239" s="18"/>
      <c r="F239" s="23">
        <f>SUM(E239:E239)</f>
        <v>0</v>
      </c>
    </row>
    <row r="240" spans="1:6">
      <c r="A240" s="4" t="s">
        <v>279</v>
      </c>
      <c r="B240" s="4"/>
      <c r="C240" s="4"/>
      <c r="D240" s="4" t="s">
        <v>562</v>
      </c>
      <c r="E240" s="10">
        <f>SUM(E241:E247)</f>
        <v>0</v>
      </c>
      <c r="F240" s="10">
        <f>SUM(F241:F247)</f>
        <v>0</v>
      </c>
    </row>
    <row r="241" spans="1:6">
      <c r="A241" s="1" t="s">
        <v>281</v>
      </c>
      <c r="B241" s="1"/>
      <c r="C241" s="39"/>
      <c r="D241" s="1" t="s">
        <v>282</v>
      </c>
      <c r="E241" s="18">
        <f t="shared" ref="E241:E246" si="38">SUM(D241:D241)</f>
        <v>0</v>
      </c>
      <c r="F241" s="23">
        <f t="shared" ref="E241:F247" si="39">SUM(E241:E241)</f>
        <v>0</v>
      </c>
    </row>
    <row r="242" spans="1:6">
      <c r="A242" s="1" t="s">
        <v>283</v>
      </c>
      <c r="B242" s="1"/>
      <c r="C242" s="39"/>
      <c r="D242" s="1" t="s">
        <v>284</v>
      </c>
      <c r="E242" s="23">
        <f t="shared" si="38"/>
        <v>0</v>
      </c>
      <c r="F242" s="23">
        <f t="shared" si="39"/>
        <v>0</v>
      </c>
    </row>
    <row r="243" spans="1:6">
      <c r="A243" s="1" t="s">
        <v>285</v>
      </c>
      <c r="B243" s="1"/>
      <c r="C243" s="39"/>
      <c r="D243" s="1" t="s">
        <v>286</v>
      </c>
      <c r="E243" s="23">
        <f t="shared" si="38"/>
        <v>0</v>
      </c>
      <c r="F243" s="23">
        <f t="shared" si="39"/>
        <v>0</v>
      </c>
    </row>
    <row r="244" spans="1:6">
      <c r="A244" s="1" t="s">
        <v>287</v>
      </c>
      <c r="B244" s="1"/>
      <c r="C244" s="39"/>
      <c r="D244" s="1" t="s">
        <v>288</v>
      </c>
      <c r="E244" s="18">
        <f t="shared" si="38"/>
        <v>0</v>
      </c>
      <c r="F244" s="23">
        <f t="shared" si="39"/>
        <v>0</v>
      </c>
    </row>
    <row r="245" spans="1:6">
      <c r="A245" s="1" t="s">
        <v>289</v>
      </c>
      <c r="B245" s="1"/>
      <c r="C245" s="39"/>
      <c r="D245" s="1" t="s">
        <v>715</v>
      </c>
      <c r="E245" s="23">
        <f t="shared" si="38"/>
        <v>0</v>
      </c>
      <c r="F245" s="23">
        <f t="shared" si="39"/>
        <v>0</v>
      </c>
    </row>
    <row r="246" spans="1:6">
      <c r="A246" s="1" t="s">
        <v>291</v>
      </c>
      <c r="B246" s="1"/>
      <c r="C246" s="39"/>
      <c r="D246" s="1" t="s">
        <v>292</v>
      </c>
      <c r="E246" s="23">
        <f t="shared" si="38"/>
        <v>0</v>
      </c>
      <c r="F246" s="23">
        <f t="shared" si="39"/>
        <v>0</v>
      </c>
    </row>
    <row r="247" spans="1:6">
      <c r="A247" s="1" t="s">
        <v>293</v>
      </c>
      <c r="B247" s="1"/>
      <c r="C247" s="39"/>
      <c r="D247" s="1" t="s">
        <v>294</v>
      </c>
      <c r="E247" s="23">
        <f t="shared" si="39"/>
        <v>0</v>
      </c>
      <c r="F247" s="23">
        <f t="shared" si="39"/>
        <v>0</v>
      </c>
    </row>
    <row r="248" spans="1:6">
      <c r="A248" s="1"/>
      <c r="B248" s="1"/>
      <c r="C248" s="39"/>
      <c r="E248" s="18"/>
      <c r="F248" s="18"/>
    </row>
    <row r="249" spans="1:6">
      <c r="A249" s="4" t="s">
        <v>295</v>
      </c>
      <c r="B249" s="4"/>
      <c r="C249" s="4"/>
      <c r="D249" s="4" t="s">
        <v>296</v>
      </c>
      <c r="E249" s="10">
        <f>SUM(E250:E260)</f>
        <v>623504</v>
      </c>
      <c r="F249" s="10">
        <f>SUM(F250:F260)</f>
        <v>623504</v>
      </c>
    </row>
    <row r="250" spans="1:6">
      <c r="A250" s="1" t="s">
        <v>297</v>
      </c>
      <c r="B250" s="1"/>
      <c r="C250" s="39"/>
      <c r="D250" s="1" t="s">
        <v>298</v>
      </c>
      <c r="E250" s="23">
        <v>618764</v>
      </c>
      <c r="F250" s="23">
        <f>SUM(E250:E250)</f>
        <v>618764</v>
      </c>
    </row>
    <row r="251" spans="1:6">
      <c r="A251" s="1" t="s">
        <v>299</v>
      </c>
      <c r="B251" s="1"/>
      <c r="C251" s="39"/>
      <c r="D251" s="1" t="s">
        <v>300</v>
      </c>
      <c r="E251" s="23">
        <f t="shared" ref="E251:F258" si="40">SUM(D251:D251)</f>
        <v>0</v>
      </c>
      <c r="F251" s="23">
        <f>SUM(E251:E251)</f>
        <v>0</v>
      </c>
    </row>
    <row r="252" spans="1:6">
      <c r="A252" s="1"/>
      <c r="B252" s="1" t="s">
        <v>618</v>
      </c>
      <c r="C252" s="39" t="s">
        <v>1829</v>
      </c>
      <c r="D252" s="1" t="s">
        <v>484</v>
      </c>
      <c r="E252" s="23"/>
      <c r="F252" s="23"/>
    </row>
    <row r="253" spans="1:6">
      <c r="A253" s="1"/>
      <c r="B253" s="1"/>
      <c r="C253" s="39" t="s">
        <v>1887</v>
      </c>
      <c r="D253" s="38" t="s">
        <v>1888</v>
      </c>
      <c r="E253" s="23">
        <v>2370</v>
      </c>
      <c r="F253" s="23">
        <v>2370</v>
      </c>
    </row>
    <row r="254" spans="1:6">
      <c r="A254" s="1"/>
      <c r="B254" s="1"/>
      <c r="C254" s="39" t="s">
        <v>1889</v>
      </c>
      <c r="D254" s="38" t="s">
        <v>1888</v>
      </c>
      <c r="E254" s="23">
        <v>2370</v>
      </c>
      <c r="F254" s="23">
        <v>2370</v>
      </c>
    </row>
    <row r="255" spans="1:6">
      <c r="A255" s="1" t="s">
        <v>563</v>
      </c>
      <c r="B255" s="1"/>
      <c r="C255" s="39"/>
      <c r="D255" s="1" t="s">
        <v>302</v>
      </c>
      <c r="E255" s="23">
        <f t="shared" si="40"/>
        <v>0</v>
      </c>
      <c r="F255" s="23">
        <f t="shared" si="40"/>
        <v>0</v>
      </c>
    </row>
    <row r="256" spans="1:6">
      <c r="A256" s="1" t="s">
        <v>303</v>
      </c>
      <c r="B256" s="1"/>
      <c r="C256" s="39"/>
      <c r="D256" s="1" t="s">
        <v>304</v>
      </c>
      <c r="E256" s="23">
        <f t="shared" si="40"/>
        <v>0</v>
      </c>
      <c r="F256" s="23">
        <f>SUM(E256:E256)</f>
        <v>0</v>
      </c>
    </row>
    <row r="257" spans="1:6">
      <c r="A257" s="1" t="s">
        <v>305</v>
      </c>
      <c r="B257" s="1"/>
      <c r="C257" s="39"/>
      <c r="D257" s="1" t="s">
        <v>306</v>
      </c>
      <c r="E257" s="23">
        <f>SUM(D257:D257)</f>
        <v>0</v>
      </c>
      <c r="F257" s="23">
        <f>SUM(E257:E257)</f>
        <v>0</v>
      </c>
    </row>
    <row r="258" spans="1:6">
      <c r="A258" s="1" t="s">
        <v>307</v>
      </c>
      <c r="B258" s="1"/>
      <c r="C258" s="39"/>
      <c r="D258" s="1" t="s">
        <v>308</v>
      </c>
      <c r="E258" s="23">
        <f t="shared" si="40"/>
        <v>0</v>
      </c>
      <c r="F258" s="23">
        <f>SUM(E258:E258)</f>
        <v>0</v>
      </c>
    </row>
    <row r="259" spans="1:6">
      <c r="A259" s="1" t="s">
        <v>309</v>
      </c>
      <c r="B259" s="1"/>
      <c r="C259" s="39"/>
      <c r="D259" s="1" t="s">
        <v>310</v>
      </c>
      <c r="E259" s="23">
        <f>SUM(D259:D259)</f>
        <v>0</v>
      </c>
      <c r="F259" s="23">
        <f>SUM(E259:E259)</f>
        <v>0</v>
      </c>
    </row>
    <row r="260" spans="1:6">
      <c r="A260" s="1" t="s">
        <v>311</v>
      </c>
      <c r="B260" s="1"/>
      <c r="C260" s="39"/>
      <c r="D260" s="1" t="s">
        <v>312</v>
      </c>
      <c r="E260" s="23">
        <v>0</v>
      </c>
      <c r="F260" s="23">
        <f>SUM(E260:E260)</f>
        <v>0</v>
      </c>
    </row>
    <row r="261" spans="1:6">
      <c r="A261" s="1"/>
      <c r="B261" s="1"/>
      <c r="C261" s="39"/>
      <c r="E261" s="18"/>
      <c r="F261" s="18"/>
    </row>
    <row r="262" spans="1:6">
      <c r="A262" s="4" t="s">
        <v>313</v>
      </c>
      <c r="B262" s="4"/>
      <c r="C262" s="4"/>
      <c r="D262" s="4" t="s">
        <v>770</v>
      </c>
      <c r="E262" s="10">
        <f>SUM(E263:E290)</f>
        <v>140594.57</v>
      </c>
      <c r="F262" s="10">
        <f>SUM(F263:F290)</f>
        <v>140594.57</v>
      </c>
    </row>
    <row r="263" spans="1:6">
      <c r="A263" s="1" t="s">
        <v>315</v>
      </c>
      <c r="B263" s="1"/>
      <c r="C263" s="39"/>
      <c r="D263" s="1" t="s">
        <v>565</v>
      </c>
      <c r="E263" s="23">
        <f>SUM(D263:D263)</f>
        <v>0</v>
      </c>
      <c r="F263" s="23">
        <f>SUM(E263:E263)</f>
        <v>0</v>
      </c>
    </row>
    <row r="264" spans="1:6">
      <c r="A264" s="1" t="s">
        <v>317</v>
      </c>
      <c r="B264" s="1"/>
      <c r="C264" s="39"/>
      <c r="D264" s="1" t="s">
        <v>772</v>
      </c>
      <c r="E264" s="23">
        <v>0</v>
      </c>
      <c r="F264" s="13">
        <v>0</v>
      </c>
    </row>
    <row r="265" spans="1:6">
      <c r="A265" s="1"/>
      <c r="B265" s="1" t="s">
        <v>618</v>
      </c>
      <c r="C265" s="39" t="s">
        <v>1829</v>
      </c>
      <c r="D265" s="1" t="s">
        <v>484</v>
      </c>
      <c r="E265" s="13"/>
      <c r="F265" s="13"/>
    </row>
    <row r="266" spans="1:6">
      <c r="A266" s="1"/>
      <c r="B266" s="1"/>
      <c r="C266" s="39" t="s">
        <v>1890</v>
      </c>
      <c r="D266" s="38" t="s">
        <v>1891</v>
      </c>
      <c r="E266" s="13">
        <v>1230.5</v>
      </c>
      <c r="F266" s="13">
        <v>1230.5</v>
      </c>
    </row>
    <row r="267" spans="1:6">
      <c r="A267" s="1"/>
      <c r="B267" s="1"/>
      <c r="C267" s="39" t="s">
        <v>1892</v>
      </c>
      <c r="D267" s="38" t="s">
        <v>1893</v>
      </c>
      <c r="E267" s="13">
        <v>37500</v>
      </c>
      <c r="F267" s="13">
        <v>37500</v>
      </c>
    </row>
    <row r="268" spans="1:6">
      <c r="A268" s="1" t="s">
        <v>319</v>
      </c>
      <c r="B268" s="1"/>
      <c r="C268" s="39"/>
      <c r="D268" s="1" t="s">
        <v>1894</v>
      </c>
      <c r="E268" s="13"/>
      <c r="F268" s="13">
        <f>SUM(E268:E268)</f>
        <v>0</v>
      </c>
    </row>
    <row r="269" spans="1:6">
      <c r="A269" s="1" t="s">
        <v>321</v>
      </c>
      <c r="B269" s="1"/>
      <c r="C269" s="39"/>
      <c r="D269" s="1" t="s">
        <v>932</v>
      </c>
      <c r="E269" s="13"/>
      <c r="F269" s="13"/>
    </row>
    <row r="270" spans="1:6">
      <c r="A270" s="1" t="s">
        <v>323</v>
      </c>
      <c r="B270" s="1"/>
      <c r="C270" s="39"/>
      <c r="D270" s="1" t="s">
        <v>773</v>
      </c>
    </row>
    <row r="271" spans="1:6">
      <c r="A271" s="1" t="s">
        <v>325</v>
      </c>
      <c r="B271" s="1"/>
      <c r="C271" s="39"/>
      <c r="D271" s="1" t="s">
        <v>326</v>
      </c>
      <c r="E271" s="13">
        <v>0</v>
      </c>
      <c r="F271" s="13">
        <f>SUM(E271:E271)</f>
        <v>0</v>
      </c>
    </row>
    <row r="272" spans="1:6">
      <c r="A272" s="1" t="s">
        <v>327</v>
      </c>
      <c r="B272" s="1"/>
      <c r="C272" s="39"/>
      <c r="D272" s="1" t="s">
        <v>328</v>
      </c>
      <c r="E272" s="23">
        <v>0</v>
      </c>
      <c r="F272" s="23">
        <v>0</v>
      </c>
    </row>
    <row r="273" spans="1:6">
      <c r="A273" s="1" t="s">
        <v>329</v>
      </c>
      <c r="C273" s="39"/>
      <c r="D273" s="1" t="s">
        <v>774</v>
      </c>
      <c r="E273" s="13">
        <v>0</v>
      </c>
      <c r="F273" s="23">
        <f>SUM(E273:E273)</f>
        <v>0</v>
      </c>
    </row>
    <row r="274" spans="1:6">
      <c r="A274" s="1"/>
      <c r="B274" t="s">
        <v>618</v>
      </c>
      <c r="C274" s="39" t="s">
        <v>1829</v>
      </c>
      <c r="D274" s="38" t="s">
        <v>484</v>
      </c>
      <c r="E274" s="72"/>
      <c r="F274" s="72"/>
    </row>
    <row r="275" spans="1:6">
      <c r="A275" s="1"/>
      <c r="B275" s="1"/>
      <c r="C275" s="40">
        <v>11883</v>
      </c>
      <c r="D275" s="38" t="s">
        <v>1895</v>
      </c>
      <c r="E275" s="13">
        <v>26499.3</v>
      </c>
      <c r="F275" s="13">
        <v>26499.3</v>
      </c>
    </row>
    <row r="276" spans="1:6">
      <c r="B276" s="1"/>
      <c r="C276" s="40">
        <v>11928</v>
      </c>
      <c r="D276" s="38" t="s">
        <v>1896</v>
      </c>
      <c r="E276" s="13">
        <v>11400</v>
      </c>
      <c r="F276" s="13">
        <v>11400</v>
      </c>
    </row>
    <row r="277" spans="1:6">
      <c r="B277" s="1"/>
      <c r="C277" s="40">
        <v>11929</v>
      </c>
      <c r="D277" s="38" t="s">
        <v>1895</v>
      </c>
      <c r="E277" s="13">
        <v>10949.68</v>
      </c>
      <c r="F277" s="13">
        <v>10949.68</v>
      </c>
    </row>
    <row r="278" spans="1:6">
      <c r="B278" s="1"/>
      <c r="C278" s="40">
        <v>11930</v>
      </c>
      <c r="D278" s="38" t="s">
        <v>1897</v>
      </c>
      <c r="E278" s="13">
        <v>4999.8999999999996</v>
      </c>
      <c r="F278" s="13">
        <v>4999.8999999999996</v>
      </c>
    </row>
    <row r="279" spans="1:6">
      <c r="B279" s="1"/>
      <c r="C279" s="40">
        <v>11932</v>
      </c>
      <c r="D279" s="38" t="s">
        <v>1898</v>
      </c>
      <c r="E279" s="13">
        <v>1025</v>
      </c>
      <c r="F279" s="13">
        <v>1025</v>
      </c>
    </row>
    <row r="280" spans="1:6">
      <c r="B280" s="1"/>
      <c r="C280" s="40">
        <v>11938</v>
      </c>
      <c r="D280" s="38" t="s">
        <v>1899</v>
      </c>
      <c r="E280" s="13">
        <v>13062.95</v>
      </c>
      <c r="F280" s="13">
        <v>13062.95</v>
      </c>
    </row>
    <row r="281" spans="1:6">
      <c r="B281" s="1"/>
      <c r="C281" s="40">
        <v>11939</v>
      </c>
      <c r="D281" s="38" t="s">
        <v>1899</v>
      </c>
      <c r="E281" s="13">
        <v>13775</v>
      </c>
      <c r="F281" s="13">
        <v>13775</v>
      </c>
    </row>
    <row r="282" spans="1:6">
      <c r="B282" s="1"/>
      <c r="C282" s="40">
        <v>11940</v>
      </c>
      <c r="D282" s="38" t="s">
        <v>1898</v>
      </c>
      <c r="E282" s="13">
        <v>5530</v>
      </c>
      <c r="F282" s="13">
        <v>5530</v>
      </c>
    </row>
    <row r="283" spans="1:6">
      <c r="B283" s="1"/>
      <c r="C283" s="40">
        <v>11946</v>
      </c>
      <c r="D283" s="38" t="s">
        <v>1900</v>
      </c>
      <c r="E283" s="13">
        <v>484.1</v>
      </c>
      <c r="F283" s="13">
        <v>484.1</v>
      </c>
    </row>
    <row r="284" spans="1:6">
      <c r="B284" s="1"/>
      <c r="C284" s="40">
        <v>11952</v>
      </c>
      <c r="D284" s="38" t="s">
        <v>1901</v>
      </c>
      <c r="E284" s="13">
        <v>389.4</v>
      </c>
      <c r="F284" s="13">
        <v>389.4</v>
      </c>
    </row>
    <row r="285" spans="1:6">
      <c r="B285" s="1"/>
      <c r="C285" s="40">
        <v>11956</v>
      </c>
      <c r="D285" s="38" t="s">
        <v>1902</v>
      </c>
      <c r="E285" s="13">
        <v>3990</v>
      </c>
      <c r="F285" s="13">
        <v>3990</v>
      </c>
    </row>
    <row r="286" spans="1:6">
      <c r="B286" s="1"/>
      <c r="C286" s="40">
        <v>11968</v>
      </c>
      <c r="D286" s="38" t="s">
        <v>1903</v>
      </c>
      <c r="E286" s="13">
        <v>554</v>
      </c>
      <c r="F286" s="13">
        <v>554</v>
      </c>
    </row>
    <row r="287" spans="1:6">
      <c r="B287" s="1"/>
      <c r="C287" s="40">
        <v>11969</v>
      </c>
      <c r="D287" s="38" t="s">
        <v>1895</v>
      </c>
      <c r="E287" s="13">
        <v>9204.74</v>
      </c>
      <c r="F287" s="13">
        <v>9204.74</v>
      </c>
    </row>
    <row r="288" spans="1:6">
      <c r="A288" s="1" t="s">
        <v>333</v>
      </c>
      <c r="B288" s="1"/>
      <c r="C288" s="39"/>
      <c r="D288" s="1" t="s">
        <v>1904</v>
      </c>
      <c r="E288" s="18">
        <f>SUM(D288:D288)</f>
        <v>0</v>
      </c>
      <c r="F288" s="18">
        <f>SUM(E288:E288)</f>
        <v>0</v>
      </c>
    </row>
    <row r="289" spans="1:6">
      <c r="A289" s="1" t="s">
        <v>579</v>
      </c>
      <c r="C289" s="39"/>
      <c r="D289" s="1" t="s">
        <v>1422</v>
      </c>
      <c r="E289" s="23">
        <f>SUM(D289:D289)</f>
        <v>0</v>
      </c>
      <c r="F289" s="23">
        <f>SUM(E289:E289)</f>
        <v>0</v>
      </c>
    </row>
    <row r="290" spans="1:6">
      <c r="C290" s="39"/>
      <c r="D290" s="38"/>
      <c r="E290" s="13">
        <v>0</v>
      </c>
      <c r="F290" s="13">
        <v>0</v>
      </c>
    </row>
    <row r="291" spans="1:6" ht="15">
      <c r="A291" s="16" t="s">
        <v>335</v>
      </c>
      <c r="B291" s="16"/>
      <c r="C291" s="16"/>
      <c r="D291" s="16" t="s">
        <v>336</v>
      </c>
      <c r="E291" s="17">
        <f>(E292+E305+E301)</f>
        <v>1291843.93</v>
      </c>
      <c r="F291" s="17">
        <f>(F292+F305+F301)</f>
        <v>1291843.93</v>
      </c>
    </row>
    <row r="292" spans="1:6" ht="15">
      <c r="A292" s="4" t="s">
        <v>337</v>
      </c>
      <c r="B292" s="4"/>
      <c r="C292" s="115"/>
      <c r="D292" s="4" t="s">
        <v>338</v>
      </c>
      <c r="E292" s="10">
        <f>SUM(E293:E300)</f>
        <v>1291843.93</v>
      </c>
      <c r="F292" s="10">
        <f>SUM(F293:F300)</f>
        <v>1291843.93</v>
      </c>
    </row>
    <row r="293" spans="1:6">
      <c r="A293" s="1" t="s">
        <v>339</v>
      </c>
      <c r="B293" s="1"/>
      <c r="C293" s="39"/>
      <c r="D293" s="1" t="s">
        <v>340</v>
      </c>
      <c r="E293" s="18">
        <f t="shared" ref="E293:F300" si="41">SUM(D293:D293)</f>
        <v>0</v>
      </c>
      <c r="F293" s="18">
        <f t="shared" si="41"/>
        <v>0</v>
      </c>
    </row>
    <row r="294" spans="1:6">
      <c r="A294" s="1" t="s">
        <v>341</v>
      </c>
      <c r="B294" s="1"/>
      <c r="C294" s="39"/>
      <c r="D294" s="1" t="s">
        <v>342</v>
      </c>
      <c r="E294" s="18">
        <f t="shared" si="41"/>
        <v>0</v>
      </c>
      <c r="F294" s="18">
        <f t="shared" si="41"/>
        <v>0</v>
      </c>
    </row>
    <row r="295" spans="1:6">
      <c r="A295" s="1"/>
      <c r="B295" s="76" t="s">
        <v>618</v>
      </c>
      <c r="C295" s="39" t="s">
        <v>1905</v>
      </c>
      <c r="D295" s="38" t="s">
        <v>1906</v>
      </c>
      <c r="E295" s="18">
        <v>60431.44</v>
      </c>
      <c r="F295" s="18">
        <v>60431.44</v>
      </c>
    </row>
    <row r="296" spans="1:6">
      <c r="A296" s="1"/>
      <c r="B296" s="76" t="s">
        <v>618</v>
      </c>
      <c r="C296" s="39" t="s">
        <v>1907</v>
      </c>
      <c r="D296" s="38" t="s">
        <v>1906</v>
      </c>
      <c r="E296" s="18">
        <v>1231412.49</v>
      </c>
      <c r="F296" s="18">
        <v>1231412.49</v>
      </c>
    </row>
    <row r="297" spans="1:6">
      <c r="A297" s="1" t="s">
        <v>343</v>
      </c>
      <c r="B297" s="1"/>
      <c r="C297" s="39"/>
      <c r="D297" s="1" t="s">
        <v>344</v>
      </c>
      <c r="E297" s="23">
        <f t="shared" si="41"/>
        <v>0</v>
      </c>
      <c r="F297" s="23">
        <f t="shared" si="41"/>
        <v>0</v>
      </c>
    </row>
    <row r="298" spans="1:6">
      <c r="A298" s="1" t="s">
        <v>345</v>
      </c>
      <c r="B298" s="1"/>
      <c r="C298" s="39"/>
      <c r="D298" s="1" t="s">
        <v>346</v>
      </c>
      <c r="E298" s="18">
        <f t="shared" si="41"/>
        <v>0</v>
      </c>
      <c r="F298" s="18">
        <f t="shared" si="41"/>
        <v>0</v>
      </c>
    </row>
    <row r="299" spans="1:6">
      <c r="A299" s="1" t="s">
        <v>347</v>
      </c>
      <c r="B299" s="1"/>
      <c r="C299" s="39"/>
      <c r="D299" s="1" t="s">
        <v>348</v>
      </c>
      <c r="E299" s="18">
        <f t="shared" si="41"/>
        <v>0</v>
      </c>
      <c r="F299" s="18">
        <f t="shared" si="41"/>
        <v>0</v>
      </c>
    </row>
    <row r="300" spans="1:6">
      <c r="A300" s="1" t="s">
        <v>349</v>
      </c>
      <c r="B300" s="1"/>
      <c r="C300" s="39"/>
      <c r="D300" s="1" t="s">
        <v>350</v>
      </c>
      <c r="E300" s="18">
        <f t="shared" si="41"/>
        <v>0</v>
      </c>
      <c r="F300" s="18">
        <f t="shared" si="41"/>
        <v>0</v>
      </c>
    </row>
    <row r="301" spans="1:6">
      <c r="A301" s="4" t="s">
        <v>582</v>
      </c>
      <c r="B301" s="4"/>
      <c r="C301" s="4"/>
      <c r="D301" s="4" t="s">
        <v>583</v>
      </c>
      <c r="E301" s="10">
        <f>SUM(E302:E304)</f>
        <v>0</v>
      </c>
      <c r="F301" s="10">
        <f>SUM(F302:F304)</f>
        <v>0</v>
      </c>
    </row>
    <row r="302" spans="1:6">
      <c r="A302" s="1" t="s">
        <v>1181</v>
      </c>
      <c r="B302" s="83"/>
      <c r="C302" s="39"/>
      <c r="D302" s="1" t="s">
        <v>1720</v>
      </c>
      <c r="F302" s="23">
        <v>0</v>
      </c>
    </row>
    <row r="303" spans="1:6">
      <c r="A303" s="1" t="s">
        <v>341</v>
      </c>
      <c r="B303" s="1"/>
      <c r="C303" s="1"/>
      <c r="D303" s="1" t="s">
        <v>342</v>
      </c>
      <c r="F303" s="77"/>
    </row>
    <row r="304" spans="1:6">
      <c r="A304" s="1"/>
    </row>
    <row r="305" spans="1:6">
      <c r="A305" s="4" t="s">
        <v>584</v>
      </c>
      <c r="B305" s="4"/>
      <c r="C305" s="4"/>
      <c r="D305" s="4" t="s">
        <v>585</v>
      </c>
      <c r="E305" s="10">
        <f t="shared" ref="E305" si="42">SUM(E306:E307)</f>
        <v>0</v>
      </c>
      <c r="F305" s="10">
        <f>SUM(F306:F307)</f>
        <v>0</v>
      </c>
    </row>
    <row r="306" spans="1:6">
      <c r="A306" s="1" t="s">
        <v>586</v>
      </c>
      <c r="B306" s="1"/>
      <c r="C306" s="39"/>
      <c r="D306" s="1" t="s">
        <v>587</v>
      </c>
      <c r="E306" s="18">
        <f>SUM(D306:D306)</f>
        <v>0</v>
      </c>
      <c r="F306" s="23">
        <f>SUM(E306:E306)</f>
        <v>0</v>
      </c>
    </row>
    <row r="307" spans="1:6">
      <c r="A307" s="1" t="s">
        <v>588</v>
      </c>
      <c r="B307" s="1"/>
      <c r="C307" s="39"/>
      <c r="D307" s="1" t="s">
        <v>589</v>
      </c>
      <c r="E307" s="18">
        <f>SUM(D307:D307)</f>
        <v>0</v>
      </c>
      <c r="F307" s="23">
        <f>SUM(E307:E307)</f>
        <v>0</v>
      </c>
    </row>
    <row r="308" spans="1:6">
      <c r="A308" s="1"/>
      <c r="B308" s="1"/>
      <c r="C308" s="39"/>
      <c r="E308" s="78"/>
      <c r="F308" s="78"/>
    </row>
    <row r="309" spans="1:6" ht="15">
      <c r="A309" s="16" t="s">
        <v>351</v>
      </c>
      <c r="B309" s="16"/>
      <c r="C309" s="16"/>
      <c r="D309" s="16" t="s">
        <v>352</v>
      </c>
      <c r="E309" s="17">
        <f>(E310)</f>
        <v>30650805.5</v>
      </c>
      <c r="F309" s="17">
        <f>(F310)</f>
        <v>30650805.5</v>
      </c>
    </row>
    <row r="310" spans="1:6">
      <c r="A310" s="4" t="s">
        <v>743</v>
      </c>
      <c r="B310" s="4"/>
      <c r="C310" s="4"/>
      <c r="D310" s="4" t="s">
        <v>352</v>
      </c>
      <c r="E310" s="10">
        <f>SUM(E311+E317)</f>
        <v>30650805.5</v>
      </c>
      <c r="F310" s="10">
        <v>30650805.5</v>
      </c>
    </row>
    <row r="311" spans="1:6">
      <c r="A311" s="1" t="s">
        <v>940</v>
      </c>
      <c r="C311" s="1"/>
      <c r="D311" s="1" t="s">
        <v>941</v>
      </c>
      <c r="E311" s="42">
        <f>SUM(E312:E313)</f>
        <v>650805.5</v>
      </c>
      <c r="F311" s="42">
        <f>SUM(F312:F313)</f>
        <v>650805.5</v>
      </c>
    </row>
    <row r="312" spans="1:6">
      <c r="A312" s="1"/>
      <c r="C312" s="1" t="s">
        <v>1908</v>
      </c>
      <c r="D312" s="38" t="s">
        <v>1909</v>
      </c>
      <c r="E312" s="18">
        <v>350805.5</v>
      </c>
      <c r="F312" s="13">
        <v>350805.5</v>
      </c>
    </row>
    <row r="313" spans="1:6">
      <c r="A313" s="1"/>
      <c r="C313" s="1" t="s">
        <v>1910</v>
      </c>
      <c r="D313" s="38" t="s">
        <v>1911</v>
      </c>
      <c r="E313" s="18">
        <v>300000</v>
      </c>
      <c r="F313" s="13">
        <v>300000</v>
      </c>
    </row>
    <row r="314" spans="1:6">
      <c r="A314" s="1" t="s">
        <v>353</v>
      </c>
      <c r="B314" s="1"/>
      <c r="C314" s="39"/>
      <c r="D314" s="1" t="s">
        <v>1201</v>
      </c>
      <c r="E314" s="18">
        <f>SUM(E318:E320)</f>
        <v>0</v>
      </c>
      <c r="F314" s="23">
        <f>SUM(E314:E314)</f>
        <v>0</v>
      </c>
    </row>
    <row r="315" spans="1:6">
      <c r="A315" s="1" t="s">
        <v>1912</v>
      </c>
      <c r="B315" s="1"/>
      <c r="C315" s="39"/>
      <c r="D315" s="1" t="s">
        <v>1913</v>
      </c>
      <c r="E315" s="18">
        <f>SUM(E316:E317)</f>
        <v>30000000</v>
      </c>
      <c r="F315" s="18">
        <f>SUM(F316:F317)</f>
        <v>30000000</v>
      </c>
    </row>
    <row r="316" spans="1:6">
      <c r="A316" s="1" t="s">
        <v>1723</v>
      </c>
      <c r="B316" s="1"/>
      <c r="C316" s="39"/>
      <c r="D316" s="1" t="s">
        <v>1914</v>
      </c>
      <c r="E316" s="18"/>
      <c r="F316" s="23"/>
    </row>
    <row r="317" spans="1:6">
      <c r="A317" s="1"/>
      <c r="B317" s="1" t="s">
        <v>711</v>
      </c>
      <c r="C317" s="39" t="s">
        <v>1915</v>
      </c>
      <c r="D317" s="38" t="s">
        <v>1916</v>
      </c>
      <c r="E317" s="18">
        <v>30000000</v>
      </c>
      <c r="F317" s="23">
        <v>30000000</v>
      </c>
    </row>
    <row r="318" spans="1:6" ht="15">
      <c r="A318" s="16" t="s">
        <v>355</v>
      </c>
      <c r="B318" s="16"/>
      <c r="C318" s="16"/>
      <c r="D318" s="16" t="s">
        <v>356</v>
      </c>
      <c r="E318" s="17">
        <f>E319+E324+E328+E331+E333+E340+E342+E345</f>
        <v>0</v>
      </c>
      <c r="F318" s="17">
        <f>F319+F324+F328+F331+F333+F340+F342+F345</f>
        <v>0</v>
      </c>
    </row>
    <row r="319" spans="1:6">
      <c r="A319" s="4" t="s">
        <v>357</v>
      </c>
      <c r="B319" s="4"/>
      <c r="C319" s="4"/>
      <c r="D319" s="4" t="s">
        <v>358</v>
      </c>
      <c r="E319" s="10">
        <f>SUM(E320:E323)</f>
        <v>0</v>
      </c>
      <c r="F319" s="10">
        <f>SUM(F320:F323)</f>
        <v>0</v>
      </c>
    </row>
    <row r="320" spans="1:6">
      <c r="A320" s="1" t="s">
        <v>359</v>
      </c>
      <c r="B320" s="1"/>
      <c r="C320" s="39"/>
      <c r="D320" s="1" t="s">
        <v>360</v>
      </c>
      <c r="E320" s="18">
        <f>SUM(D320:D320)</f>
        <v>0</v>
      </c>
      <c r="F320" s="23">
        <f>SUM(E320:E320)</f>
        <v>0</v>
      </c>
    </row>
    <row r="321" spans="1:6">
      <c r="A321" s="1" t="s">
        <v>361</v>
      </c>
      <c r="B321" s="1"/>
      <c r="C321" s="39"/>
      <c r="D321" s="1" t="s">
        <v>362</v>
      </c>
      <c r="E321" s="18">
        <f>SUM(D321:D321)</f>
        <v>0</v>
      </c>
      <c r="F321" s="23">
        <f>SUM(E321:E321)</f>
        <v>0</v>
      </c>
    </row>
    <row r="322" spans="1:6">
      <c r="A322" s="1" t="s">
        <v>365</v>
      </c>
      <c r="B322" s="1"/>
      <c r="C322" s="39"/>
      <c r="D322" s="1" t="s">
        <v>366</v>
      </c>
      <c r="E322" s="18">
        <f>SUM(D323:D323)</f>
        <v>0</v>
      </c>
      <c r="F322" s="23">
        <f>SUM(E322:E322)</f>
        <v>0</v>
      </c>
    </row>
    <row r="323" spans="1:6">
      <c r="A323" s="1" t="s">
        <v>367</v>
      </c>
      <c r="B323" s="1"/>
      <c r="C323" s="39"/>
      <c r="D323" s="1" t="s">
        <v>368</v>
      </c>
      <c r="E323" s="18">
        <v>0</v>
      </c>
      <c r="F323" s="23">
        <v>0</v>
      </c>
    </row>
    <row r="324" spans="1:6">
      <c r="A324" s="4" t="s">
        <v>369</v>
      </c>
      <c r="B324" s="4"/>
      <c r="C324" s="4"/>
      <c r="D324" s="4" t="s">
        <v>370</v>
      </c>
      <c r="E324" s="10">
        <f t="shared" ref="E324" si="43">SUM(E325:E327)</f>
        <v>0</v>
      </c>
      <c r="F324" s="10">
        <f>SUM(F325:F327)</f>
        <v>0</v>
      </c>
    </row>
    <row r="325" spans="1:6">
      <c r="A325" s="1" t="s">
        <v>371</v>
      </c>
      <c r="B325" s="1"/>
      <c r="C325" s="39"/>
      <c r="D325" s="1" t="s">
        <v>372</v>
      </c>
      <c r="E325" s="23">
        <f t="shared" ref="E325:F327" si="44">SUM(D325:D325)</f>
        <v>0</v>
      </c>
      <c r="F325" s="23">
        <f t="shared" si="44"/>
        <v>0</v>
      </c>
    </row>
    <row r="326" spans="1:6">
      <c r="A326" s="1" t="s">
        <v>373</v>
      </c>
      <c r="B326" s="1"/>
      <c r="C326" s="39"/>
      <c r="D326" s="1" t="s">
        <v>374</v>
      </c>
      <c r="E326" s="18">
        <f t="shared" si="44"/>
        <v>0</v>
      </c>
      <c r="F326" s="23">
        <f t="shared" si="44"/>
        <v>0</v>
      </c>
    </row>
    <row r="327" spans="1:6">
      <c r="A327" s="1" t="s">
        <v>375</v>
      </c>
      <c r="B327" s="1"/>
      <c r="C327" s="39"/>
      <c r="D327" s="1" t="s">
        <v>376</v>
      </c>
      <c r="E327" s="18">
        <f t="shared" si="44"/>
        <v>0</v>
      </c>
      <c r="F327" s="23">
        <f t="shared" si="44"/>
        <v>0</v>
      </c>
    </row>
    <row r="328" spans="1:6">
      <c r="A328" s="4" t="s">
        <v>377</v>
      </c>
      <c r="B328" s="4"/>
      <c r="C328" s="4"/>
      <c r="D328" s="4" t="s">
        <v>592</v>
      </c>
      <c r="E328" s="10">
        <f t="shared" ref="E328:F328" si="45">SUM(E329)</f>
        <v>0</v>
      </c>
      <c r="F328" s="10">
        <f t="shared" si="45"/>
        <v>0</v>
      </c>
    </row>
    <row r="329" spans="1:6">
      <c r="A329" s="1" t="s">
        <v>379</v>
      </c>
      <c r="B329" s="1"/>
      <c r="C329" s="39"/>
      <c r="D329" s="1" t="s">
        <v>380</v>
      </c>
      <c r="E329" s="18">
        <v>0</v>
      </c>
      <c r="F329" s="18">
        <f>SUM(E329:E329)</f>
        <v>0</v>
      </c>
    </row>
    <row r="330" spans="1:6">
      <c r="A330" s="1"/>
      <c r="B330" s="1"/>
      <c r="C330" s="39"/>
      <c r="E330" s="18">
        <v>0</v>
      </c>
      <c r="F330" s="18"/>
    </row>
    <row r="331" spans="1:6">
      <c r="A331" s="4" t="s">
        <v>381</v>
      </c>
      <c r="B331" s="4"/>
      <c r="C331" s="4"/>
      <c r="D331" s="4" t="s">
        <v>593</v>
      </c>
      <c r="E331" s="10">
        <f t="shared" ref="E331:F331" si="46">SUM(E332)</f>
        <v>0</v>
      </c>
      <c r="F331" s="10">
        <f t="shared" si="46"/>
        <v>0</v>
      </c>
    </row>
    <row r="332" spans="1:6">
      <c r="A332" s="1" t="s">
        <v>383</v>
      </c>
      <c r="B332" s="1"/>
      <c r="C332" s="39"/>
      <c r="D332" s="1" t="s">
        <v>594</v>
      </c>
      <c r="E332" s="23"/>
      <c r="F332" s="23">
        <f>SUM(E332:E332)</f>
        <v>0</v>
      </c>
    </row>
    <row r="333" spans="1:6">
      <c r="A333" s="4" t="s">
        <v>387</v>
      </c>
      <c r="B333" s="4"/>
      <c r="C333" s="4"/>
      <c r="D333" s="4" t="s">
        <v>388</v>
      </c>
      <c r="E333" s="10">
        <f>SUM(E334:E339)</f>
        <v>0</v>
      </c>
      <c r="F333" s="10">
        <f>SUM(F336:F339)</f>
        <v>0</v>
      </c>
    </row>
    <row r="334" spans="1:6">
      <c r="A334" s="1" t="s">
        <v>389</v>
      </c>
      <c r="B334" s="1"/>
      <c r="C334" s="39"/>
      <c r="D334" s="1" t="s">
        <v>595</v>
      </c>
      <c r="E334" s="18">
        <f t="shared" ref="E334:F336" si="47">SUM(D334:D334)</f>
        <v>0</v>
      </c>
      <c r="F334" s="18">
        <f t="shared" si="47"/>
        <v>0</v>
      </c>
    </row>
    <row r="335" spans="1:6">
      <c r="A335" s="1" t="s">
        <v>391</v>
      </c>
      <c r="B335" s="1"/>
      <c r="C335" s="39"/>
      <c r="D335" s="1" t="s">
        <v>596</v>
      </c>
      <c r="E335" s="23">
        <f t="shared" si="47"/>
        <v>0</v>
      </c>
      <c r="F335" s="23">
        <f t="shared" si="47"/>
        <v>0</v>
      </c>
    </row>
    <row r="336" spans="1:6">
      <c r="A336" s="1" t="s">
        <v>395</v>
      </c>
      <c r="C336" s="39"/>
      <c r="D336" s="1" t="s">
        <v>396</v>
      </c>
      <c r="E336" s="23">
        <f t="shared" si="47"/>
        <v>0</v>
      </c>
      <c r="F336" s="23">
        <f t="shared" si="47"/>
        <v>0</v>
      </c>
    </row>
    <row r="337" spans="1:6">
      <c r="A337" s="1" t="s">
        <v>393</v>
      </c>
      <c r="C337" s="39"/>
      <c r="D337" s="1" t="s">
        <v>598</v>
      </c>
    </row>
    <row r="338" spans="1:6">
      <c r="A338" s="1" t="s">
        <v>397</v>
      </c>
      <c r="B338" s="1"/>
      <c r="C338" s="39"/>
      <c r="D338" s="1" t="s">
        <v>398</v>
      </c>
      <c r="E338" s="23"/>
      <c r="F338" s="23">
        <f>SUM(E338:E338)</f>
        <v>0</v>
      </c>
    </row>
    <row r="339" spans="1:6">
      <c r="A339" s="1" t="s">
        <v>399</v>
      </c>
      <c r="B339" s="1"/>
      <c r="C339" s="39"/>
      <c r="D339" s="1" t="s">
        <v>599</v>
      </c>
      <c r="E339" s="23"/>
      <c r="F339" s="23">
        <f>SUM(E339:E339)</f>
        <v>0</v>
      </c>
    </row>
    <row r="340" spans="1:6">
      <c r="A340" s="4" t="s">
        <v>403</v>
      </c>
      <c r="B340" s="4"/>
      <c r="C340" s="4"/>
      <c r="D340" s="4" t="s">
        <v>404</v>
      </c>
      <c r="E340" s="10">
        <f>SUM(E341:E346)</f>
        <v>0</v>
      </c>
      <c r="F340" s="10">
        <f>SUM(F341:F346)</f>
        <v>0</v>
      </c>
    </row>
    <row r="341" spans="1:6">
      <c r="A341" s="1" t="s">
        <v>600</v>
      </c>
      <c r="B341" s="1"/>
      <c r="C341" s="39"/>
      <c r="D341" s="1" t="s">
        <v>601</v>
      </c>
      <c r="E341" s="18"/>
      <c r="F341" s="23">
        <f>SUM(E341:E341)</f>
        <v>0</v>
      </c>
    </row>
    <row r="342" spans="1:6">
      <c r="A342" s="4" t="s">
        <v>407</v>
      </c>
      <c r="B342" s="4"/>
      <c r="C342" s="4"/>
      <c r="D342" s="4" t="s">
        <v>408</v>
      </c>
      <c r="E342" s="10">
        <f>SUM(E343:E344)</f>
        <v>0</v>
      </c>
      <c r="F342" s="10">
        <f>SUM(F343:F344)</f>
        <v>0</v>
      </c>
    </row>
    <row r="343" spans="1:6">
      <c r="A343" s="1" t="s">
        <v>409</v>
      </c>
      <c r="B343" s="1"/>
      <c r="C343" s="39"/>
      <c r="D343" s="1" t="s">
        <v>410</v>
      </c>
      <c r="E343" s="18">
        <v>0</v>
      </c>
      <c r="F343" s="23">
        <f>SUM(E343:E343)</f>
        <v>0</v>
      </c>
    </row>
    <row r="344" spans="1:6">
      <c r="A344" s="1" t="s">
        <v>411</v>
      </c>
      <c r="B344" s="1"/>
      <c r="C344" s="39"/>
      <c r="D344" s="1" t="s">
        <v>412</v>
      </c>
      <c r="E344" s="18"/>
      <c r="F344" s="23"/>
    </row>
    <row r="345" spans="1:6">
      <c r="A345" s="4" t="s">
        <v>413</v>
      </c>
      <c r="B345" s="4"/>
      <c r="C345" s="4"/>
      <c r="D345" s="4" t="s">
        <v>414</v>
      </c>
      <c r="E345" s="10">
        <f t="shared" ref="E345:F345" si="48">SUM(E346:E347)</f>
        <v>0</v>
      </c>
      <c r="F345" s="10">
        <f t="shared" si="48"/>
        <v>0</v>
      </c>
    </row>
    <row r="346" spans="1:6">
      <c r="A346" s="1" t="s">
        <v>415</v>
      </c>
      <c r="B346" s="1"/>
      <c r="C346" s="39"/>
      <c r="D346" s="1" t="s">
        <v>416</v>
      </c>
      <c r="E346" s="23">
        <f>SUM(D346:D346)</f>
        <v>0</v>
      </c>
      <c r="F346" s="23">
        <f>SUM(E346:E346)</f>
        <v>0</v>
      </c>
    </row>
    <row r="347" spans="1:6">
      <c r="C347" s="39"/>
    </row>
    <row r="348" spans="1:6" ht="15">
      <c r="A348" s="16" t="s">
        <v>417</v>
      </c>
      <c r="B348" s="16"/>
      <c r="C348" s="16"/>
      <c r="D348" s="16" t="s">
        <v>418</v>
      </c>
      <c r="E348" s="75">
        <f>SUM(E349)</f>
        <v>1793712.02</v>
      </c>
      <c r="F348" s="75">
        <f>SUM(F349)</f>
        <v>1793712.02</v>
      </c>
    </row>
    <row r="349" spans="1:6">
      <c r="A349" s="4" t="s">
        <v>419</v>
      </c>
      <c r="B349" s="4"/>
      <c r="C349" s="4"/>
      <c r="D349" s="4" t="s">
        <v>420</v>
      </c>
      <c r="E349" s="10">
        <f>(E350)</f>
        <v>1793712.02</v>
      </c>
      <c r="F349" s="10">
        <f>(F350)</f>
        <v>1793712.02</v>
      </c>
    </row>
    <row r="350" spans="1:6">
      <c r="A350" s="1" t="s">
        <v>421</v>
      </c>
      <c r="B350" s="1"/>
      <c r="C350" s="39"/>
      <c r="D350" s="1" t="s">
        <v>422</v>
      </c>
      <c r="E350" s="42">
        <f>SUM(E351:E355)</f>
        <v>1793712.02</v>
      </c>
      <c r="F350" s="42">
        <v>1793712.02</v>
      </c>
    </row>
    <row r="351" spans="1:6">
      <c r="A351" s="1"/>
      <c r="B351" s="1" t="s">
        <v>618</v>
      </c>
      <c r="C351" s="39" t="s">
        <v>1917</v>
      </c>
      <c r="D351" s="38" t="s">
        <v>1918</v>
      </c>
      <c r="E351" s="23">
        <v>905766.21</v>
      </c>
      <c r="F351" s="23">
        <v>905766.21</v>
      </c>
    </row>
    <row r="352" spans="1:6">
      <c r="A352" s="1"/>
      <c r="B352" s="1"/>
      <c r="C352" s="39" t="s">
        <v>1919</v>
      </c>
      <c r="D352" s="38" t="s">
        <v>1920</v>
      </c>
      <c r="E352" s="23">
        <v>887945.81</v>
      </c>
      <c r="F352" s="23">
        <v>887945.81</v>
      </c>
    </row>
    <row r="353" spans="1:6">
      <c r="A353" s="1"/>
      <c r="B353" s="1"/>
      <c r="C353" s="39"/>
      <c r="D353" s="38"/>
      <c r="E353" s="23"/>
      <c r="F353" s="23"/>
    </row>
    <row r="354" spans="1:6">
      <c r="A354" s="1"/>
      <c r="B354" s="1"/>
      <c r="C354" s="39"/>
      <c r="D354" s="38"/>
      <c r="E354" s="23"/>
      <c r="F354" s="23"/>
    </row>
    <row r="355" spans="1:6" ht="15.75">
      <c r="A355" s="1"/>
      <c r="B355" s="1"/>
      <c r="C355" s="39"/>
      <c r="D355" s="452" t="s">
        <v>1628</v>
      </c>
      <c r="E355" s="23"/>
      <c r="F355" s="23"/>
    </row>
    <row r="356" spans="1:6">
      <c r="B356" s="1"/>
      <c r="C356" s="39"/>
      <c r="D356" s="38"/>
      <c r="E356" s="23"/>
      <c r="F356" s="23"/>
    </row>
    <row r="357" spans="1:6">
      <c r="B357" s="1"/>
      <c r="C357" s="39"/>
      <c r="D357" s="38"/>
      <c r="E357" s="23"/>
      <c r="F357" s="23"/>
    </row>
    <row r="358" spans="1:6">
      <c r="B358" s="1"/>
      <c r="C358" s="39"/>
      <c r="D358" s="38"/>
      <c r="E358" s="23"/>
      <c r="F358" s="23"/>
    </row>
    <row r="359" spans="1:6">
      <c r="B359" s="1"/>
      <c r="C359" s="39"/>
      <c r="D359" s="38"/>
      <c r="E359" s="23"/>
      <c r="F359" s="23"/>
    </row>
    <row r="360" spans="1:6">
      <c r="B360" s="1"/>
      <c r="C360" s="39"/>
      <c r="D360" s="38"/>
      <c r="E360" s="23"/>
      <c r="F360" s="23"/>
    </row>
    <row r="361" spans="1:6">
      <c r="B361" s="1"/>
      <c r="C361" s="39"/>
      <c r="D361" s="38"/>
      <c r="E361" s="23"/>
      <c r="F361" s="23"/>
    </row>
    <row r="362" spans="1:6">
      <c r="B362" s="1"/>
      <c r="C362" s="39"/>
      <c r="D362" s="38"/>
      <c r="E362" s="23"/>
      <c r="F362" s="23"/>
    </row>
    <row r="363" spans="1:6">
      <c r="B363" s="1"/>
      <c r="C363" s="39"/>
      <c r="D363" s="38"/>
      <c r="E363" s="23"/>
      <c r="F363" s="23"/>
    </row>
    <row r="364" spans="1:6">
      <c r="B364" s="1"/>
      <c r="C364" s="39"/>
      <c r="D364" s="38"/>
      <c r="E364" s="23"/>
      <c r="F364" s="23"/>
    </row>
    <row r="365" spans="1:6">
      <c r="B365" s="1"/>
      <c r="C365" s="39"/>
      <c r="D365" s="38"/>
      <c r="E365" s="23"/>
      <c r="F365" s="23"/>
    </row>
    <row r="366" spans="1:6">
      <c r="B366" s="1"/>
      <c r="C366" s="39"/>
      <c r="D366" s="38"/>
      <c r="E366" s="23"/>
      <c r="F366" s="23"/>
    </row>
    <row r="367" spans="1:6">
      <c r="B367" s="1"/>
      <c r="C367" s="39"/>
      <c r="D367" s="38"/>
      <c r="E367" s="23"/>
      <c r="F367" s="23"/>
    </row>
  </sheetData>
  <mergeCells count="5">
    <mergeCell ref="A4:F4"/>
    <mergeCell ref="A5:F5"/>
    <mergeCell ref="A6:F6"/>
    <mergeCell ref="A7:F7"/>
    <mergeCell ref="A8:F8"/>
  </mergeCells>
  <printOptions horizontalCentered="1"/>
  <pageMargins left="0.39370078740157483" right="0" top="0.35433070866141736" bottom="0.35433070866141736" header="0.31496062992125984" footer="0.31496062992125984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375"/>
  <sheetViews>
    <sheetView workbookViewId="0"/>
  </sheetViews>
  <sheetFormatPr baseColWidth="10" defaultColWidth="11.42578125" defaultRowHeight="12.75"/>
  <cols>
    <col min="1" max="1" width="5.85546875" customWidth="1"/>
    <col min="2" max="2" width="39.28515625" customWidth="1"/>
    <col min="3" max="3" width="18.85546875" customWidth="1"/>
    <col min="4" max="4" width="19.42578125" customWidth="1"/>
    <col min="5" max="5" width="19.7109375" customWidth="1"/>
    <col min="6" max="6" width="14.7109375" bestFit="1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5" spans="1:22" ht="15.75">
      <c r="A5" s="697"/>
      <c r="B5" s="697"/>
      <c r="C5" s="697"/>
      <c r="D5" s="697"/>
      <c r="E5" s="697"/>
    </row>
    <row r="6" spans="1:22" ht="15">
      <c r="A6" s="698"/>
      <c r="B6" s="698"/>
      <c r="C6" s="698"/>
      <c r="D6" s="698"/>
      <c r="E6" s="698"/>
    </row>
    <row r="7" spans="1:22" ht="15.75">
      <c r="A7" s="697" t="s">
        <v>0</v>
      </c>
      <c r="B7" s="697"/>
      <c r="C7" s="697"/>
      <c r="D7" s="697"/>
      <c r="E7" s="697"/>
    </row>
    <row r="8" spans="1:22" ht="15">
      <c r="A8" s="702" t="s">
        <v>439</v>
      </c>
      <c r="B8" s="702"/>
      <c r="C8" s="702"/>
      <c r="D8" s="702"/>
      <c r="E8" s="702"/>
    </row>
    <row r="9" spans="1:22" ht="15.75">
      <c r="A9" s="697" t="s">
        <v>1</v>
      </c>
      <c r="B9" s="697"/>
      <c r="C9" s="697"/>
      <c r="D9" s="697"/>
      <c r="E9" s="697"/>
    </row>
    <row r="10" spans="1:22" ht="16.5" thickBot="1">
      <c r="A10" s="697" t="s">
        <v>3</v>
      </c>
      <c r="B10" s="697"/>
      <c r="C10" s="697"/>
      <c r="D10" s="697"/>
      <c r="E10" s="697"/>
    </row>
    <row r="11" spans="1:22" ht="16.5" thickBot="1">
      <c r="A11" s="79" t="s">
        <v>4</v>
      </c>
      <c r="B11" s="79" t="s">
        <v>5</v>
      </c>
      <c r="C11" s="79" t="s">
        <v>440</v>
      </c>
      <c r="D11" s="79" t="s">
        <v>441</v>
      </c>
      <c r="E11" s="80" t="s">
        <v>442</v>
      </c>
      <c r="I11" s="49"/>
      <c r="J11" s="50"/>
      <c r="K11" s="51"/>
      <c r="L11" s="52"/>
      <c r="M11" s="53"/>
      <c r="N11" s="54"/>
      <c r="O11" s="54"/>
      <c r="R11" s="43"/>
      <c r="S11" s="44"/>
      <c r="T11" s="44"/>
      <c r="U11" s="44"/>
      <c r="V11" s="45"/>
    </row>
    <row r="12" spans="1:22" ht="15.75">
      <c r="A12" s="5" t="s">
        <v>443</v>
      </c>
      <c r="B12" s="5" t="s">
        <v>444</v>
      </c>
      <c r="C12" s="328"/>
      <c r="D12" s="5"/>
      <c r="E12" s="326">
        <f>(E13+E60+E184+E301+E313+E314+E347)</f>
        <v>1056348436.8899999</v>
      </c>
      <c r="F12" s="42"/>
      <c r="G12" s="42"/>
      <c r="I12" s="49"/>
      <c r="J12" s="50"/>
      <c r="K12" s="51"/>
      <c r="L12" s="52"/>
      <c r="M12" s="53"/>
      <c r="N12" s="54"/>
      <c r="O12" s="54"/>
      <c r="R12" s="40"/>
      <c r="T12" s="36"/>
      <c r="U12" s="46"/>
      <c r="V12" s="36"/>
    </row>
    <row r="13" spans="1:22" ht="15.75">
      <c r="A13" s="16" t="s">
        <v>16</v>
      </c>
      <c r="B13" s="16" t="s">
        <v>17</v>
      </c>
      <c r="C13" s="241">
        <v>419740600</v>
      </c>
      <c r="D13" s="241">
        <v>419740600</v>
      </c>
      <c r="E13" s="327">
        <f>('Detalle de Ejecucion Julio 23'!F14)</f>
        <v>13928431.100000001</v>
      </c>
      <c r="I13" s="49"/>
      <c r="J13" s="50"/>
      <c r="K13" s="51"/>
      <c r="L13" s="52"/>
      <c r="M13" s="53"/>
      <c r="N13" s="54"/>
      <c r="O13" s="54"/>
      <c r="R13" s="40"/>
      <c r="T13" s="36"/>
      <c r="U13" s="46"/>
      <c r="V13" s="36"/>
    </row>
    <row r="14" spans="1:22" ht="15.7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f>SUM(E15:E28)</f>
        <v>7757700</v>
      </c>
      <c r="I14" s="49"/>
      <c r="J14" s="50"/>
      <c r="K14" s="51"/>
      <c r="L14" s="52"/>
      <c r="M14" s="53"/>
      <c r="N14" s="54"/>
      <c r="O14" s="54"/>
      <c r="R14" s="40"/>
      <c r="T14" s="36"/>
      <c r="U14" s="46"/>
      <c r="V14" s="36"/>
    </row>
    <row r="15" spans="1:22" ht="15.75" customHeight="1">
      <c r="A15" s="1" t="s">
        <v>20</v>
      </c>
      <c r="B15" s="1" t="s">
        <v>21</v>
      </c>
      <c r="C15" s="463"/>
      <c r="D15" s="463"/>
      <c r="E15" s="12">
        <v>7702700</v>
      </c>
      <c r="I15" s="49"/>
      <c r="J15" s="50"/>
      <c r="K15" s="51"/>
      <c r="L15" s="52"/>
      <c r="M15" s="53"/>
      <c r="N15" s="54"/>
      <c r="O15" s="54"/>
      <c r="R15" s="40"/>
      <c r="U15" s="46"/>
      <c r="V15" s="36"/>
    </row>
    <row r="16" spans="1:22" ht="15.75" customHeight="1">
      <c r="A16" s="1" t="s">
        <v>445</v>
      </c>
      <c r="B16" s="1" t="s">
        <v>446</v>
      </c>
      <c r="C16" s="463"/>
      <c r="D16" s="463"/>
      <c r="E16" s="12"/>
      <c r="I16" s="49"/>
      <c r="J16" s="50"/>
      <c r="K16" s="51"/>
      <c r="L16" s="52"/>
      <c r="M16" s="53"/>
      <c r="N16" s="54"/>
      <c r="O16" s="54"/>
      <c r="P16" s="55"/>
      <c r="R16" s="40"/>
      <c r="U16" s="46"/>
      <c r="V16" s="36"/>
    </row>
    <row r="17" spans="1:22" ht="15.75" customHeight="1">
      <c r="A17" s="1" t="s">
        <v>22</v>
      </c>
      <c r="B17" s="1" t="s">
        <v>23</v>
      </c>
      <c r="C17" s="463"/>
      <c r="D17" s="463"/>
      <c r="E17" s="12"/>
      <c r="I17" s="49"/>
      <c r="J17" s="50"/>
      <c r="K17" s="51"/>
      <c r="L17" s="52"/>
      <c r="M17" s="53"/>
      <c r="N17" s="54"/>
      <c r="O17" s="54"/>
      <c r="P17" s="46"/>
      <c r="R17" s="40"/>
      <c r="T17" s="36"/>
      <c r="U17" s="46"/>
      <c r="V17" s="47"/>
    </row>
    <row r="18" spans="1:22" ht="15.75" customHeight="1">
      <c r="A18" s="1" t="s">
        <v>24</v>
      </c>
      <c r="B18" s="1" t="s">
        <v>25</v>
      </c>
      <c r="C18" s="463"/>
      <c r="D18" s="463"/>
      <c r="E18" s="12"/>
      <c r="I18" s="49"/>
      <c r="J18" s="50"/>
      <c r="K18" s="51"/>
      <c r="L18" s="52"/>
      <c r="M18" s="53"/>
      <c r="N18" s="54"/>
      <c r="O18" s="54"/>
      <c r="P18" s="46"/>
      <c r="R18" s="40"/>
      <c r="T18" s="36"/>
      <c r="U18" s="46"/>
      <c r="V18" s="47"/>
    </row>
    <row r="19" spans="1:22" ht="15.75" customHeight="1">
      <c r="A19" s="1" t="s">
        <v>26</v>
      </c>
      <c r="B19" s="1" t="s">
        <v>27</v>
      </c>
      <c r="C19" s="463"/>
      <c r="D19" s="463"/>
      <c r="E19" s="12"/>
      <c r="I19" s="49"/>
      <c r="J19" s="50"/>
      <c r="K19" s="51"/>
      <c r="L19" s="52"/>
      <c r="M19" s="53"/>
      <c r="N19" s="54"/>
      <c r="O19" s="54"/>
      <c r="P19" s="46"/>
      <c r="R19" s="40"/>
      <c r="T19" s="36"/>
      <c r="U19" s="46"/>
      <c r="V19" s="47"/>
    </row>
    <row r="20" spans="1:22" ht="15.75" customHeight="1">
      <c r="A20" s="1" t="s">
        <v>28</v>
      </c>
      <c r="B20" s="1" t="s">
        <v>29</v>
      </c>
      <c r="C20" s="463"/>
      <c r="D20" s="463"/>
      <c r="E20" s="12"/>
      <c r="I20" s="49"/>
      <c r="J20" s="50"/>
      <c r="K20" s="51"/>
      <c r="L20" s="52"/>
      <c r="M20" s="53"/>
      <c r="N20" s="54"/>
      <c r="O20" s="54"/>
      <c r="P20" s="46"/>
      <c r="R20" s="40"/>
      <c r="T20" s="36"/>
      <c r="U20" s="46"/>
      <c r="V20" s="47"/>
    </row>
    <row r="21" spans="1:22" ht="15.75" customHeight="1">
      <c r="A21" s="1" t="s">
        <v>32</v>
      </c>
      <c r="B21" s="1" t="s">
        <v>33</v>
      </c>
      <c r="C21" s="463"/>
      <c r="D21" s="463"/>
      <c r="E21" s="12"/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47"/>
    </row>
    <row r="22" spans="1:22" ht="15.75" customHeight="1">
      <c r="A22" s="1" t="s">
        <v>34</v>
      </c>
      <c r="B22" s="1" t="s">
        <v>447</v>
      </c>
      <c r="C22" s="463"/>
      <c r="D22" s="463"/>
      <c r="E22" s="15">
        <v>55000</v>
      </c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36"/>
    </row>
    <row r="23" spans="1:22" ht="15.75" customHeight="1">
      <c r="A23" s="1" t="s">
        <v>36</v>
      </c>
      <c r="B23" s="1" t="s">
        <v>37</v>
      </c>
      <c r="C23" s="463"/>
      <c r="D23" s="463"/>
      <c r="E23" s="29"/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36"/>
    </row>
    <row r="24" spans="1:22" ht="15.75" customHeight="1">
      <c r="A24" s="1" t="s">
        <v>38</v>
      </c>
      <c r="B24" s="1" t="s">
        <v>448</v>
      </c>
      <c r="C24" s="463"/>
      <c r="D24" s="463"/>
      <c r="E24" s="12"/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36"/>
    </row>
    <row r="25" spans="1:22" ht="15.75" customHeight="1">
      <c r="A25" s="1" t="s">
        <v>40</v>
      </c>
      <c r="B25" s="1" t="s">
        <v>449</v>
      </c>
      <c r="C25" s="463"/>
      <c r="D25" s="463"/>
      <c r="E25" s="12"/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36"/>
    </row>
    <row r="26" spans="1:22" ht="15.75" customHeight="1">
      <c r="A26" s="1" t="s">
        <v>42</v>
      </c>
      <c r="B26" s="1" t="s">
        <v>450</v>
      </c>
      <c r="C26" s="463"/>
      <c r="D26" s="463"/>
      <c r="E26" s="29"/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 customHeight="1">
      <c r="A27" s="1" t="s">
        <v>44</v>
      </c>
      <c r="B27" s="1" t="s">
        <v>451</v>
      </c>
      <c r="C27" s="463"/>
      <c r="D27" s="463"/>
      <c r="E27" s="12"/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6"/>
      <c r="V27" s="36"/>
    </row>
    <row r="28" spans="1:22" ht="15.75" customHeight="1">
      <c r="A28" s="1" t="s">
        <v>46</v>
      </c>
      <c r="B28" s="1" t="s">
        <v>47</v>
      </c>
      <c r="C28" s="463"/>
      <c r="D28" s="463"/>
      <c r="E28" s="12"/>
      <c r="I28" s="49"/>
      <c r="J28" s="50"/>
      <c r="K28" s="51"/>
      <c r="L28" s="52"/>
      <c r="M28" s="53"/>
      <c r="N28" s="54"/>
      <c r="O28" s="54"/>
      <c r="P28" s="46"/>
      <c r="R28" s="40"/>
      <c r="T28" s="36"/>
      <c r="U28" s="40"/>
      <c r="V28" s="36"/>
    </row>
    <row r="29" spans="1:22" ht="15.75" customHeight="1">
      <c r="A29" s="1"/>
      <c r="B29" s="38" t="s">
        <v>452</v>
      </c>
      <c r="C29" s="463"/>
      <c r="D29" s="463"/>
      <c r="E29" s="12">
        <v>447950.51</v>
      </c>
      <c r="I29" s="49"/>
      <c r="J29" s="50"/>
      <c r="K29" s="51"/>
      <c r="L29" s="52"/>
      <c r="M29" s="53"/>
      <c r="N29" s="54"/>
      <c r="O29" s="54"/>
      <c r="R29" s="40"/>
      <c r="T29" s="36"/>
      <c r="U29" s="46"/>
      <c r="V29" s="36"/>
    </row>
    <row r="30" spans="1:22" ht="15.75">
      <c r="A30" s="76" t="s">
        <v>48</v>
      </c>
      <c r="B30" s="76" t="s">
        <v>49</v>
      </c>
      <c r="C30" s="77">
        <v>35565600</v>
      </c>
      <c r="D30" s="77">
        <v>35565600</v>
      </c>
      <c r="E30" s="328">
        <f>('Detalle de Ejecucion Julio 23'!F31)</f>
        <v>2542733.9900000002</v>
      </c>
      <c r="I30" s="49"/>
      <c r="J30" s="50"/>
      <c r="K30" s="51"/>
      <c r="L30" s="52"/>
      <c r="M30" s="53"/>
      <c r="N30" s="54"/>
      <c r="O30" s="54"/>
      <c r="P30" s="46"/>
      <c r="R30" s="40"/>
      <c r="T30" s="36"/>
      <c r="U30" s="46"/>
      <c r="V30" s="36"/>
    </row>
    <row r="31" spans="1:22" ht="15.75" hidden="1" customHeight="1">
      <c r="A31" s="1" t="s">
        <v>50</v>
      </c>
      <c r="B31" s="1" t="s">
        <v>51</v>
      </c>
      <c r="C31" s="77">
        <v>35853771</v>
      </c>
      <c r="D31" s="77">
        <v>35853771</v>
      </c>
      <c r="E31" s="12"/>
      <c r="I31" s="49"/>
      <c r="J31" s="50"/>
      <c r="K31" s="51"/>
      <c r="L31" s="52"/>
      <c r="M31" s="53"/>
      <c r="N31" s="54"/>
      <c r="O31" s="54"/>
      <c r="R31" s="40"/>
      <c r="T31" s="36"/>
      <c r="U31" s="46"/>
      <c r="V31" s="36"/>
    </row>
    <row r="32" spans="1:22" ht="15.75" hidden="1" customHeight="1">
      <c r="A32" s="1"/>
      <c r="B32" s="38" t="s">
        <v>453</v>
      </c>
      <c r="C32" s="77">
        <v>35853771</v>
      </c>
      <c r="D32" s="77">
        <v>35853771</v>
      </c>
      <c r="E32" s="15">
        <v>548069.75</v>
      </c>
      <c r="I32" s="49"/>
      <c r="J32" s="50"/>
      <c r="K32" s="51"/>
      <c r="L32" s="52"/>
      <c r="M32" s="53"/>
      <c r="N32" s="54"/>
      <c r="O32" s="54"/>
      <c r="R32" s="40"/>
      <c r="T32" s="36"/>
      <c r="U32" s="46"/>
      <c r="V32" s="36"/>
    </row>
    <row r="33" spans="1:23" ht="15.75" hidden="1" customHeight="1">
      <c r="A33" s="1"/>
      <c r="B33" s="38" t="s">
        <v>454</v>
      </c>
      <c r="C33" s="77"/>
      <c r="D33" s="77"/>
      <c r="E33" s="15">
        <v>21700</v>
      </c>
      <c r="I33" s="49"/>
      <c r="J33" s="50"/>
      <c r="K33" s="51"/>
      <c r="L33" s="52"/>
      <c r="M33" s="53"/>
      <c r="N33" s="54"/>
      <c r="O33" s="54"/>
      <c r="R33" s="40"/>
      <c r="T33" s="36"/>
      <c r="U33" s="46"/>
      <c r="V33" s="36"/>
    </row>
    <row r="34" spans="1:23" ht="15.75" hidden="1" customHeight="1">
      <c r="C34" s="87"/>
      <c r="D34" s="87"/>
      <c r="E34" s="15">
        <v>16600</v>
      </c>
      <c r="I34" s="49"/>
      <c r="J34" s="50"/>
      <c r="K34" s="51"/>
      <c r="L34" s="52"/>
      <c r="M34" s="53"/>
      <c r="N34" s="54"/>
      <c r="O34" s="54"/>
      <c r="P34" s="46"/>
      <c r="R34" s="40"/>
      <c r="T34" s="36"/>
      <c r="U34" s="46"/>
      <c r="V34" s="36"/>
    </row>
    <row r="35" spans="1:23" ht="15.75" hidden="1" customHeight="1">
      <c r="A35" s="1" t="s">
        <v>52</v>
      </c>
      <c r="B35" s="1" t="s">
        <v>53</v>
      </c>
      <c r="C35" s="87"/>
      <c r="D35" s="87"/>
      <c r="E35" s="12">
        <v>26636.48</v>
      </c>
      <c r="I35" s="49"/>
      <c r="J35" s="50"/>
      <c r="K35" s="51"/>
      <c r="L35" s="52"/>
      <c r="M35" s="53"/>
      <c r="N35" s="54"/>
      <c r="O35" s="54"/>
      <c r="P35" s="46"/>
      <c r="R35" s="40"/>
      <c r="T35" s="36"/>
      <c r="U35" s="46"/>
      <c r="V35" s="36"/>
    </row>
    <row r="36" spans="1:23" ht="15.75" hidden="1" customHeight="1">
      <c r="A36" s="1" t="s">
        <v>54</v>
      </c>
      <c r="B36" s="1" t="s">
        <v>55</v>
      </c>
      <c r="C36" s="77"/>
      <c r="D36" s="77"/>
      <c r="E36" s="12"/>
      <c r="I36" s="49"/>
      <c r="J36" s="50"/>
      <c r="K36" s="51"/>
      <c r="L36" s="52"/>
      <c r="M36" s="53"/>
      <c r="N36" s="54"/>
      <c r="O36" s="54"/>
      <c r="P36" s="46"/>
      <c r="R36" s="40"/>
      <c r="T36" s="36"/>
      <c r="U36" s="46"/>
      <c r="V36" s="36"/>
    </row>
    <row r="37" spans="1:23" ht="15.75" hidden="1" customHeight="1">
      <c r="A37" s="1" t="s">
        <v>56</v>
      </c>
      <c r="B37" s="1" t="s">
        <v>57</v>
      </c>
      <c r="C37" s="77"/>
      <c r="D37" s="77"/>
      <c r="E37" s="15">
        <v>880931.58</v>
      </c>
      <c r="I37" s="49"/>
      <c r="J37" s="50"/>
      <c r="K37" s="51"/>
      <c r="L37" s="52"/>
      <c r="M37" s="53"/>
      <c r="N37" s="54"/>
      <c r="O37" s="54"/>
      <c r="P37" s="46"/>
      <c r="R37" s="40"/>
      <c r="T37" s="36"/>
      <c r="U37" s="46"/>
      <c r="W37" t="s">
        <v>455</v>
      </c>
    </row>
    <row r="38" spans="1:23" ht="15.75" hidden="1" customHeight="1">
      <c r="A38" s="1" t="s">
        <v>58</v>
      </c>
      <c r="B38" s="1" t="s">
        <v>59</v>
      </c>
      <c r="C38" s="77"/>
      <c r="D38" s="77"/>
      <c r="E38" s="15">
        <v>370600</v>
      </c>
      <c r="I38" s="49"/>
      <c r="J38" s="50"/>
      <c r="K38" s="51"/>
      <c r="L38" s="52"/>
      <c r="M38" s="53"/>
      <c r="N38" s="54"/>
      <c r="O38" s="54"/>
      <c r="P38" s="46"/>
      <c r="R38" s="40"/>
      <c r="T38" s="36"/>
      <c r="U38" s="46"/>
      <c r="V38" s="36"/>
    </row>
    <row r="39" spans="1:23" ht="15.75" hidden="1" customHeight="1">
      <c r="A39" s="1" t="s">
        <v>60</v>
      </c>
      <c r="B39" s="1" t="s">
        <v>61</v>
      </c>
      <c r="C39" s="77"/>
      <c r="D39" s="77"/>
      <c r="E39" s="12">
        <v>135000.32000000001</v>
      </c>
      <c r="I39" s="49"/>
      <c r="J39" s="50"/>
      <c r="K39" s="51"/>
      <c r="L39" s="52"/>
      <c r="M39" s="53"/>
      <c r="N39" s="54"/>
      <c r="O39" s="54"/>
      <c r="P39" s="46"/>
      <c r="R39" s="40"/>
      <c r="T39" s="36"/>
      <c r="U39" s="46"/>
      <c r="V39" s="36"/>
    </row>
    <row r="40" spans="1:23" ht="15.75" hidden="1" customHeight="1">
      <c r="A40" s="1" t="s">
        <v>62</v>
      </c>
      <c r="B40" s="1" t="s">
        <v>63</v>
      </c>
      <c r="C40" s="77"/>
      <c r="D40" s="77"/>
      <c r="E40" s="12"/>
      <c r="I40" s="49"/>
      <c r="J40" s="50"/>
      <c r="K40" s="51"/>
      <c r="L40" s="52"/>
      <c r="M40" s="53"/>
      <c r="N40" s="54"/>
      <c r="O40" s="54"/>
      <c r="P40" s="46"/>
      <c r="R40" s="40"/>
      <c r="T40" s="36"/>
      <c r="U40" s="46"/>
      <c r="V40" s="36"/>
    </row>
    <row r="41" spans="1:23" ht="15.75" hidden="1" customHeight="1">
      <c r="A41" s="1" t="s">
        <v>64</v>
      </c>
      <c r="B41" s="1" t="s">
        <v>65</v>
      </c>
      <c r="C41" s="77"/>
      <c r="D41" s="77"/>
      <c r="E41" s="13"/>
      <c r="I41" s="49"/>
      <c r="J41" s="50"/>
      <c r="K41" s="51"/>
      <c r="L41" s="52"/>
      <c r="M41" s="53"/>
      <c r="N41" s="54"/>
      <c r="O41" s="54"/>
      <c r="P41" s="46"/>
      <c r="R41" s="40"/>
      <c r="T41" s="36"/>
      <c r="U41" s="46"/>
      <c r="V41" s="36"/>
    </row>
    <row r="42" spans="1:23" ht="15.75" hidden="1" customHeight="1">
      <c r="A42" s="1" t="s">
        <v>66</v>
      </c>
      <c r="B42" s="1" t="s">
        <v>67</v>
      </c>
      <c r="C42" s="77"/>
      <c r="D42" s="77"/>
      <c r="E42" s="12"/>
      <c r="I42" s="49"/>
      <c r="J42" s="50"/>
      <c r="K42" s="51"/>
      <c r="L42" s="52"/>
      <c r="M42" s="53"/>
      <c r="N42" s="54"/>
      <c r="O42" s="54"/>
      <c r="P42" s="46"/>
      <c r="R42" s="40"/>
      <c r="T42" s="36"/>
      <c r="U42" s="40"/>
      <c r="V42" s="36"/>
    </row>
    <row r="43" spans="1:23" ht="15.75" hidden="1" customHeight="1">
      <c r="A43" s="1" t="s">
        <v>68</v>
      </c>
      <c r="B43" s="1" t="s">
        <v>456</v>
      </c>
      <c r="C43" s="77"/>
      <c r="D43" s="77"/>
      <c r="E43" s="12"/>
      <c r="I43" s="49"/>
      <c r="J43" s="50"/>
      <c r="K43" s="51"/>
      <c r="L43" s="52"/>
      <c r="M43" s="53"/>
      <c r="N43" s="54"/>
      <c r="O43" s="54"/>
      <c r="P43" s="46"/>
      <c r="R43" s="40"/>
      <c r="T43" s="36"/>
      <c r="U43" s="46"/>
      <c r="V43" s="36"/>
    </row>
    <row r="44" spans="1:23" ht="15.75" hidden="1" customHeight="1">
      <c r="A44" s="1" t="s">
        <v>70</v>
      </c>
      <c r="B44" s="1" t="s">
        <v>71</v>
      </c>
      <c r="C44" s="77"/>
      <c r="D44" s="77"/>
      <c r="E44" s="12"/>
      <c r="I44" s="49"/>
      <c r="J44" s="50"/>
      <c r="K44" s="51"/>
      <c r="L44" s="52"/>
      <c r="M44" s="53"/>
      <c r="N44" s="54"/>
      <c r="O44" s="54"/>
      <c r="P44" s="46"/>
      <c r="R44" s="40"/>
      <c r="T44" s="36"/>
      <c r="U44" s="46"/>
      <c r="V44" s="36"/>
    </row>
    <row r="45" spans="1:23" ht="15.75" hidden="1" customHeight="1">
      <c r="A45" s="1" t="s">
        <v>72</v>
      </c>
      <c r="B45" s="1" t="s">
        <v>73</v>
      </c>
      <c r="C45" s="77"/>
      <c r="D45" s="77"/>
      <c r="E45" s="12"/>
      <c r="I45" s="49"/>
      <c r="J45" s="50"/>
      <c r="K45" s="51"/>
      <c r="L45" s="52"/>
      <c r="M45" s="53"/>
      <c r="N45" s="54"/>
      <c r="O45" s="54"/>
      <c r="P45" s="46"/>
      <c r="R45" s="40"/>
      <c r="T45" s="36"/>
      <c r="U45" s="46"/>
      <c r="V45" s="36"/>
    </row>
    <row r="46" spans="1:23" ht="15.75" hidden="1" customHeight="1">
      <c r="A46" s="4" t="s">
        <v>74</v>
      </c>
      <c r="B46" s="4" t="s">
        <v>457</v>
      </c>
      <c r="C46" s="77"/>
      <c r="D46" s="77"/>
      <c r="E46" s="96">
        <f t="shared" ref="E46" si="0">SUM(E47:E50)</f>
        <v>70000</v>
      </c>
      <c r="I46" s="49"/>
      <c r="J46" s="50"/>
      <c r="K46" s="51"/>
      <c r="L46" s="52"/>
      <c r="M46" s="53"/>
      <c r="N46" s="54"/>
      <c r="O46" s="54"/>
      <c r="R46" s="40"/>
      <c r="T46" s="36"/>
      <c r="U46" s="46"/>
      <c r="V46" s="36"/>
    </row>
    <row r="47" spans="1:23" ht="15.75" hidden="1" customHeight="1">
      <c r="A47" s="1" t="s">
        <v>76</v>
      </c>
      <c r="B47" s="1" t="s">
        <v>77</v>
      </c>
      <c r="C47" s="77"/>
      <c r="D47" s="77"/>
      <c r="E47" s="23">
        <v>70000</v>
      </c>
      <c r="I47" s="49"/>
      <c r="J47" s="50"/>
      <c r="K47" s="51"/>
      <c r="L47" s="52"/>
      <c r="M47" s="53"/>
      <c r="N47" s="54"/>
      <c r="O47" s="54"/>
      <c r="R47" s="40"/>
      <c r="T47" s="36"/>
      <c r="U47" s="46"/>
      <c r="V47" s="36"/>
    </row>
    <row r="48" spans="1:23" ht="15.75" hidden="1" customHeight="1">
      <c r="A48" s="1" t="s">
        <v>78</v>
      </c>
      <c r="B48" s="1" t="s">
        <v>79</v>
      </c>
      <c r="C48" s="77"/>
      <c r="D48" s="77"/>
      <c r="E48" s="23"/>
      <c r="I48" s="49"/>
      <c r="J48" s="50"/>
      <c r="K48" s="51"/>
      <c r="L48" s="52"/>
      <c r="M48" s="53"/>
      <c r="N48" s="54"/>
      <c r="O48" s="54"/>
      <c r="P48" s="46"/>
      <c r="R48" s="40"/>
      <c r="T48" s="36"/>
      <c r="U48" s="46"/>
      <c r="V48" s="36"/>
    </row>
    <row r="49" spans="1:22" ht="15.75" hidden="1" customHeight="1">
      <c r="A49" s="1" t="s">
        <v>80</v>
      </c>
      <c r="B49" s="1" t="s">
        <v>81</v>
      </c>
      <c r="C49" s="77"/>
      <c r="D49" s="77"/>
      <c r="E49" s="23"/>
      <c r="I49" s="49"/>
      <c r="J49" s="50"/>
      <c r="K49" s="51"/>
      <c r="L49" s="52"/>
      <c r="M49" s="53"/>
      <c r="N49" s="54"/>
      <c r="O49" s="54"/>
      <c r="P49" s="46"/>
      <c r="R49" s="40"/>
      <c r="T49" s="36"/>
      <c r="U49" s="46"/>
      <c r="V49" s="36"/>
    </row>
    <row r="50" spans="1:22" ht="15.75" hidden="1" customHeight="1">
      <c r="A50" s="1" t="s">
        <v>82</v>
      </c>
      <c r="B50" s="1" t="s">
        <v>83</v>
      </c>
      <c r="C50" s="77"/>
      <c r="D50" s="77"/>
      <c r="E50" s="18"/>
      <c r="I50" s="49"/>
      <c r="J50" s="50"/>
      <c r="K50" s="51"/>
      <c r="L50" s="52"/>
      <c r="M50" s="53"/>
      <c r="N50" s="54"/>
      <c r="O50" s="54"/>
      <c r="P50" s="46"/>
      <c r="R50" s="40"/>
      <c r="T50" s="36"/>
      <c r="U50" s="46"/>
      <c r="V50" s="36"/>
    </row>
    <row r="51" spans="1:22" ht="15.75" hidden="1" customHeight="1">
      <c r="A51" s="4" t="s">
        <v>84</v>
      </c>
      <c r="B51" s="4" t="s">
        <v>85</v>
      </c>
      <c r="C51" s="77"/>
      <c r="D51" s="77"/>
      <c r="E51" s="96">
        <f>SUM(E52:E55)</f>
        <v>0</v>
      </c>
      <c r="I51" s="49"/>
      <c r="J51" s="50"/>
      <c r="K51" s="51"/>
      <c r="L51" s="52"/>
      <c r="M51" s="53"/>
      <c r="N51" s="54"/>
      <c r="O51" s="54"/>
      <c r="P51" s="46"/>
      <c r="R51" s="40"/>
      <c r="T51" s="36"/>
      <c r="U51" s="46"/>
      <c r="V51" s="36"/>
    </row>
    <row r="52" spans="1:22" ht="15.75" hidden="1" customHeight="1">
      <c r="A52" s="1" t="s">
        <v>86</v>
      </c>
      <c r="B52" s="1" t="s">
        <v>87</v>
      </c>
      <c r="C52" s="77"/>
      <c r="D52" s="77"/>
      <c r="E52" s="18"/>
      <c r="I52" s="49"/>
      <c r="J52" s="50"/>
      <c r="K52" s="51"/>
      <c r="L52" s="52"/>
      <c r="M52" s="53"/>
      <c r="N52" s="54"/>
      <c r="O52" s="54"/>
      <c r="R52" s="40"/>
      <c r="T52" s="36"/>
      <c r="U52" s="46"/>
      <c r="V52" s="36"/>
    </row>
    <row r="53" spans="1:22" ht="15.75" hidden="1" customHeight="1">
      <c r="A53" s="1" t="s">
        <v>88</v>
      </c>
      <c r="B53" s="1" t="s">
        <v>89</v>
      </c>
      <c r="C53" s="77"/>
      <c r="D53" s="77"/>
      <c r="E53" s="18"/>
      <c r="I53" s="49"/>
      <c r="J53" s="50"/>
      <c r="K53" s="51"/>
      <c r="L53" s="52"/>
      <c r="M53" s="53"/>
      <c r="N53" s="54"/>
      <c r="O53" s="54"/>
      <c r="R53" s="40"/>
      <c r="T53" s="36"/>
      <c r="U53" s="46"/>
      <c r="V53" s="36"/>
    </row>
    <row r="54" spans="1:22" ht="15.75" hidden="1" customHeight="1">
      <c r="A54" s="1" t="s">
        <v>90</v>
      </c>
      <c r="B54" s="1" t="s">
        <v>91</v>
      </c>
      <c r="C54" s="77"/>
      <c r="D54" s="77"/>
      <c r="E54" s="18"/>
      <c r="I54" s="49"/>
      <c r="J54" s="50"/>
      <c r="K54" s="51"/>
      <c r="L54" s="52"/>
      <c r="M54" s="53"/>
      <c r="N54" s="54"/>
      <c r="O54" s="54"/>
      <c r="R54" s="40"/>
      <c r="T54" s="36"/>
      <c r="U54" s="46"/>
      <c r="V54" s="36"/>
    </row>
    <row r="55" spans="1:22" ht="15.75" hidden="1" customHeight="1">
      <c r="A55" s="1" t="s">
        <v>92</v>
      </c>
      <c r="B55" s="1" t="s">
        <v>93</v>
      </c>
      <c r="C55" s="77"/>
      <c r="D55" s="77"/>
      <c r="E55" s="29"/>
      <c r="I55" s="49"/>
      <c r="J55" s="50"/>
      <c r="K55" s="51"/>
      <c r="L55" s="52"/>
      <c r="M55" s="53"/>
      <c r="N55" s="54"/>
      <c r="O55" s="54"/>
      <c r="R55" s="40"/>
      <c r="T55" s="36"/>
      <c r="U55" s="46"/>
      <c r="V55" s="36"/>
    </row>
    <row r="56" spans="1:22" ht="15.75" hidden="1" customHeight="1">
      <c r="A56" s="4" t="s">
        <v>94</v>
      </c>
      <c r="B56" s="4" t="s">
        <v>95</v>
      </c>
      <c r="C56" s="77"/>
      <c r="D56" s="77"/>
      <c r="E56" s="96">
        <f>SUM(E57:E59)</f>
        <v>0</v>
      </c>
      <c r="I56" s="49"/>
      <c r="J56" s="50"/>
      <c r="K56" s="51"/>
      <c r="L56" s="52"/>
      <c r="M56" s="53"/>
      <c r="N56" s="54"/>
      <c r="O56" s="54"/>
      <c r="R56" s="40"/>
      <c r="T56" s="36"/>
      <c r="U56" s="46"/>
      <c r="V56" s="36"/>
    </row>
    <row r="57" spans="1:22" ht="15.75" hidden="1" customHeight="1">
      <c r="A57" s="1" t="s">
        <v>96</v>
      </c>
      <c r="B57" s="1" t="s">
        <v>97</v>
      </c>
      <c r="C57" s="77"/>
      <c r="D57" s="77"/>
      <c r="E57" s="13"/>
      <c r="I57" s="49"/>
      <c r="J57" s="50"/>
      <c r="K57" s="51"/>
      <c r="L57" s="52"/>
      <c r="M57" s="53"/>
      <c r="N57" s="54"/>
      <c r="O57" s="54"/>
      <c r="R57" s="40"/>
      <c r="T57" s="36"/>
      <c r="U57" s="46"/>
      <c r="V57" s="36"/>
    </row>
    <row r="58" spans="1:22" ht="15.75" hidden="1" customHeight="1">
      <c r="A58" s="1" t="s">
        <v>98</v>
      </c>
      <c r="B58" s="1" t="s">
        <v>99</v>
      </c>
      <c r="C58" s="77"/>
      <c r="D58" s="77"/>
      <c r="E58" s="13"/>
      <c r="I58" s="49"/>
      <c r="J58" s="50"/>
      <c r="K58" s="51"/>
      <c r="L58" s="52"/>
      <c r="M58" s="53"/>
      <c r="N58" s="54"/>
      <c r="O58" s="54"/>
      <c r="R58" s="40"/>
      <c r="T58" s="36"/>
      <c r="U58" s="46"/>
      <c r="V58" s="36"/>
    </row>
    <row r="59" spans="1:22" ht="15.75" hidden="1" customHeight="1">
      <c r="A59" s="1" t="s">
        <v>100</v>
      </c>
      <c r="B59" s="1" t="s">
        <v>101</v>
      </c>
      <c r="C59" s="77"/>
      <c r="D59" s="77"/>
      <c r="E59" s="13"/>
      <c r="I59" s="49"/>
      <c r="J59" s="50"/>
      <c r="K59" s="51"/>
      <c r="L59" s="52"/>
      <c r="M59" s="53"/>
      <c r="N59" s="54"/>
      <c r="O59" s="54"/>
      <c r="R59" s="40"/>
      <c r="T59" s="36"/>
      <c r="U59" s="46"/>
      <c r="V59" s="36"/>
    </row>
    <row r="60" spans="1:22" ht="15.75">
      <c r="A60" s="4" t="s">
        <v>102</v>
      </c>
      <c r="B60" s="4" t="s">
        <v>458</v>
      </c>
      <c r="C60" s="96">
        <v>773444000</v>
      </c>
      <c r="D60" s="96">
        <v>773444000</v>
      </c>
      <c r="E60" s="96">
        <f>(E61+E76+E79+E111+E121+E124+E133+E148+E180)</f>
        <v>8625078.2999999989</v>
      </c>
      <c r="G60" s="77"/>
      <c r="I60" s="49"/>
      <c r="J60" s="50"/>
      <c r="K60" s="51"/>
      <c r="L60" s="52"/>
      <c r="M60" s="53"/>
      <c r="N60" s="54"/>
      <c r="O60" s="54"/>
      <c r="R60" s="40"/>
      <c r="T60" s="36"/>
      <c r="U60" s="46"/>
      <c r="V60" s="36"/>
    </row>
    <row r="61" spans="1:22" ht="16.5" thickBot="1">
      <c r="A61" s="76" t="s">
        <v>104</v>
      </c>
      <c r="B61" s="1" t="s">
        <v>459</v>
      </c>
      <c r="C61" s="77">
        <v>16344000</v>
      </c>
      <c r="D61" s="77">
        <v>16344000</v>
      </c>
      <c r="E61" s="77">
        <f>('Detalle de Ejecucion Julio 23'!F79)</f>
        <v>986066.25</v>
      </c>
      <c r="G61" s="88"/>
      <c r="I61" s="49"/>
      <c r="J61" s="50"/>
      <c r="K61" s="51"/>
      <c r="L61" s="52"/>
      <c r="M61" s="53"/>
      <c r="N61" s="54"/>
      <c r="O61" s="54"/>
      <c r="R61" s="40"/>
      <c r="T61" s="36"/>
      <c r="U61" s="46"/>
      <c r="V61" s="36"/>
    </row>
    <row r="62" spans="1:22" ht="16.5" hidden="1" customHeight="1" thickBot="1">
      <c r="A62" s="1" t="s">
        <v>106</v>
      </c>
      <c r="B62" s="1" t="s">
        <v>107</v>
      </c>
      <c r="C62" s="77"/>
      <c r="D62" s="77"/>
      <c r="E62" s="13"/>
      <c r="G62" s="88"/>
      <c r="I62" s="49"/>
      <c r="J62" s="50"/>
      <c r="K62" s="51"/>
      <c r="L62" s="52"/>
      <c r="M62" s="53"/>
      <c r="N62" s="54"/>
      <c r="O62" s="54"/>
      <c r="R62" s="40"/>
      <c r="T62" s="36"/>
      <c r="U62" s="46"/>
      <c r="V62" s="36"/>
    </row>
    <row r="63" spans="1:22" ht="16.5" hidden="1" customHeight="1" thickBot="1">
      <c r="A63" s="1" t="s">
        <v>108</v>
      </c>
      <c r="B63" s="1" t="s">
        <v>109</v>
      </c>
      <c r="C63" s="77"/>
      <c r="D63" s="77"/>
      <c r="E63" s="72"/>
      <c r="G63" s="88"/>
      <c r="I63" s="49"/>
      <c r="J63" s="50"/>
      <c r="K63" s="51"/>
      <c r="L63" s="52"/>
      <c r="M63" s="53"/>
      <c r="N63" s="54"/>
      <c r="O63" s="54"/>
      <c r="P63" s="42"/>
      <c r="R63" s="40"/>
      <c r="T63" s="36"/>
      <c r="U63" s="46"/>
      <c r="V63" s="36"/>
    </row>
    <row r="64" spans="1:22" ht="16.5" hidden="1" customHeight="1" thickBot="1">
      <c r="A64" s="1"/>
      <c r="B64" s="1" t="s">
        <v>460</v>
      </c>
      <c r="C64" s="77"/>
      <c r="D64" s="77"/>
      <c r="E64" s="13">
        <v>52163.7</v>
      </c>
      <c r="G64" s="88"/>
      <c r="I64" s="49"/>
      <c r="J64" s="50"/>
      <c r="K64" s="51"/>
      <c r="L64" s="52"/>
      <c r="M64" s="53"/>
      <c r="N64" s="54"/>
      <c r="O64" s="54"/>
      <c r="P64" s="42"/>
      <c r="R64" s="40"/>
      <c r="T64" s="36"/>
      <c r="U64" s="46"/>
      <c r="V64" s="36"/>
    </row>
    <row r="65" spans="1:22" ht="16.5" hidden="1" customHeight="1" thickBot="1">
      <c r="A65" s="1"/>
      <c r="B65" s="1" t="s">
        <v>460</v>
      </c>
      <c r="C65" s="77"/>
      <c r="D65" s="77"/>
      <c r="E65" s="13">
        <v>51300.93</v>
      </c>
      <c r="G65" s="88"/>
      <c r="I65" s="49"/>
      <c r="J65" s="50"/>
      <c r="K65" s="51"/>
      <c r="L65" s="52"/>
      <c r="M65" s="53"/>
      <c r="N65" s="54"/>
      <c r="O65" s="54"/>
      <c r="P65" s="42"/>
      <c r="R65" s="40"/>
      <c r="T65" s="36"/>
      <c r="U65" s="46"/>
      <c r="V65" s="36"/>
    </row>
    <row r="66" spans="1:22" ht="16.5" hidden="1" customHeight="1" thickBot="1">
      <c r="A66" s="1"/>
      <c r="B66" s="1"/>
      <c r="C66" s="77">
        <v>869356000</v>
      </c>
      <c r="D66" s="77">
        <v>869356000</v>
      </c>
      <c r="E66" s="72">
        <v>50265</v>
      </c>
      <c r="G66" s="88"/>
      <c r="I66" s="49"/>
      <c r="J66" s="50"/>
      <c r="K66" s="51"/>
      <c r="L66" s="52"/>
      <c r="M66" s="53"/>
      <c r="N66" s="54"/>
      <c r="O66" s="54"/>
      <c r="P66" s="42"/>
      <c r="R66" s="40"/>
      <c r="T66" s="36"/>
      <c r="U66" s="46"/>
      <c r="V66" s="36"/>
    </row>
    <row r="67" spans="1:22" ht="16.5" hidden="1" customHeight="1" thickBot="1">
      <c r="A67" s="1" t="s">
        <v>110</v>
      </c>
      <c r="B67" s="1" t="s">
        <v>111</v>
      </c>
      <c r="C67" s="77">
        <v>15264000</v>
      </c>
      <c r="D67" s="77">
        <v>15264000</v>
      </c>
      <c r="E67" s="72"/>
      <c r="G67" s="88"/>
      <c r="I67" s="49"/>
      <c r="J67" s="50"/>
      <c r="K67" s="51"/>
      <c r="L67" s="52"/>
      <c r="M67" s="53"/>
      <c r="N67" s="54"/>
      <c r="O67" s="54"/>
      <c r="R67" s="40"/>
      <c r="T67" s="36"/>
      <c r="U67" s="46"/>
    </row>
    <row r="68" spans="1:22" ht="16.5" hidden="1" customHeight="1" thickBot="1">
      <c r="A68" s="1" t="s">
        <v>112</v>
      </c>
      <c r="B68" s="1" t="s">
        <v>113</v>
      </c>
      <c r="C68" s="77"/>
      <c r="D68" s="77"/>
      <c r="E68" s="13">
        <v>150524.99</v>
      </c>
      <c r="G68" s="88"/>
      <c r="I68" s="49"/>
      <c r="J68" s="50"/>
      <c r="K68" s="51"/>
      <c r="L68" s="52"/>
      <c r="M68" s="53"/>
      <c r="N68" s="54"/>
      <c r="O68" s="54"/>
      <c r="R68" s="40"/>
      <c r="T68" s="36"/>
      <c r="U68" s="46"/>
    </row>
    <row r="69" spans="1:22" ht="16.5" hidden="1" customHeight="1" thickBot="1">
      <c r="A69" s="1"/>
      <c r="B69" s="1" t="s">
        <v>113</v>
      </c>
      <c r="C69" s="77">
        <v>869356000</v>
      </c>
      <c r="D69" s="77">
        <v>869356000</v>
      </c>
      <c r="E69" s="13"/>
      <c r="G69" s="88"/>
      <c r="I69" s="49"/>
      <c r="J69" s="50"/>
      <c r="K69" s="51"/>
      <c r="L69" s="52"/>
      <c r="M69" s="53"/>
      <c r="N69" s="54"/>
      <c r="O69" s="54"/>
      <c r="R69" s="40"/>
      <c r="T69" s="36"/>
      <c r="U69" s="46"/>
    </row>
    <row r="70" spans="1:22" ht="16.5" hidden="1" customHeight="1" thickBot="1">
      <c r="A70" s="1" t="s">
        <v>114</v>
      </c>
      <c r="B70" s="1" t="s">
        <v>115</v>
      </c>
      <c r="C70" s="77">
        <v>15264000</v>
      </c>
      <c r="D70" s="77">
        <v>15264000</v>
      </c>
      <c r="E70" s="13"/>
      <c r="G70" s="88"/>
      <c r="I70" s="49"/>
      <c r="J70" s="50"/>
      <c r="K70" s="51"/>
      <c r="L70" s="52"/>
      <c r="M70" s="53"/>
      <c r="N70" s="54"/>
      <c r="O70" s="54"/>
      <c r="R70" s="40"/>
      <c r="T70" s="36"/>
      <c r="U70" s="46"/>
    </row>
    <row r="71" spans="1:22" ht="16.5" hidden="1" customHeight="1" thickBot="1">
      <c r="A71" s="1"/>
      <c r="B71" s="1" t="s">
        <v>461</v>
      </c>
      <c r="C71" s="87"/>
      <c r="D71" s="87"/>
      <c r="E71" s="13">
        <v>514861.83</v>
      </c>
      <c r="G71" s="88"/>
      <c r="I71" s="49"/>
      <c r="J71" s="50"/>
      <c r="K71" s="51"/>
      <c r="L71" s="52"/>
      <c r="M71" s="53"/>
      <c r="N71" s="54"/>
      <c r="O71" s="54"/>
      <c r="R71" s="40"/>
      <c r="T71" s="36"/>
      <c r="U71" s="46"/>
    </row>
    <row r="72" spans="1:22" ht="16.5" hidden="1" customHeight="1" thickBot="1">
      <c r="A72" s="1" t="s">
        <v>116</v>
      </c>
      <c r="B72" s="1" t="s">
        <v>117</v>
      </c>
      <c r="C72" s="77"/>
      <c r="D72" s="77"/>
      <c r="E72" s="13"/>
      <c r="G72" s="77"/>
      <c r="I72" s="49"/>
      <c r="J72" s="50"/>
      <c r="K72" s="51"/>
      <c r="L72" s="52"/>
      <c r="M72" s="53"/>
      <c r="N72" s="54"/>
      <c r="O72" s="54"/>
      <c r="R72" s="40"/>
      <c r="T72" s="36"/>
      <c r="U72" s="46"/>
    </row>
    <row r="73" spans="1:22" ht="16.5" hidden="1" customHeight="1" thickBot="1">
      <c r="A73" s="1"/>
      <c r="B73" s="1" t="s">
        <v>462</v>
      </c>
      <c r="C73" s="77"/>
      <c r="D73" s="77"/>
      <c r="E73" s="15">
        <v>11936</v>
      </c>
      <c r="G73" s="88"/>
      <c r="I73" s="49"/>
      <c r="J73" s="50"/>
      <c r="K73" s="51"/>
      <c r="L73" s="52"/>
      <c r="M73" s="53"/>
      <c r="N73" s="54"/>
      <c r="O73" s="54"/>
      <c r="R73" s="40"/>
      <c r="T73" s="36"/>
      <c r="U73" s="46"/>
    </row>
    <row r="74" spans="1:22" ht="16.5" hidden="1" customHeight="1" thickBot="1">
      <c r="A74" s="1" t="s">
        <v>118</v>
      </c>
      <c r="B74" s="1" t="s">
        <v>119</v>
      </c>
      <c r="C74" s="87"/>
      <c r="D74" s="87"/>
      <c r="E74" s="29"/>
      <c r="G74" s="88"/>
      <c r="I74" s="49"/>
      <c r="J74" s="50"/>
      <c r="K74" s="51"/>
      <c r="L74" s="51"/>
      <c r="M74" s="53"/>
      <c r="N74" s="54"/>
      <c r="O74" s="54"/>
      <c r="R74" s="40"/>
      <c r="T74" s="36"/>
      <c r="U74" s="46"/>
    </row>
    <row r="75" spans="1:22" ht="16.5" hidden="1" customHeight="1" thickBot="1">
      <c r="A75" s="1"/>
      <c r="B75" s="1" t="s">
        <v>463</v>
      </c>
      <c r="C75" s="77"/>
      <c r="D75" s="77"/>
      <c r="E75" s="15">
        <v>8250</v>
      </c>
      <c r="G75" s="78"/>
      <c r="I75" s="49"/>
      <c r="J75" s="50"/>
      <c r="K75" s="51"/>
      <c r="L75" s="51"/>
      <c r="M75" s="53"/>
      <c r="N75" s="54"/>
      <c r="O75" s="54"/>
      <c r="R75" s="40"/>
      <c r="T75" s="36"/>
      <c r="U75" s="46"/>
    </row>
    <row r="76" spans="1:22" ht="16.5" thickBot="1">
      <c r="A76" s="76" t="s">
        <v>120</v>
      </c>
      <c r="B76" s="1" t="s">
        <v>464</v>
      </c>
      <c r="C76" s="77">
        <v>71000000</v>
      </c>
      <c r="D76" s="77">
        <v>71000000</v>
      </c>
      <c r="E76" s="77">
        <f>('Detalle de Ejecucion Julio 23'!F94)</f>
        <v>0</v>
      </c>
      <c r="G76" s="77"/>
      <c r="I76" s="49"/>
      <c r="J76" s="50"/>
      <c r="K76" s="51"/>
      <c r="L76" s="51"/>
      <c r="M76" s="53"/>
      <c r="N76" s="56"/>
      <c r="O76" s="57"/>
      <c r="R76" s="40"/>
      <c r="T76" s="36"/>
      <c r="U76" s="46"/>
    </row>
    <row r="77" spans="1:22" ht="15" hidden="1" customHeight="1">
      <c r="A77" s="1" t="s">
        <v>122</v>
      </c>
      <c r="B77" s="1" t="s">
        <v>123</v>
      </c>
      <c r="C77" s="77"/>
      <c r="D77" s="77"/>
      <c r="E77" s="13"/>
      <c r="G77" s="12"/>
    </row>
    <row r="78" spans="1:22" ht="14.25" hidden="1" customHeight="1">
      <c r="A78" s="1" t="s">
        <v>124</v>
      </c>
      <c r="B78" s="1" t="s">
        <v>125</v>
      </c>
      <c r="C78" s="77"/>
      <c r="D78" s="77"/>
      <c r="E78" s="13"/>
      <c r="G78" s="12"/>
    </row>
    <row r="79" spans="1:22">
      <c r="A79" s="76" t="s">
        <v>126</v>
      </c>
      <c r="B79" s="1" t="s">
        <v>465</v>
      </c>
      <c r="C79" s="77">
        <v>3500000</v>
      </c>
      <c r="D79" s="77">
        <v>3500000</v>
      </c>
      <c r="E79" s="77">
        <f>('Detalle de Ejecucion Julio 23'!F100)</f>
        <v>974259.63</v>
      </c>
      <c r="G79" s="12"/>
    </row>
    <row r="80" spans="1:22" ht="14.25" hidden="1" customHeight="1">
      <c r="A80" s="1" t="s">
        <v>128</v>
      </c>
      <c r="B80" s="1" t="s">
        <v>129</v>
      </c>
      <c r="C80" s="77"/>
      <c r="D80" s="77"/>
      <c r="E80" s="12"/>
      <c r="G80" s="12"/>
    </row>
    <row r="81" spans="1:7" ht="14.25" hidden="1" customHeight="1">
      <c r="A81" s="1"/>
      <c r="B81" s="1" t="s">
        <v>466</v>
      </c>
      <c r="C81" s="77"/>
      <c r="D81" s="77"/>
      <c r="E81" s="15">
        <v>1100</v>
      </c>
      <c r="F81" s="12"/>
      <c r="G81" s="12"/>
    </row>
    <row r="82" spans="1:7" ht="14.25" hidden="1" customHeight="1">
      <c r="A82" s="1"/>
      <c r="B82" s="1" t="s">
        <v>467</v>
      </c>
      <c r="C82" s="77"/>
      <c r="D82" s="77"/>
      <c r="E82" s="15">
        <v>1550</v>
      </c>
      <c r="F82" s="12"/>
      <c r="G82" s="12"/>
    </row>
    <row r="83" spans="1:7" ht="14.25" hidden="1" customHeight="1">
      <c r="A83" s="1"/>
      <c r="B83" s="1" t="s">
        <v>468</v>
      </c>
      <c r="C83" s="77"/>
      <c r="D83" s="77"/>
      <c r="E83" s="15">
        <v>1550</v>
      </c>
      <c r="F83" s="12"/>
      <c r="G83" s="12"/>
    </row>
    <row r="84" spans="1:7" ht="14.25" hidden="1" customHeight="1">
      <c r="A84" s="1"/>
      <c r="B84" s="1" t="s">
        <v>469</v>
      </c>
      <c r="C84" s="77"/>
      <c r="D84" s="77"/>
      <c r="E84" s="15">
        <v>1550</v>
      </c>
      <c r="F84" s="12"/>
      <c r="G84" s="12"/>
    </row>
    <row r="85" spans="1:7" ht="14.25" hidden="1" customHeight="1">
      <c r="A85" s="1"/>
      <c r="B85" s="1" t="s">
        <v>470</v>
      </c>
      <c r="C85" s="77"/>
      <c r="D85" s="77"/>
      <c r="E85" s="15">
        <v>950</v>
      </c>
      <c r="F85" s="12"/>
      <c r="G85" s="12"/>
    </row>
    <row r="86" spans="1:7" ht="14.25" hidden="1" customHeight="1">
      <c r="A86" s="1"/>
      <c r="B86" s="1" t="s">
        <v>471</v>
      </c>
      <c r="C86" s="77"/>
      <c r="D86" s="77"/>
      <c r="E86" s="15">
        <v>950</v>
      </c>
      <c r="F86" s="12"/>
      <c r="G86" s="12"/>
    </row>
    <row r="87" spans="1:7" ht="14.25" hidden="1" customHeight="1">
      <c r="A87" s="1"/>
      <c r="B87" s="1" t="s">
        <v>472</v>
      </c>
      <c r="C87" s="77"/>
      <c r="D87" s="77"/>
      <c r="E87" s="15">
        <v>1550</v>
      </c>
      <c r="F87" s="12"/>
      <c r="G87" s="12"/>
    </row>
    <row r="88" spans="1:7" ht="14.25" hidden="1" customHeight="1">
      <c r="A88" s="1"/>
      <c r="B88" s="1" t="s">
        <v>466</v>
      </c>
      <c r="C88" s="77"/>
      <c r="D88" s="77"/>
      <c r="E88" s="15">
        <v>1700</v>
      </c>
      <c r="F88" s="12"/>
      <c r="G88" s="12"/>
    </row>
    <row r="89" spans="1:7" ht="14.25" hidden="1" customHeight="1">
      <c r="A89" s="1"/>
      <c r="B89" s="1" t="s">
        <v>473</v>
      </c>
      <c r="C89" s="77"/>
      <c r="D89" s="77"/>
      <c r="E89" s="15">
        <v>1350</v>
      </c>
      <c r="F89" s="12"/>
      <c r="G89" s="12"/>
    </row>
    <row r="90" spans="1:7" ht="14.25" hidden="1" customHeight="1">
      <c r="A90" s="1"/>
      <c r="B90" s="1" t="s">
        <v>474</v>
      </c>
      <c r="C90" s="77"/>
      <c r="D90" s="77"/>
      <c r="E90" s="15">
        <v>1350</v>
      </c>
      <c r="F90" s="12"/>
      <c r="G90" s="12"/>
    </row>
    <row r="91" spans="1:7" ht="14.25" hidden="1" customHeight="1">
      <c r="A91" s="1"/>
      <c r="B91" s="1" t="s">
        <v>475</v>
      </c>
      <c r="C91" s="77"/>
      <c r="D91" s="77"/>
      <c r="E91" s="15">
        <v>1100</v>
      </c>
      <c r="F91" s="12"/>
      <c r="G91" s="12"/>
    </row>
    <row r="92" spans="1:7" ht="14.25" hidden="1" customHeight="1">
      <c r="A92" s="1"/>
      <c r="B92" s="1" t="s">
        <v>473</v>
      </c>
      <c r="C92" s="77"/>
      <c r="D92" s="77"/>
      <c r="E92" s="15">
        <v>1350</v>
      </c>
      <c r="F92" s="12"/>
      <c r="G92" s="12"/>
    </row>
    <row r="93" spans="1:7" ht="14.25" hidden="1" customHeight="1">
      <c r="A93" s="1"/>
      <c r="B93" s="1" t="s">
        <v>469</v>
      </c>
      <c r="C93" s="77"/>
      <c r="D93" s="77"/>
      <c r="E93" s="15">
        <v>1750</v>
      </c>
      <c r="F93" s="12"/>
      <c r="G93" s="12"/>
    </row>
    <row r="94" spans="1:7" ht="14.25" hidden="1" customHeight="1">
      <c r="A94" s="1"/>
      <c r="B94" s="1" t="s">
        <v>475</v>
      </c>
      <c r="C94" s="77"/>
      <c r="D94" s="77"/>
      <c r="E94" s="15">
        <v>1100</v>
      </c>
      <c r="F94" s="12"/>
      <c r="G94" s="12"/>
    </row>
    <row r="95" spans="1:7" ht="14.25" hidden="1" customHeight="1">
      <c r="A95" s="1"/>
      <c r="B95" s="1" t="s">
        <v>473</v>
      </c>
      <c r="C95" s="77"/>
      <c r="D95" s="77"/>
      <c r="E95" s="15">
        <v>2150</v>
      </c>
      <c r="F95" s="12"/>
      <c r="G95" s="12"/>
    </row>
    <row r="96" spans="1:7" ht="14.25" hidden="1" customHeight="1">
      <c r="A96" s="1"/>
      <c r="B96" s="1" t="s">
        <v>476</v>
      </c>
      <c r="C96" s="77"/>
      <c r="D96" s="77"/>
      <c r="E96" s="15">
        <v>2150</v>
      </c>
      <c r="F96" s="12"/>
      <c r="G96" s="12"/>
    </row>
    <row r="97" spans="1:7" ht="14.25" hidden="1" customHeight="1">
      <c r="A97" s="1"/>
      <c r="B97" s="1" t="s">
        <v>477</v>
      </c>
      <c r="C97" s="77"/>
      <c r="D97" s="77"/>
      <c r="E97" s="15">
        <v>2150</v>
      </c>
      <c r="F97" s="12"/>
      <c r="G97" s="12"/>
    </row>
    <row r="98" spans="1:7" ht="14.25" hidden="1" customHeight="1">
      <c r="A98" s="1"/>
      <c r="B98" s="1" t="s">
        <v>478</v>
      </c>
      <c r="C98" s="77"/>
      <c r="D98" s="77"/>
      <c r="E98" s="15">
        <v>1764</v>
      </c>
      <c r="F98" s="12"/>
      <c r="G98" s="12"/>
    </row>
    <row r="99" spans="1:7" ht="14.25" hidden="1" customHeight="1">
      <c r="A99" s="1"/>
      <c r="B99" s="1" t="s">
        <v>479</v>
      </c>
      <c r="C99" s="77"/>
      <c r="D99" s="77"/>
      <c r="E99" s="15">
        <v>1200</v>
      </c>
      <c r="F99" s="12"/>
      <c r="G99" s="12"/>
    </row>
    <row r="100" spans="1:7" ht="14.25" hidden="1" customHeight="1">
      <c r="A100" s="1"/>
      <c r="B100" s="1" t="s">
        <v>468</v>
      </c>
      <c r="C100" s="77"/>
      <c r="D100" s="77"/>
      <c r="E100" s="15">
        <v>1750</v>
      </c>
      <c r="F100" s="12"/>
      <c r="G100" s="12"/>
    </row>
    <row r="101" spans="1:7" ht="14.25" hidden="1" customHeight="1">
      <c r="A101" s="1"/>
      <c r="B101" s="1" t="s">
        <v>473</v>
      </c>
      <c r="C101" s="77"/>
      <c r="D101" s="77"/>
      <c r="E101" s="15">
        <v>2450</v>
      </c>
      <c r="F101" s="12"/>
      <c r="G101" s="12"/>
    </row>
    <row r="102" spans="1:7" ht="14.25" hidden="1" customHeight="1">
      <c r="A102" s="1"/>
      <c r="B102" s="1" t="s">
        <v>469</v>
      </c>
      <c r="C102" s="77"/>
      <c r="D102" s="77"/>
      <c r="E102" s="15">
        <v>2750</v>
      </c>
      <c r="F102" s="12"/>
      <c r="G102" s="12"/>
    </row>
    <row r="103" spans="1:7" ht="14.25" hidden="1" customHeight="1">
      <c r="A103" s="1"/>
      <c r="B103" s="1" t="s">
        <v>480</v>
      </c>
      <c r="C103" s="77"/>
      <c r="D103" s="77"/>
      <c r="E103" s="15">
        <v>1700</v>
      </c>
      <c r="F103" s="12"/>
      <c r="G103" s="12"/>
    </row>
    <row r="104" spans="1:7" ht="14.25" hidden="1" customHeight="1">
      <c r="A104" s="1"/>
      <c r="B104" s="1" t="s">
        <v>476</v>
      </c>
      <c r="C104" s="77"/>
      <c r="D104" s="77"/>
      <c r="E104" s="15">
        <v>2450</v>
      </c>
      <c r="F104" s="12"/>
      <c r="G104" s="12"/>
    </row>
    <row r="105" spans="1:7" ht="14.25" hidden="1" customHeight="1">
      <c r="A105" s="1"/>
      <c r="B105" s="1" t="s">
        <v>477</v>
      </c>
      <c r="C105" s="77"/>
      <c r="D105" s="77"/>
      <c r="E105" s="15">
        <v>2450</v>
      </c>
      <c r="F105" s="12"/>
      <c r="G105" s="12"/>
    </row>
    <row r="106" spans="1:7" ht="14.25" hidden="1" customHeight="1">
      <c r="A106" s="1"/>
      <c r="B106" s="1" t="s">
        <v>471</v>
      </c>
      <c r="C106" s="77"/>
      <c r="D106" s="77"/>
      <c r="E106" s="15">
        <v>1700</v>
      </c>
      <c r="F106" s="12"/>
      <c r="G106" s="15"/>
    </row>
    <row r="107" spans="1:7" ht="14.25" hidden="1" customHeight="1">
      <c r="A107" s="1"/>
      <c r="B107" s="1" t="s">
        <v>481</v>
      </c>
      <c r="C107" s="77"/>
      <c r="D107" s="77"/>
      <c r="E107" s="15">
        <v>1350</v>
      </c>
      <c r="F107" s="12"/>
      <c r="G107" s="12"/>
    </row>
    <row r="108" spans="1:7" ht="14.25" hidden="1" customHeight="1">
      <c r="A108" s="1"/>
      <c r="B108" s="1"/>
      <c r="C108" s="77"/>
      <c r="D108" s="77"/>
      <c r="E108" s="15"/>
      <c r="F108" s="12"/>
      <c r="G108" s="12"/>
    </row>
    <row r="109" spans="1:7" ht="14.25" hidden="1" customHeight="1">
      <c r="A109" s="1"/>
      <c r="B109" s="1" t="s">
        <v>482</v>
      </c>
      <c r="C109" s="77"/>
      <c r="D109" s="77"/>
      <c r="E109" s="15">
        <v>870000</v>
      </c>
      <c r="F109" s="15"/>
      <c r="G109" s="12"/>
    </row>
    <row r="110" spans="1:7" ht="14.25" hidden="1" customHeight="1">
      <c r="A110" s="1" t="s">
        <v>130</v>
      </c>
      <c r="B110" s="1" t="s">
        <v>483</v>
      </c>
      <c r="C110" s="77">
        <v>2500000</v>
      </c>
      <c r="D110" s="77">
        <v>2500000</v>
      </c>
      <c r="E110" s="12"/>
      <c r="F110" s="12"/>
    </row>
    <row r="111" spans="1:7">
      <c r="A111" s="76" t="s">
        <v>131</v>
      </c>
      <c r="B111" s="1" t="s">
        <v>132</v>
      </c>
      <c r="C111" s="77">
        <v>1500000</v>
      </c>
      <c r="D111" s="77">
        <v>1500000</v>
      </c>
      <c r="E111" s="77">
        <f>('Detalle de Ejecucion Julio 23'!F107)</f>
        <v>800</v>
      </c>
      <c r="F111" s="12"/>
      <c r="G111" s="77"/>
    </row>
    <row r="112" spans="1:7" ht="14.25" hidden="1" customHeight="1">
      <c r="A112" s="1" t="s">
        <v>133</v>
      </c>
      <c r="B112" s="1" t="s">
        <v>134</v>
      </c>
      <c r="C112" s="77"/>
      <c r="D112" s="77"/>
      <c r="E112" s="12"/>
      <c r="F112" s="12"/>
      <c r="G112" s="12">
        <f>SUM(F111:F112)</f>
        <v>0</v>
      </c>
    </row>
    <row r="113" spans="1:7" ht="14.25" hidden="1" customHeight="1">
      <c r="A113" s="1" t="s">
        <v>135</v>
      </c>
      <c r="B113" s="1" t="s">
        <v>136</v>
      </c>
      <c r="C113" s="77"/>
      <c r="D113" s="77"/>
      <c r="E113" s="12"/>
      <c r="G113" s="12"/>
    </row>
    <row r="114" spans="1:7" ht="14.25" hidden="1" customHeight="1">
      <c r="A114" s="1" t="s">
        <v>137</v>
      </c>
      <c r="B114" s="1" t="s">
        <v>138</v>
      </c>
      <c r="C114" s="77"/>
      <c r="D114" s="77"/>
      <c r="E114" s="12"/>
      <c r="G114" s="12"/>
    </row>
    <row r="115" spans="1:7" ht="14.25" hidden="1" customHeight="1">
      <c r="A115" s="1" t="s">
        <v>139</v>
      </c>
      <c r="B115" s="1" t="s">
        <v>140</v>
      </c>
      <c r="C115" s="77">
        <v>2500000</v>
      </c>
      <c r="D115" s="77">
        <v>2500000</v>
      </c>
      <c r="E115" s="12"/>
      <c r="G115" s="12"/>
    </row>
    <row r="116" spans="1:7" ht="14.25" hidden="1" customHeight="1">
      <c r="A116" s="1"/>
      <c r="B116" s="1" t="s">
        <v>484</v>
      </c>
      <c r="C116" s="77">
        <v>15800000</v>
      </c>
      <c r="D116" s="77">
        <v>15800000</v>
      </c>
      <c r="E116" s="74">
        <v>1720</v>
      </c>
      <c r="G116" s="12"/>
    </row>
    <row r="117" spans="1:7" ht="14.25" hidden="1" customHeight="1">
      <c r="A117" s="1"/>
      <c r="B117" s="1" t="s">
        <v>484</v>
      </c>
      <c r="C117" s="77"/>
      <c r="D117" s="77"/>
      <c r="E117" s="74">
        <v>2220</v>
      </c>
      <c r="G117" s="12"/>
    </row>
    <row r="118" spans="1:7" ht="14.25" hidden="1" customHeight="1">
      <c r="A118" s="1"/>
      <c r="B118" s="1" t="s">
        <v>484</v>
      </c>
      <c r="C118" s="77"/>
      <c r="D118" s="77"/>
      <c r="E118" s="74">
        <v>2690</v>
      </c>
      <c r="G118" s="12"/>
    </row>
    <row r="119" spans="1:7" ht="14.25" hidden="1" customHeight="1">
      <c r="A119" s="1"/>
      <c r="B119" s="1" t="s">
        <v>484</v>
      </c>
      <c r="C119" s="77"/>
      <c r="D119" s="77"/>
      <c r="E119" s="74">
        <v>3070</v>
      </c>
      <c r="G119" s="12"/>
    </row>
    <row r="120" spans="1:7" ht="14.25" hidden="1" customHeight="1">
      <c r="A120" s="1"/>
      <c r="B120" s="1"/>
      <c r="C120" s="77"/>
      <c r="D120" s="77"/>
      <c r="E120" s="12"/>
      <c r="G120" s="12"/>
    </row>
    <row r="121" spans="1:7">
      <c r="A121" s="76" t="s">
        <v>141</v>
      </c>
      <c r="B121" s="1" t="s">
        <v>142</v>
      </c>
      <c r="C121" s="77">
        <v>11100000</v>
      </c>
      <c r="D121" s="77">
        <v>11100000</v>
      </c>
      <c r="E121" s="77">
        <f>('Detalle de Ejecucion Julio 23'!F115)</f>
        <v>91943.24</v>
      </c>
      <c r="G121" s="15"/>
    </row>
    <row r="122" spans="1:7" ht="14.25" hidden="1" customHeight="1">
      <c r="A122" s="1" t="s">
        <v>143</v>
      </c>
      <c r="B122" s="1" t="s">
        <v>144</v>
      </c>
      <c r="C122" s="77"/>
      <c r="D122" s="77"/>
      <c r="E122" s="72"/>
      <c r="G122" s="88"/>
    </row>
    <row r="123" spans="1:7" ht="14.25" hidden="1" customHeight="1">
      <c r="A123" s="1" t="s">
        <v>153</v>
      </c>
      <c r="B123" s="1" t="s">
        <v>485</v>
      </c>
      <c r="C123" s="77"/>
      <c r="D123" s="77"/>
      <c r="E123" s="72"/>
      <c r="G123" s="88"/>
    </row>
    <row r="124" spans="1:7">
      <c r="A124" s="76" t="s">
        <v>157</v>
      </c>
      <c r="B124" s="1" t="s">
        <v>158</v>
      </c>
      <c r="C124" s="77">
        <v>12000000</v>
      </c>
      <c r="D124" s="77">
        <v>12000000</v>
      </c>
      <c r="E124" s="77">
        <f>('Detalle de Ejecucion Julio 23'!F120)</f>
        <v>508975.02999999997</v>
      </c>
      <c r="G124" s="78"/>
    </row>
    <row r="125" spans="1:7" ht="14.25" hidden="1" customHeight="1">
      <c r="A125" s="1" t="s">
        <v>161</v>
      </c>
      <c r="B125" s="1" t="s">
        <v>162</v>
      </c>
      <c r="C125" s="77"/>
      <c r="D125" s="77"/>
      <c r="E125" s="23"/>
      <c r="G125" s="78"/>
    </row>
    <row r="126" spans="1:7" ht="14.25" hidden="1" customHeight="1">
      <c r="A126" s="1" t="s">
        <v>163</v>
      </c>
      <c r="B126" s="1" t="s">
        <v>164</v>
      </c>
      <c r="C126" s="77"/>
      <c r="D126" s="77"/>
      <c r="E126" s="23"/>
      <c r="G126" s="78"/>
    </row>
    <row r="127" spans="1:7" ht="14.25" hidden="1" customHeight="1">
      <c r="A127" s="37"/>
      <c r="B127" s="1" t="s">
        <v>486</v>
      </c>
      <c r="C127" s="77">
        <v>15800000</v>
      </c>
      <c r="D127" s="77">
        <v>15800000</v>
      </c>
      <c r="E127" s="23">
        <v>188958.78</v>
      </c>
      <c r="G127" s="78"/>
    </row>
    <row r="128" spans="1:7" ht="14.25" hidden="1" customHeight="1">
      <c r="A128" s="37"/>
      <c r="B128" s="1" t="s">
        <v>487</v>
      </c>
      <c r="C128" s="77"/>
      <c r="D128" s="77"/>
      <c r="E128" s="23">
        <v>126466.67</v>
      </c>
      <c r="G128" s="78"/>
    </row>
    <row r="129" spans="1:7" ht="14.25" hidden="1" customHeight="1">
      <c r="A129" s="37"/>
      <c r="B129" s="1" t="s">
        <v>488</v>
      </c>
      <c r="C129" s="77"/>
      <c r="D129" s="77"/>
      <c r="E129" s="23">
        <v>185907.5</v>
      </c>
      <c r="G129" s="78"/>
    </row>
    <row r="130" spans="1:7" ht="14.25" hidden="1" customHeight="1">
      <c r="A130" s="1" t="s">
        <v>165</v>
      </c>
      <c r="B130" s="1" t="s">
        <v>166</v>
      </c>
      <c r="C130" s="77">
        <v>122700000</v>
      </c>
      <c r="D130" s="77">
        <v>122700000</v>
      </c>
      <c r="E130" s="23"/>
      <c r="G130" s="78"/>
    </row>
    <row r="131" spans="1:7" ht="14.25" hidden="1" customHeight="1">
      <c r="A131" s="1" t="s">
        <v>167</v>
      </c>
      <c r="B131" s="1" t="s">
        <v>168</v>
      </c>
      <c r="C131" s="77"/>
      <c r="D131" s="77"/>
      <c r="E131" s="23" t="s">
        <v>489</v>
      </c>
      <c r="G131" s="78"/>
    </row>
    <row r="132" spans="1:7" ht="14.25" hidden="1" customHeight="1">
      <c r="A132" s="1"/>
      <c r="B132" s="1"/>
      <c r="C132" s="77"/>
      <c r="D132" s="77"/>
      <c r="E132" s="18"/>
      <c r="G132" s="77"/>
    </row>
    <row r="133" spans="1:7">
      <c r="A133" s="76" t="s">
        <v>169</v>
      </c>
      <c r="B133" s="1" t="s">
        <v>170</v>
      </c>
      <c r="C133" s="77">
        <v>111700000</v>
      </c>
      <c r="D133" s="77">
        <v>111700000</v>
      </c>
      <c r="E133" s="77">
        <f>('Detalle de Ejecucion Julio 23'!E129)</f>
        <v>1707626.38</v>
      </c>
      <c r="G133" s="85"/>
    </row>
    <row r="134" spans="1:7" ht="14.25" hidden="1" customHeight="1">
      <c r="A134" s="1" t="s">
        <v>171</v>
      </c>
      <c r="B134" s="1" t="s">
        <v>172</v>
      </c>
      <c r="C134" s="77"/>
      <c r="D134" s="77"/>
      <c r="E134" s="12"/>
      <c r="G134" s="85"/>
    </row>
    <row r="135" spans="1:7" ht="14.25" hidden="1" customHeight="1">
      <c r="A135" s="1" t="s">
        <v>173</v>
      </c>
      <c r="B135" s="1" t="s">
        <v>490</v>
      </c>
      <c r="C135" s="77"/>
      <c r="D135" s="77"/>
      <c r="E135" s="12"/>
      <c r="G135" s="85"/>
    </row>
    <row r="136" spans="1:7" ht="14.25" hidden="1" customHeight="1">
      <c r="A136" s="1" t="s">
        <v>175</v>
      </c>
      <c r="B136" s="1" t="s">
        <v>176</v>
      </c>
      <c r="C136" s="77"/>
      <c r="D136" s="77"/>
      <c r="E136" s="12"/>
      <c r="G136" s="85"/>
    </row>
    <row r="137" spans="1:7" ht="14.25" hidden="1" customHeight="1">
      <c r="A137" s="1" t="s">
        <v>177</v>
      </c>
      <c r="B137" s="1" t="s">
        <v>491</v>
      </c>
      <c r="C137" s="77"/>
      <c r="D137" s="77"/>
      <c r="E137" s="12"/>
      <c r="G137" s="85"/>
    </row>
    <row r="138" spans="1:7" ht="14.25" hidden="1" customHeight="1">
      <c r="A138" s="1" t="s">
        <v>179</v>
      </c>
      <c r="B138" s="1" t="s">
        <v>492</v>
      </c>
      <c r="C138" s="77"/>
      <c r="D138" s="77"/>
      <c r="E138" s="23"/>
      <c r="G138" s="85"/>
    </row>
    <row r="139" spans="1:7" ht="14.25" hidden="1" customHeight="1">
      <c r="A139" s="1" t="s">
        <v>181</v>
      </c>
      <c r="B139" s="1" t="s">
        <v>180</v>
      </c>
      <c r="C139" s="77"/>
      <c r="D139" s="77"/>
      <c r="E139" s="12"/>
      <c r="G139" s="85"/>
    </row>
    <row r="140" spans="1:7" ht="15" hidden="1" customHeight="1">
      <c r="A140" s="1" t="s">
        <v>183</v>
      </c>
      <c r="B140" s="1" t="s">
        <v>182</v>
      </c>
      <c r="C140" s="77"/>
      <c r="D140" s="77"/>
      <c r="E140" s="12"/>
      <c r="G140" s="85"/>
    </row>
    <row r="141" spans="1:7" ht="15" hidden="1" customHeight="1">
      <c r="A141" s="1" t="s">
        <v>185</v>
      </c>
      <c r="B141" s="1" t="s">
        <v>493</v>
      </c>
      <c r="C141" s="77"/>
      <c r="D141" s="77"/>
      <c r="E141" s="12"/>
      <c r="G141" s="85"/>
    </row>
    <row r="142" spans="1:7" ht="15" hidden="1" customHeight="1">
      <c r="A142" s="1" t="s">
        <v>187</v>
      </c>
      <c r="B142" s="1" t="s">
        <v>186</v>
      </c>
      <c r="C142" s="77">
        <v>122700000</v>
      </c>
      <c r="D142" s="77">
        <v>122700000</v>
      </c>
      <c r="E142" s="12"/>
      <c r="G142" s="85"/>
    </row>
    <row r="143" spans="1:7" ht="14.25" hidden="1" customHeight="1">
      <c r="A143" s="1" t="s">
        <v>189</v>
      </c>
      <c r="B143" s="1" t="s">
        <v>188</v>
      </c>
      <c r="C143" s="77"/>
      <c r="D143" s="77"/>
      <c r="E143" s="12"/>
      <c r="G143" s="29"/>
    </row>
    <row r="144" spans="1:7" ht="14.25" hidden="1" customHeight="1">
      <c r="A144" s="1" t="s">
        <v>191</v>
      </c>
      <c r="B144" s="1" t="s">
        <v>190</v>
      </c>
      <c r="C144" s="77">
        <v>602192</v>
      </c>
      <c r="D144" s="77">
        <v>602192</v>
      </c>
      <c r="E144" s="29"/>
    </row>
    <row r="145" spans="1:9" ht="14.25" hidden="1" customHeight="1">
      <c r="A145" s="1" t="s">
        <v>494</v>
      </c>
      <c r="B145" s="1" t="s">
        <v>495</v>
      </c>
      <c r="C145" s="77"/>
      <c r="D145" s="77"/>
      <c r="E145" s="12"/>
    </row>
    <row r="146" spans="1:9" ht="14.25" hidden="1" customHeight="1">
      <c r="A146" s="1" t="s">
        <v>193</v>
      </c>
      <c r="B146" s="1" t="s">
        <v>192</v>
      </c>
      <c r="C146" s="77"/>
      <c r="D146" s="77"/>
      <c r="E146" s="23"/>
    </row>
    <row r="147" spans="1:9" ht="14.25" hidden="1" customHeight="1">
      <c r="A147" s="1" t="s">
        <v>195</v>
      </c>
      <c r="B147" s="1" t="s">
        <v>496</v>
      </c>
      <c r="C147" s="77"/>
      <c r="D147" s="77"/>
      <c r="E147" s="29"/>
    </row>
    <row r="148" spans="1:9">
      <c r="A148" s="76" t="s">
        <v>197</v>
      </c>
      <c r="B148" s="1" t="s">
        <v>198</v>
      </c>
      <c r="C148" s="77">
        <v>546300000</v>
      </c>
      <c r="D148" s="77">
        <v>546300000</v>
      </c>
      <c r="E148" s="77">
        <f>('Detalle de Ejecucion Julio 23'!F146)</f>
        <v>4355407.7699999996</v>
      </c>
    </row>
    <row r="149" spans="1:9" ht="14.25" hidden="1" customHeight="1">
      <c r="A149" s="1" t="s">
        <v>199</v>
      </c>
      <c r="B149" s="1" t="s">
        <v>200</v>
      </c>
      <c r="C149" s="77"/>
      <c r="D149" s="77"/>
      <c r="E149" s="72"/>
    </row>
    <row r="150" spans="1:9" ht="14.25" hidden="1" customHeight="1">
      <c r="A150" s="1" t="s">
        <v>201</v>
      </c>
      <c r="B150" s="1" t="s">
        <v>202</v>
      </c>
      <c r="C150" s="77"/>
      <c r="D150" s="77"/>
      <c r="E150" s="72">
        <v>175</v>
      </c>
    </row>
    <row r="151" spans="1:9" ht="14.25" hidden="1" customHeight="1">
      <c r="A151" s="1" t="s">
        <v>203</v>
      </c>
      <c r="B151" s="1" t="s">
        <v>204</v>
      </c>
      <c r="C151" s="77"/>
      <c r="D151" s="77"/>
      <c r="E151" s="72"/>
    </row>
    <row r="152" spans="1:9" ht="14.25" hidden="1" customHeight="1">
      <c r="A152" s="1" t="s">
        <v>205</v>
      </c>
      <c r="B152" s="1" t="s">
        <v>206</v>
      </c>
      <c r="C152" s="77"/>
      <c r="D152" s="77"/>
      <c r="E152" s="29"/>
    </row>
    <row r="153" spans="1:9" ht="14.25" hidden="1" customHeight="1">
      <c r="A153" s="1" t="s">
        <v>207</v>
      </c>
      <c r="B153" s="1" t="s">
        <v>497</v>
      </c>
      <c r="C153" s="77"/>
      <c r="D153" s="77"/>
      <c r="E153" s="72"/>
    </row>
    <row r="154" spans="1:9" ht="14.25" hidden="1" customHeight="1">
      <c r="A154" s="1" t="s">
        <v>209</v>
      </c>
      <c r="B154" s="1" t="s">
        <v>210</v>
      </c>
      <c r="C154" s="77"/>
      <c r="D154" s="77"/>
      <c r="E154" s="72"/>
    </row>
    <row r="155" spans="1:9" ht="14.25" hidden="1" customHeight="1">
      <c r="A155" s="1"/>
      <c r="B155" s="1" t="s">
        <v>498</v>
      </c>
      <c r="C155" s="77"/>
      <c r="D155" s="77"/>
      <c r="E155" s="72">
        <v>38055</v>
      </c>
    </row>
    <row r="156" spans="1:9" ht="14.25" hidden="1" customHeight="1">
      <c r="A156" s="1"/>
      <c r="B156" s="1" t="s">
        <v>499</v>
      </c>
      <c r="C156" s="77"/>
      <c r="D156" s="77"/>
      <c r="E156" s="24">
        <v>499.99</v>
      </c>
    </row>
    <row r="157" spans="1:9" ht="14.25" hidden="1" customHeight="1">
      <c r="A157" s="1" t="s">
        <v>211</v>
      </c>
      <c r="B157" s="1" t="s">
        <v>212</v>
      </c>
      <c r="C157" s="77"/>
      <c r="D157" s="77"/>
      <c r="E157" s="72"/>
    </row>
    <row r="158" spans="1:9" ht="14.25" hidden="1" customHeight="1">
      <c r="A158" s="1" t="s">
        <v>213</v>
      </c>
      <c r="B158" s="1" t="s">
        <v>214</v>
      </c>
      <c r="C158" s="77"/>
      <c r="D158" s="77"/>
      <c r="E158" s="72"/>
    </row>
    <row r="159" spans="1:9" ht="14.25" hidden="1" customHeight="1">
      <c r="A159" s="1" t="s">
        <v>215</v>
      </c>
      <c r="B159" s="1" t="s">
        <v>500</v>
      </c>
      <c r="C159" s="77">
        <v>602192</v>
      </c>
      <c r="D159" s="77">
        <v>602192</v>
      </c>
      <c r="E159" s="72"/>
      <c r="I159" s="70"/>
    </row>
    <row r="160" spans="1:9" ht="14.25" hidden="1" customHeight="1">
      <c r="A160" s="1" t="s">
        <v>217</v>
      </c>
      <c r="B160" s="1" t="s">
        <v>218</v>
      </c>
      <c r="C160" s="77"/>
      <c r="D160" s="77"/>
      <c r="E160" s="72"/>
    </row>
    <row r="161" spans="1:9" ht="14.25" hidden="1" customHeight="1">
      <c r="A161" s="1"/>
      <c r="B161" s="1" t="s">
        <v>501</v>
      </c>
      <c r="C161" s="77"/>
      <c r="D161" s="77"/>
      <c r="E161" s="72">
        <v>3500</v>
      </c>
    </row>
    <row r="162" spans="1:9" ht="15" hidden="1" customHeight="1">
      <c r="A162" s="1"/>
      <c r="B162" s="1" t="s">
        <v>502</v>
      </c>
      <c r="C162" s="77"/>
      <c r="D162" s="77"/>
      <c r="E162" s="72">
        <v>2000</v>
      </c>
    </row>
    <row r="163" spans="1:9" ht="15" hidden="1" customHeight="1">
      <c r="A163" s="1"/>
      <c r="B163" s="1" t="s">
        <v>502</v>
      </c>
      <c r="C163" s="77"/>
      <c r="D163" s="77"/>
      <c r="E163" s="72">
        <v>2000</v>
      </c>
    </row>
    <row r="164" spans="1:9" ht="14.25" hidden="1" customHeight="1">
      <c r="A164" s="1"/>
      <c r="B164" s="1" t="s">
        <v>503</v>
      </c>
      <c r="C164" s="77"/>
      <c r="D164" s="77"/>
      <c r="E164" s="72">
        <v>782433.78</v>
      </c>
    </row>
    <row r="165" spans="1:9" ht="14.25" hidden="1" customHeight="1">
      <c r="A165" s="1" t="s">
        <v>219</v>
      </c>
      <c r="B165" s="1" t="s">
        <v>220</v>
      </c>
      <c r="C165" s="77"/>
      <c r="D165" s="77"/>
      <c r="E165" s="29"/>
      <c r="I165" s="70"/>
    </row>
    <row r="166" spans="1:9" ht="14.25" hidden="1" customHeight="1">
      <c r="A166" s="1" t="s">
        <v>221</v>
      </c>
      <c r="B166" s="1" t="s">
        <v>222</v>
      </c>
      <c r="C166" s="77"/>
      <c r="D166" s="77"/>
      <c r="E166" s="72"/>
    </row>
    <row r="167" spans="1:9" ht="15" hidden="1" customHeight="1">
      <c r="A167" s="1"/>
      <c r="B167" s="1" t="s">
        <v>504</v>
      </c>
      <c r="C167" s="77"/>
      <c r="D167" s="77"/>
      <c r="E167" s="72">
        <v>48000</v>
      </c>
    </row>
    <row r="168" spans="1:9" ht="14.25" hidden="1" customHeight="1">
      <c r="A168" s="1"/>
      <c r="B168" s="1" t="s">
        <v>504</v>
      </c>
      <c r="C168" s="77"/>
      <c r="D168" s="77"/>
      <c r="E168" s="72">
        <v>44776.800000000003</v>
      </c>
    </row>
    <row r="169" spans="1:9" ht="14.25" hidden="1" customHeight="1">
      <c r="A169" s="1" t="s">
        <v>225</v>
      </c>
      <c r="B169" s="1" t="s">
        <v>505</v>
      </c>
      <c r="C169" s="77"/>
      <c r="D169" s="77"/>
      <c r="E169" s="72"/>
    </row>
    <row r="170" spans="1:9" ht="14.25" hidden="1" customHeight="1">
      <c r="B170" s="1" t="s">
        <v>506</v>
      </c>
      <c r="C170" s="77"/>
      <c r="D170" s="77"/>
      <c r="E170" s="72">
        <v>22420</v>
      </c>
    </row>
    <row r="171" spans="1:9" ht="14.25" hidden="1" customHeight="1">
      <c r="A171" s="1"/>
      <c r="B171" s="1" t="s">
        <v>226</v>
      </c>
      <c r="C171" s="77"/>
      <c r="D171" s="77"/>
      <c r="E171" s="72"/>
    </row>
    <row r="172" spans="1:9" ht="14.25" hidden="1" customHeight="1">
      <c r="A172" s="1"/>
      <c r="B172" s="1" t="s">
        <v>507</v>
      </c>
      <c r="C172" s="77"/>
      <c r="D172" s="77"/>
      <c r="E172" s="24">
        <v>476130</v>
      </c>
    </row>
    <row r="173" spans="1:9" ht="14.25" hidden="1" customHeight="1">
      <c r="A173" s="1"/>
      <c r="B173" s="1" t="s">
        <v>508</v>
      </c>
      <c r="C173" s="77"/>
      <c r="D173" s="77"/>
      <c r="E173" s="72">
        <v>51027.28</v>
      </c>
      <c r="I173" s="28"/>
    </row>
    <row r="174" spans="1:9" ht="14.25" hidden="1" customHeight="1">
      <c r="A174" s="1"/>
      <c r="B174" s="1" t="s">
        <v>509</v>
      </c>
      <c r="C174" s="77"/>
      <c r="D174" s="77"/>
      <c r="E174" s="72">
        <v>150248.69</v>
      </c>
      <c r="I174" s="28"/>
    </row>
    <row r="175" spans="1:9" ht="14.25" hidden="1" customHeight="1">
      <c r="A175" s="1"/>
      <c r="B175" s="1" t="s">
        <v>510</v>
      </c>
      <c r="C175" s="77"/>
      <c r="D175" s="77"/>
      <c r="E175" s="72">
        <v>162500</v>
      </c>
    </row>
    <row r="176" spans="1:9" ht="14.25" hidden="1" customHeight="1">
      <c r="A176" s="1" t="s">
        <v>227</v>
      </c>
      <c r="B176" s="1" t="s">
        <v>228</v>
      </c>
      <c r="C176" s="77"/>
      <c r="D176" s="77"/>
      <c r="E176" s="72"/>
    </row>
    <row r="177" spans="1:5" ht="15" hidden="1" customHeight="1">
      <c r="A177" s="1" t="s">
        <v>229</v>
      </c>
      <c r="B177" s="1" t="s">
        <v>230</v>
      </c>
      <c r="C177" s="77"/>
      <c r="D177" s="77"/>
      <c r="E177" s="237"/>
    </row>
    <row r="178" spans="1:5" ht="15" hidden="1" customHeight="1">
      <c r="A178" s="1" t="s">
        <v>231</v>
      </c>
      <c r="B178" s="1" t="s">
        <v>232</v>
      </c>
      <c r="C178" s="77"/>
      <c r="D178" s="77"/>
      <c r="E178" s="72"/>
    </row>
    <row r="179" spans="1:5" ht="15" hidden="1" customHeight="1">
      <c r="A179" s="1"/>
      <c r="B179" s="1"/>
      <c r="C179" s="77">
        <v>0</v>
      </c>
      <c r="D179" s="77">
        <v>0</v>
      </c>
      <c r="E179" s="72"/>
    </row>
    <row r="180" spans="1:5">
      <c r="A180" s="76" t="s">
        <v>233</v>
      </c>
      <c r="B180" s="1" t="s">
        <v>234</v>
      </c>
      <c r="C180" s="77"/>
      <c r="D180" s="77"/>
      <c r="E180" s="77">
        <f>('Detalle de Ejecucion Julio 23'!F179)</f>
        <v>0</v>
      </c>
    </row>
    <row r="181" spans="1:5" ht="14.25" hidden="1" customHeight="1">
      <c r="A181" s="1" t="s">
        <v>235</v>
      </c>
      <c r="B181" s="1" t="s">
        <v>511</v>
      </c>
      <c r="C181" s="77"/>
      <c r="D181" s="77"/>
      <c r="E181" s="104"/>
    </row>
    <row r="182" spans="1:5" ht="15" hidden="1" customHeight="1">
      <c r="A182" s="1" t="s">
        <v>237</v>
      </c>
      <c r="B182" s="1" t="s">
        <v>236</v>
      </c>
      <c r="C182" s="77"/>
      <c r="D182" s="77"/>
      <c r="E182" s="13"/>
    </row>
    <row r="183" spans="1:5" ht="14.25" hidden="1" customHeight="1">
      <c r="A183" s="1"/>
      <c r="C183" s="96">
        <v>53300000</v>
      </c>
      <c r="D183" s="96">
        <v>53300000</v>
      </c>
      <c r="E183" s="13"/>
    </row>
    <row r="184" spans="1:5">
      <c r="A184" s="4" t="s">
        <v>238</v>
      </c>
      <c r="B184" s="4" t="s">
        <v>239</v>
      </c>
      <c r="C184" s="96">
        <v>38024600</v>
      </c>
      <c r="D184" s="96">
        <v>38024600</v>
      </c>
      <c r="E184" s="96">
        <f>('Detalle de Ejecucion Julio 23'!F184)</f>
        <v>816701.24</v>
      </c>
    </row>
    <row r="185" spans="1:5">
      <c r="A185" s="76" t="s">
        <v>240</v>
      </c>
      <c r="B185" s="1" t="s">
        <v>241</v>
      </c>
      <c r="C185" s="77">
        <v>2550000</v>
      </c>
      <c r="D185" s="77">
        <v>2550000</v>
      </c>
      <c r="E185" s="77">
        <f>('Detalle de Ejecucion Julio 23'!F185)</f>
        <v>89454.45</v>
      </c>
    </row>
    <row r="186" spans="1:5" ht="15" hidden="1" customHeight="1">
      <c r="A186" s="1" t="s">
        <v>242</v>
      </c>
      <c r="B186" s="1" t="s">
        <v>241</v>
      </c>
      <c r="C186" s="77"/>
      <c r="D186" s="77"/>
      <c r="E186" s="1"/>
    </row>
    <row r="187" spans="1:5" ht="15" hidden="1" customHeight="1">
      <c r="A187" s="1"/>
      <c r="B187" s="1" t="s">
        <v>512</v>
      </c>
      <c r="C187" s="77"/>
      <c r="D187" s="77"/>
      <c r="E187" s="15" t="s">
        <v>513</v>
      </c>
    </row>
    <row r="188" spans="1:5" ht="15" hidden="1" customHeight="1">
      <c r="B188" s="1" t="s">
        <v>514</v>
      </c>
      <c r="C188" s="77"/>
      <c r="D188" s="77"/>
      <c r="E188" s="24">
        <v>4559.96</v>
      </c>
    </row>
    <row r="189" spans="1:5" ht="15" hidden="1" customHeight="1">
      <c r="B189" s="1" t="s">
        <v>515</v>
      </c>
      <c r="C189" s="77"/>
      <c r="D189" s="77"/>
      <c r="E189" s="24">
        <v>1710</v>
      </c>
    </row>
    <row r="190" spans="1:5" ht="15" hidden="1" customHeight="1">
      <c r="B190" s="1" t="s">
        <v>516</v>
      </c>
      <c r="C190" s="77"/>
      <c r="D190" s="77"/>
      <c r="E190" s="24">
        <v>530.01</v>
      </c>
    </row>
    <row r="191" spans="1:5" ht="14.25" hidden="1" customHeight="1">
      <c r="B191" s="1" t="s">
        <v>517</v>
      </c>
      <c r="C191" s="77">
        <v>1550000</v>
      </c>
      <c r="D191" s="77">
        <v>1550000</v>
      </c>
      <c r="E191" s="24">
        <v>119.98</v>
      </c>
    </row>
    <row r="192" spans="1:5" ht="14.25" hidden="1" customHeight="1">
      <c r="B192" s="1" t="s">
        <v>518</v>
      </c>
      <c r="C192" s="77"/>
      <c r="D192" s="77"/>
      <c r="E192" s="24">
        <v>1031.3499999999999</v>
      </c>
    </row>
    <row r="193" spans="2:5" ht="14.25" hidden="1" customHeight="1">
      <c r="B193" s="1" t="s">
        <v>516</v>
      </c>
      <c r="C193" s="77"/>
      <c r="D193" s="77"/>
      <c r="E193" s="24">
        <v>1549.48</v>
      </c>
    </row>
    <row r="194" spans="2:5" ht="14.25" hidden="1" customHeight="1">
      <c r="B194" s="1" t="s">
        <v>518</v>
      </c>
      <c r="C194" s="77"/>
      <c r="D194" s="77"/>
      <c r="E194" s="24">
        <v>1169.7</v>
      </c>
    </row>
    <row r="195" spans="2:5" ht="14.25" hidden="1" customHeight="1">
      <c r="B195" s="1" t="s">
        <v>519</v>
      </c>
      <c r="C195" s="77"/>
      <c r="D195" s="77"/>
      <c r="E195" s="24">
        <v>170</v>
      </c>
    </row>
    <row r="196" spans="2:5" ht="14.25" hidden="1" customHeight="1">
      <c r="B196" s="1" t="s">
        <v>520</v>
      </c>
      <c r="C196" s="77">
        <v>1800000</v>
      </c>
      <c r="D196" s="77">
        <v>1800000</v>
      </c>
      <c r="E196" s="24">
        <v>10325</v>
      </c>
    </row>
    <row r="197" spans="2:5" ht="14.25" hidden="1" customHeight="1">
      <c r="B197" s="1" t="s">
        <v>521</v>
      </c>
      <c r="C197" s="77"/>
      <c r="D197" s="77"/>
      <c r="E197" s="24">
        <v>1810</v>
      </c>
    </row>
    <row r="198" spans="2:5" ht="14.25" hidden="1" customHeight="1">
      <c r="B198" s="1" t="s">
        <v>521</v>
      </c>
      <c r="C198" s="77"/>
      <c r="D198" s="77"/>
      <c r="E198" s="24">
        <v>610</v>
      </c>
    </row>
    <row r="199" spans="2:5" ht="14.25" hidden="1" customHeight="1">
      <c r="B199" s="1" t="s">
        <v>522</v>
      </c>
      <c r="C199" s="77"/>
      <c r="D199" s="77"/>
      <c r="E199" s="24">
        <v>745</v>
      </c>
    </row>
    <row r="200" spans="2:5" ht="14.25" hidden="1" customHeight="1">
      <c r="B200" s="1" t="s">
        <v>518</v>
      </c>
      <c r="C200" s="77"/>
      <c r="D200" s="77"/>
      <c r="E200" s="24">
        <v>603.65</v>
      </c>
    </row>
    <row r="201" spans="2:5" ht="14.25" hidden="1" customHeight="1">
      <c r="B201" s="1" t="s">
        <v>523</v>
      </c>
      <c r="C201" s="77"/>
      <c r="D201" s="77"/>
      <c r="E201" s="24">
        <v>9422.2999999999993</v>
      </c>
    </row>
    <row r="202" spans="2:5" ht="14.25" hidden="1" customHeight="1">
      <c r="B202" s="1" t="s">
        <v>524</v>
      </c>
      <c r="C202" s="77"/>
      <c r="D202" s="77"/>
      <c r="E202" s="24">
        <v>2145</v>
      </c>
    </row>
    <row r="203" spans="2:5" ht="14.25" hidden="1" customHeight="1">
      <c r="B203" s="1" t="s">
        <v>515</v>
      </c>
      <c r="C203" s="77"/>
      <c r="D203" s="77"/>
      <c r="E203" s="24">
        <v>1755</v>
      </c>
    </row>
    <row r="204" spans="2:5" ht="14.25" hidden="1" customHeight="1">
      <c r="B204" s="1" t="s">
        <v>521</v>
      </c>
      <c r="C204" s="77"/>
      <c r="D204" s="77"/>
      <c r="E204" s="24">
        <v>1290</v>
      </c>
    </row>
    <row r="205" spans="2:5" ht="14.25" hidden="1" customHeight="1">
      <c r="B205" s="1" t="s">
        <v>521</v>
      </c>
      <c r="C205" s="77"/>
      <c r="D205" s="77"/>
      <c r="E205" s="24">
        <v>300</v>
      </c>
    </row>
    <row r="206" spans="2:5" ht="14.25" hidden="1" customHeight="1">
      <c r="B206" s="1" t="s">
        <v>518</v>
      </c>
      <c r="C206" s="77">
        <v>1800000</v>
      </c>
      <c r="D206" s="77">
        <v>1800000</v>
      </c>
      <c r="E206" s="24">
        <v>1921.5</v>
      </c>
    </row>
    <row r="207" spans="2:5" ht="14.25" hidden="1" customHeight="1">
      <c r="B207" s="1" t="s">
        <v>522</v>
      </c>
      <c r="C207" s="77"/>
      <c r="D207" s="77"/>
      <c r="E207" s="24">
        <v>520</v>
      </c>
    </row>
    <row r="208" spans="2:5" ht="14.25" hidden="1" customHeight="1">
      <c r="B208" s="1" t="s">
        <v>520</v>
      </c>
      <c r="C208" s="77"/>
      <c r="D208" s="77"/>
      <c r="E208" s="24">
        <v>12620.1</v>
      </c>
    </row>
    <row r="209" spans="2:5" ht="14.25" hidden="1" customHeight="1">
      <c r="B209" s="1" t="s">
        <v>520</v>
      </c>
      <c r="C209" s="77"/>
      <c r="D209" s="77"/>
      <c r="E209" s="24">
        <v>1103.3</v>
      </c>
    </row>
    <row r="210" spans="2:5" ht="14.25" hidden="1" customHeight="1">
      <c r="B210" s="1" t="s">
        <v>525</v>
      </c>
      <c r="C210" s="77"/>
      <c r="D210" s="77"/>
      <c r="E210" s="24">
        <v>1620</v>
      </c>
    </row>
    <row r="211" spans="2:5" ht="14.25" hidden="1" customHeight="1">
      <c r="B211" s="1" t="s">
        <v>526</v>
      </c>
      <c r="C211" s="77"/>
      <c r="D211" s="77"/>
      <c r="E211" s="24">
        <v>1875</v>
      </c>
    </row>
    <row r="212" spans="2:5" ht="14.25" hidden="1" customHeight="1">
      <c r="B212" s="1" t="s">
        <v>518</v>
      </c>
      <c r="C212" s="77"/>
      <c r="D212" s="77"/>
      <c r="E212" s="24">
        <v>995.4</v>
      </c>
    </row>
    <row r="213" spans="2:5" ht="14.25" hidden="1" customHeight="1">
      <c r="B213" s="1" t="s">
        <v>519</v>
      </c>
      <c r="C213" s="77"/>
      <c r="D213" s="77"/>
      <c r="E213" s="24">
        <v>179.97</v>
      </c>
    </row>
    <row r="214" spans="2:5" ht="14.25" hidden="1" customHeight="1">
      <c r="B214" s="1" t="s">
        <v>527</v>
      </c>
      <c r="C214" s="77"/>
      <c r="D214" s="77"/>
      <c r="E214" s="24">
        <v>5628.6</v>
      </c>
    </row>
    <row r="215" spans="2:5" ht="14.25" hidden="1" customHeight="1">
      <c r="B215" s="1" t="s">
        <v>528</v>
      </c>
      <c r="C215" s="77">
        <v>1000000</v>
      </c>
      <c r="D215" s="77">
        <v>1000000</v>
      </c>
      <c r="E215" s="24">
        <v>4549.96</v>
      </c>
    </row>
    <row r="216" spans="2:5" ht="14.25" hidden="1" customHeight="1">
      <c r="B216" s="1" t="s">
        <v>529</v>
      </c>
      <c r="C216" s="77"/>
      <c r="D216" s="77"/>
      <c r="E216" s="24">
        <v>1740.1</v>
      </c>
    </row>
    <row r="217" spans="2:5" ht="14.25" hidden="1" customHeight="1">
      <c r="B217" s="1" t="s">
        <v>530</v>
      </c>
      <c r="C217" s="77"/>
      <c r="D217" s="77"/>
      <c r="E217" s="24">
        <v>2277</v>
      </c>
    </row>
    <row r="218" spans="2:5" ht="14.25" hidden="1" customHeight="1">
      <c r="B218" s="1" t="s">
        <v>531</v>
      </c>
      <c r="C218" s="241">
        <v>53300000</v>
      </c>
      <c r="D218" s="241">
        <v>53300000</v>
      </c>
      <c r="E218" s="24">
        <v>1014.85</v>
      </c>
    </row>
    <row r="219" spans="2:5" ht="14.25" hidden="1" customHeight="1">
      <c r="B219" s="1" t="s">
        <v>532</v>
      </c>
      <c r="C219" s="77">
        <v>9650000</v>
      </c>
      <c r="D219" s="77">
        <v>9650000</v>
      </c>
      <c r="E219" s="24">
        <v>2880</v>
      </c>
    </row>
    <row r="220" spans="2:5" ht="14.25" hidden="1" customHeight="1">
      <c r="B220" s="1" t="s">
        <v>530</v>
      </c>
      <c r="C220" s="77"/>
      <c r="D220" s="77"/>
      <c r="E220" s="24">
        <v>1459</v>
      </c>
    </row>
    <row r="221" spans="2:5" ht="14.25" hidden="1" customHeight="1">
      <c r="B221" s="1" t="s">
        <v>533</v>
      </c>
      <c r="C221" s="77"/>
      <c r="D221" s="77"/>
      <c r="E221" s="24">
        <v>22838.400000000001</v>
      </c>
    </row>
    <row r="222" spans="2:5" ht="14.25" hidden="1" customHeight="1">
      <c r="B222" s="1" t="s">
        <v>534</v>
      </c>
      <c r="C222" s="77"/>
      <c r="D222" s="77"/>
      <c r="E222" s="24">
        <v>1680</v>
      </c>
    </row>
    <row r="223" spans="2:5" ht="14.25" hidden="1" customHeight="1">
      <c r="B223" s="1" t="s">
        <v>535</v>
      </c>
      <c r="C223" s="77">
        <v>50000</v>
      </c>
      <c r="D223" s="77">
        <v>50000</v>
      </c>
      <c r="E223" s="24">
        <v>760</v>
      </c>
    </row>
    <row r="224" spans="2:5" ht="14.25" hidden="1" customHeight="1">
      <c r="B224" s="1" t="s">
        <v>536</v>
      </c>
      <c r="C224" s="77"/>
      <c r="D224" s="77"/>
      <c r="E224" s="24">
        <v>1680</v>
      </c>
    </row>
    <row r="225" spans="1:5" ht="14.25" hidden="1" customHeight="1">
      <c r="B225" s="1" t="s">
        <v>537</v>
      </c>
      <c r="C225" s="77"/>
      <c r="D225" s="77"/>
      <c r="E225" s="24">
        <v>12480</v>
      </c>
    </row>
    <row r="226" spans="1:5" ht="14.25" hidden="1" customHeight="1">
      <c r="B226" s="1" t="s">
        <v>538</v>
      </c>
      <c r="C226" s="77"/>
      <c r="D226" s="77"/>
      <c r="E226" s="24">
        <v>11193.6</v>
      </c>
    </row>
    <row r="227" spans="1:5" ht="14.25" hidden="1" customHeight="1">
      <c r="B227" s="1" t="s">
        <v>539</v>
      </c>
      <c r="C227" s="77"/>
      <c r="D227" s="77"/>
      <c r="E227" s="24">
        <v>1451.99</v>
      </c>
    </row>
    <row r="228" spans="1:5" ht="14.25" hidden="1" customHeight="1">
      <c r="B228" s="1" t="s">
        <v>540</v>
      </c>
      <c r="C228" s="77"/>
      <c r="D228" s="77"/>
      <c r="E228" s="24">
        <v>69.95</v>
      </c>
    </row>
    <row r="229" spans="1:5" ht="14.25" hidden="1" customHeight="1">
      <c r="B229" s="1" t="s">
        <v>541</v>
      </c>
      <c r="C229" s="77"/>
      <c r="D229" s="77"/>
      <c r="E229" s="24">
        <v>1539.8</v>
      </c>
    </row>
    <row r="230" spans="1:5" ht="14.25" hidden="1" customHeight="1">
      <c r="B230" s="1" t="s">
        <v>542</v>
      </c>
      <c r="C230" s="77"/>
      <c r="D230" s="77"/>
      <c r="E230" s="24">
        <v>9529</v>
      </c>
    </row>
    <row r="231" spans="1:5" ht="14.25" hidden="1" customHeight="1">
      <c r="B231" s="1" t="s">
        <v>543</v>
      </c>
      <c r="C231" s="77"/>
      <c r="D231" s="77"/>
      <c r="E231" s="24">
        <v>1740.1</v>
      </c>
    </row>
    <row r="232" spans="1:5" ht="14.25" hidden="1" customHeight="1">
      <c r="B232" s="1" t="s">
        <v>544</v>
      </c>
      <c r="C232" s="77">
        <v>14550000</v>
      </c>
      <c r="D232" s="77">
        <v>14550000</v>
      </c>
      <c r="E232" s="24">
        <v>2155.83</v>
      </c>
    </row>
    <row r="233" spans="1:5" ht="14.25" hidden="1" customHeight="1">
      <c r="B233" s="1" t="s">
        <v>544</v>
      </c>
      <c r="C233" s="77"/>
      <c r="D233" s="77"/>
      <c r="E233" s="24">
        <v>2022.85</v>
      </c>
    </row>
    <row r="234" spans="1:5" ht="14.25" hidden="1" customHeight="1">
      <c r="A234" s="1"/>
      <c r="B234" s="1" t="s">
        <v>512</v>
      </c>
      <c r="C234" s="77"/>
      <c r="D234" s="77"/>
      <c r="E234" s="24">
        <v>239.96</v>
      </c>
    </row>
    <row r="235" spans="1:5" ht="14.25" hidden="1" customHeight="1">
      <c r="A235" s="1"/>
      <c r="B235" s="1" t="s">
        <v>545</v>
      </c>
      <c r="C235" s="77"/>
      <c r="D235" s="77"/>
      <c r="E235" s="24">
        <v>521.70000000000005</v>
      </c>
    </row>
    <row r="236" spans="1:5" ht="14.25" hidden="1" customHeight="1">
      <c r="A236" s="1"/>
      <c r="B236" s="1" t="s">
        <v>546</v>
      </c>
      <c r="C236" s="77"/>
      <c r="D236" s="77"/>
      <c r="E236" s="24">
        <v>4878.12</v>
      </c>
    </row>
    <row r="237" spans="1:5" ht="14.25" hidden="1" customHeight="1">
      <c r="A237" s="1"/>
      <c r="B237" s="1" t="s">
        <v>547</v>
      </c>
      <c r="C237" s="77"/>
      <c r="D237" s="77"/>
      <c r="E237" s="24">
        <v>23387.200000000001</v>
      </c>
    </row>
    <row r="238" spans="1:5" ht="14.25" hidden="1" customHeight="1">
      <c r="A238" s="1"/>
      <c r="B238" s="1" t="s">
        <v>548</v>
      </c>
      <c r="C238" s="77"/>
      <c r="D238" s="77"/>
      <c r="E238" s="24">
        <v>305</v>
      </c>
    </row>
    <row r="239" spans="1:5" ht="14.25" hidden="1" customHeight="1">
      <c r="A239" s="1"/>
      <c r="B239" s="1" t="s">
        <v>549</v>
      </c>
      <c r="C239" s="77"/>
      <c r="D239" s="77"/>
      <c r="E239" s="24">
        <v>4559.96</v>
      </c>
    </row>
    <row r="240" spans="1:5" ht="14.25" hidden="1" customHeight="1">
      <c r="A240" s="1"/>
      <c r="B240" s="1" t="s">
        <v>550</v>
      </c>
      <c r="C240" s="77"/>
      <c r="D240" s="77"/>
      <c r="E240" s="24">
        <v>5605</v>
      </c>
    </row>
    <row r="241" spans="1:5" ht="14.25" hidden="1" customHeight="1">
      <c r="A241" s="1"/>
      <c r="B241" s="1" t="s">
        <v>551</v>
      </c>
      <c r="C241" s="77"/>
      <c r="D241" s="77"/>
      <c r="E241" s="24">
        <v>1530</v>
      </c>
    </row>
    <row r="242" spans="1:5" ht="14.25" hidden="1" customHeight="1">
      <c r="A242" s="1"/>
      <c r="B242" s="1" t="s">
        <v>552</v>
      </c>
      <c r="C242" s="77">
        <v>23400000</v>
      </c>
      <c r="D242" s="77">
        <v>23400000</v>
      </c>
      <c r="E242" s="24">
        <v>13800</v>
      </c>
    </row>
    <row r="243" spans="1:5" ht="14.25" hidden="1" customHeight="1">
      <c r="A243" s="1"/>
      <c r="B243" s="1" t="s">
        <v>553</v>
      </c>
      <c r="C243" s="77"/>
      <c r="D243" s="77"/>
      <c r="E243" s="24">
        <v>2919</v>
      </c>
    </row>
    <row r="244" spans="1:5" ht="14.25" hidden="1" customHeight="1">
      <c r="A244" s="1"/>
      <c r="B244" s="1" t="s">
        <v>554</v>
      </c>
      <c r="C244" s="77"/>
      <c r="D244" s="77"/>
      <c r="E244" s="24">
        <v>483</v>
      </c>
    </row>
    <row r="245" spans="1:5" ht="14.25" hidden="1" customHeight="1">
      <c r="A245" s="1"/>
      <c r="B245" s="1" t="s">
        <v>555</v>
      </c>
      <c r="C245" s="77"/>
      <c r="D245" s="77"/>
      <c r="E245" s="24">
        <v>2820.2</v>
      </c>
    </row>
    <row r="246" spans="1:5" ht="14.25" hidden="1" customHeight="1">
      <c r="A246" s="1" t="s">
        <v>243</v>
      </c>
      <c r="B246" s="1" t="s">
        <v>244</v>
      </c>
      <c r="C246" s="77"/>
      <c r="D246" s="77"/>
      <c r="E246" s="72"/>
    </row>
    <row r="247" spans="1:5" ht="14.25" hidden="1" customHeight="1">
      <c r="A247" s="1"/>
      <c r="B247" s="1" t="s">
        <v>556</v>
      </c>
      <c r="C247" s="77">
        <v>1550000</v>
      </c>
      <c r="D247" s="77">
        <v>1550000</v>
      </c>
      <c r="E247" s="72">
        <v>188</v>
      </c>
    </row>
    <row r="248" spans="1:5">
      <c r="A248" s="76" t="s">
        <v>245</v>
      </c>
      <c r="B248" s="1" t="s">
        <v>246</v>
      </c>
      <c r="C248" s="77">
        <v>4700000</v>
      </c>
      <c r="D248" s="77">
        <v>4700000</v>
      </c>
      <c r="E248" s="77">
        <f>('Detalle de Ejecucion Julio 23'!F242)</f>
        <v>0</v>
      </c>
    </row>
    <row r="249" spans="1:5" ht="14.25" hidden="1" customHeight="1">
      <c r="A249" s="1" t="s">
        <v>247</v>
      </c>
      <c r="B249" s="1" t="s">
        <v>248</v>
      </c>
      <c r="C249" s="77"/>
      <c r="D249" s="77"/>
      <c r="E249" s="78"/>
    </row>
    <row r="250" spans="1:5" ht="14.25" hidden="1" customHeight="1">
      <c r="A250" s="1" t="s">
        <v>249</v>
      </c>
      <c r="B250" s="1" t="s">
        <v>250</v>
      </c>
      <c r="C250" s="77"/>
      <c r="D250" s="77"/>
      <c r="E250" s="24"/>
    </row>
    <row r="251" spans="1:5" ht="14.25" hidden="1" customHeight="1">
      <c r="A251" s="1" t="s">
        <v>251</v>
      </c>
      <c r="B251" s="1" t="s">
        <v>252</v>
      </c>
      <c r="C251" s="77">
        <v>1800000</v>
      </c>
      <c r="D251" s="77">
        <v>1800000</v>
      </c>
      <c r="E251" s="78"/>
    </row>
    <row r="252" spans="1:5">
      <c r="A252" s="76" t="s">
        <v>253</v>
      </c>
      <c r="B252" s="1" t="s">
        <v>557</v>
      </c>
      <c r="C252" s="77">
        <v>1800000</v>
      </c>
      <c r="D252" s="77">
        <v>1800000</v>
      </c>
      <c r="E252" s="77">
        <f>('Detalle de Ejecucion Julio 23'!F246)</f>
        <v>0</v>
      </c>
    </row>
    <row r="253" spans="1:5" ht="14.25" hidden="1" customHeight="1">
      <c r="A253" s="1" t="s">
        <v>257</v>
      </c>
      <c r="B253" s="1" t="s">
        <v>258</v>
      </c>
      <c r="C253" s="77"/>
      <c r="D253" s="77"/>
      <c r="E253" s="18"/>
    </row>
    <row r="254" spans="1:5" ht="14.25" hidden="1" customHeight="1">
      <c r="A254" s="1" t="s">
        <v>259</v>
      </c>
      <c r="B254" s="1" t="s">
        <v>260</v>
      </c>
      <c r="C254" s="77"/>
      <c r="D254" s="77"/>
      <c r="E254" s="23">
        <f>SUM(B254:B254)</f>
        <v>0</v>
      </c>
    </row>
    <row r="255" spans="1:5" ht="12.75" hidden="1" customHeight="1">
      <c r="A255" s="1" t="s">
        <v>261</v>
      </c>
      <c r="B255" s="1" t="s">
        <v>262</v>
      </c>
      <c r="C255" s="77"/>
      <c r="D255" s="77"/>
      <c r="E255" s="23">
        <f>SUM(B255:B255)</f>
        <v>0</v>
      </c>
    </row>
    <row r="256" spans="1:5" ht="14.25" hidden="1" customHeight="1">
      <c r="A256" s="1" t="s">
        <v>263</v>
      </c>
      <c r="B256" s="1" t="s">
        <v>264</v>
      </c>
      <c r="C256" s="77"/>
      <c r="D256" s="77"/>
      <c r="E256" s="18"/>
    </row>
    <row r="257" spans="1:5" ht="14.25" hidden="1" customHeight="1">
      <c r="A257" s="1" t="s">
        <v>265</v>
      </c>
      <c r="B257" s="1" t="s">
        <v>266</v>
      </c>
      <c r="C257" s="77"/>
      <c r="D257" s="77"/>
      <c r="E257" s="18"/>
    </row>
    <row r="258" spans="1:5">
      <c r="A258" s="76" t="s">
        <v>267</v>
      </c>
      <c r="B258" s="1" t="s">
        <v>558</v>
      </c>
      <c r="C258" s="77">
        <v>800000</v>
      </c>
      <c r="D258" s="77">
        <v>800000</v>
      </c>
      <c r="E258" s="77">
        <f>('Detalle de Ejecucion Julio 23'!F251)</f>
        <v>0</v>
      </c>
    </row>
    <row r="259" spans="1:5" ht="14.25" hidden="1" customHeight="1">
      <c r="A259" s="1" t="s">
        <v>269</v>
      </c>
      <c r="B259" s="1" t="s">
        <v>559</v>
      </c>
      <c r="C259" s="77"/>
      <c r="D259" s="77"/>
      <c r="E259" s="18">
        <v>369</v>
      </c>
    </row>
    <row r="260" spans="1:5">
      <c r="A260" s="76" t="s">
        <v>271</v>
      </c>
      <c r="B260" s="1" t="s">
        <v>560</v>
      </c>
      <c r="C260" s="77">
        <v>1000000</v>
      </c>
      <c r="D260" s="77">
        <v>1000000</v>
      </c>
      <c r="E260" s="77">
        <f>('Detalle de Ejecucion Julio 23'!F254)</f>
        <v>0</v>
      </c>
    </row>
    <row r="261" spans="1:5" ht="14.25" hidden="1" customHeight="1">
      <c r="A261" s="1" t="s">
        <v>273</v>
      </c>
      <c r="B261" s="1" t="s">
        <v>270</v>
      </c>
      <c r="C261" s="77"/>
      <c r="D261" s="77"/>
      <c r="E261" s="29"/>
    </row>
    <row r="262" spans="1:5" ht="14.25" hidden="1" customHeight="1">
      <c r="A262" s="1" t="s">
        <v>275</v>
      </c>
      <c r="B262" s="1" t="s">
        <v>274</v>
      </c>
      <c r="C262" s="77">
        <v>1300000</v>
      </c>
      <c r="D262" s="77">
        <v>1300000</v>
      </c>
      <c r="E262" s="18"/>
    </row>
    <row r="263" spans="1:5" ht="14.25" hidden="1" customHeight="1">
      <c r="A263" s="1" t="s">
        <v>277</v>
      </c>
      <c r="B263" s="1" t="s">
        <v>276</v>
      </c>
      <c r="C263" s="77"/>
      <c r="D263" s="77"/>
      <c r="E263" s="18"/>
    </row>
    <row r="264" spans="1:5" ht="14.25" hidden="1" customHeight="1">
      <c r="B264" s="1" t="s">
        <v>561</v>
      </c>
      <c r="C264" s="77"/>
      <c r="D264" s="77"/>
      <c r="E264" s="18"/>
    </row>
    <row r="265" spans="1:5">
      <c r="A265" s="76" t="s">
        <v>279</v>
      </c>
      <c r="B265" s="1" t="s">
        <v>562</v>
      </c>
      <c r="C265" s="77">
        <v>50000</v>
      </c>
      <c r="D265" s="77">
        <v>50000</v>
      </c>
      <c r="E265" s="77">
        <f>('Detalle de Ejecucion Julio 23'!F258)</f>
        <v>0</v>
      </c>
    </row>
    <row r="266" spans="1:5">
      <c r="A266" s="76" t="s">
        <v>295</v>
      </c>
      <c r="B266" s="1" t="s">
        <v>296</v>
      </c>
      <c r="C266" s="77">
        <v>15970000</v>
      </c>
      <c r="D266" s="77">
        <v>15970000</v>
      </c>
      <c r="E266" s="77">
        <f>('Detalle de Ejecucion Julio 23'!F267)</f>
        <v>630461</v>
      </c>
    </row>
    <row r="267" spans="1:5" ht="14.25" hidden="1" customHeight="1">
      <c r="A267" s="1" t="s">
        <v>297</v>
      </c>
      <c r="B267" s="1" t="s">
        <v>298</v>
      </c>
      <c r="C267" s="77">
        <v>50000</v>
      </c>
      <c r="D267" s="77">
        <v>50000</v>
      </c>
      <c r="E267" s="72">
        <v>395505</v>
      </c>
    </row>
    <row r="268" spans="1:5" ht="14.25" hidden="1" customHeight="1">
      <c r="A268" s="1" t="s">
        <v>299</v>
      </c>
      <c r="B268" s="1" t="s">
        <v>300</v>
      </c>
      <c r="C268" s="77"/>
      <c r="D268" s="77"/>
      <c r="E268" s="24"/>
    </row>
    <row r="269" spans="1:5" ht="14.25" hidden="1" customHeight="1">
      <c r="A269" s="1" t="s">
        <v>563</v>
      </c>
      <c r="B269" s="1" t="s">
        <v>302</v>
      </c>
      <c r="C269" s="77"/>
      <c r="D269" s="77"/>
      <c r="E269" s="24"/>
    </row>
    <row r="270" spans="1:5" ht="14.25" hidden="1" customHeight="1">
      <c r="A270" s="1" t="s">
        <v>303</v>
      </c>
      <c r="B270" s="1" t="s">
        <v>304</v>
      </c>
      <c r="C270" s="77"/>
      <c r="D270" s="77"/>
      <c r="E270" s="24"/>
    </row>
    <row r="271" spans="1:5" ht="14.25" hidden="1" customHeight="1">
      <c r="A271" s="1" t="s">
        <v>305</v>
      </c>
      <c r="B271" s="1" t="s">
        <v>306</v>
      </c>
      <c r="C271" s="96">
        <v>10000000</v>
      </c>
      <c r="D271" s="96">
        <v>10000000</v>
      </c>
      <c r="E271" s="24"/>
    </row>
    <row r="272" spans="1:5" ht="14.25" hidden="1" customHeight="1">
      <c r="A272" s="1" t="s">
        <v>307</v>
      </c>
      <c r="B272" s="1" t="s">
        <v>308</v>
      </c>
      <c r="C272" s="96"/>
      <c r="D272" s="96"/>
      <c r="E272" s="24"/>
    </row>
    <row r="273" spans="1:5" ht="14.25" hidden="1" customHeight="1">
      <c r="A273" s="1" t="s">
        <v>309</v>
      </c>
      <c r="B273" s="1" t="s">
        <v>310</v>
      </c>
      <c r="C273" s="77">
        <v>10000000</v>
      </c>
      <c r="D273" s="77">
        <v>10000000</v>
      </c>
      <c r="E273" s="24"/>
    </row>
    <row r="274" spans="1:5" ht="14.25" hidden="1" customHeight="1">
      <c r="A274" s="1" t="s">
        <v>311</v>
      </c>
      <c r="B274" s="1" t="s">
        <v>564</v>
      </c>
      <c r="C274" s="77"/>
      <c r="D274" s="77"/>
      <c r="E274" s="24"/>
    </row>
    <row r="275" spans="1:5" ht="14.25" hidden="1" customHeight="1">
      <c r="A275" s="1"/>
      <c r="B275" s="1"/>
      <c r="C275" s="77"/>
      <c r="D275" s="77"/>
      <c r="E275" s="78"/>
    </row>
    <row r="276" spans="1:5">
      <c r="A276" s="76" t="s">
        <v>313</v>
      </c>
      <c r="B276" s="1" t="s">
        <v>314</v>
      </c>
      <c r="C276" s="77">
        <v>11154600</v>
      </c>
      <c r="D276" s="77">
        <v>11154600</v>
      </c>
      <c r="E276" s="77">
        <f>('Detalle de Ejecucion Julio 23'!F279)</f>
        <v>96785.790000000008</v>
      </c>
    </row>
    <row r="277" spans="1:5" ht="14.25" hidden="1" customHeight="1">
      <c r="A277" s="1" t="s">
        <v>315</v>
      </c>
      <c r="B277" s="1" t="s">
        <v>565</v>
      </c>
      <c r="C277" s="77"/>
      <c r="D277" s="77"/>
      <c r="E277" s="13"/>
    </row>
    <row r="278" spans="1:5" ht="14.25" hidden="1" customHeight="1">
      <c r="A278" s="1"/>
      <c r="B278" s="38" t="s">
        <v>566</v>
      </c>
      <c r="C278" s="77"/>
      <c r="D278" s="77"/>
      <c r="E278" s="23">
        <v>58515.47</v>
      </c>
    </row>
    <row r="279" spans="1:5" ht="14.25" hidden="1" customHeight="1">
      <c r="A279" s="1"/>
      <c r="B279" s="38" t="s">
        <v>567</v>
      </c>
      <c r="C279" s="77"/>
      <c r="D279" s="77"/>
      <c r="E279" s="23">
        <v>104903.18</v>
      </c>
    </row>
    <row r="280" spans="1:5" ht="14.25" hidden="1" customHeight="1">
      <c r="A280" s="1" t="s">
        <v>317</v>
      </c>
      <c r="B280" s="1" t="s">
        <v>318</v>
      </c>
      <c r="C280" s="77"/>
      <c r="D280" s="77"/>
      <c r="E280" s="23"/>
    </row>
    <row r="281" spans="1:5" ht="14.25" hidden="1" customHeight="1">
      <c r="A281" s="1" t="s">
        <v>319</v>
      </c>
      <c r="B281" s="1" t="s">
        <v>568</v>
      </c>
      <c r="C281" s="77"/>
      <c r="D281" s="77"/>
      <c r="E281" s="13"/>
    </row>
    <row r="282" spans="1:5" ht="14.25" hidden="1" customHeight="1">
      <c r="A282" s="1" t="s">
        <v>321</v>
      </c>
      <c r="B282" s="1" t="s">
        <v>322</v>
      </c>
      <c r="C282" s="77"/>
      <c r="D282" s="77"/>
      <c r="E282" s="13"/>
    </row>
    <row r="283" spans="1:5" ht="14.25" hidden="1" customHeight="1">
      <c r="A283" s="1" t="s">
        <v>323</v>
      </c>
      <c r="B283" s="1" t="s">
        <v>324</v>
      </c>
      <c r="C283" s="77"/>
      <c r="D283" s="77"/>
      <c r="E283" s="23"/>
    </row>
    <row r="284" spans="1:5" ht="14.25" hidden="1" customHeight="1">
      <c r="A284" s="1" t="s">
        <v>325</v>
      </c>
      <c r="B284" s="1" t="s">
        <v>326</v>
      </c>
      <c r="C284" s="77"/>
      <c r="D284" s="77"/>
      <c r="E284" s="23">
        <f t="shared" ref="E284" si="1">SUM(B284:B284)</f>
        <v>0</v>
      </c>
    </row>
    <row r="285" spans="1:5" ht="14.25" hidden="1" customHeight="1">
      <c r="A285" s="1"/>
      <c r="B285" s="38" t="s">
        <v>569</v>
      </c>
      <c r="C285" s="77"/>
      <c r="D285" s="77"/>
      <c r="E285" s="13">
        <v>4253.8999999999996</v>
      </c>
    </row>
    <row r="286" spans="1:5" ht="14.25" hidden="1" customHeight="1">
      <c r="A286" s="1" t="s">
        <v>327</v>
      </c>
      <c r="B286" s="1" t="s">
        <v>328</v>
      </c>
      <c r="C286" s="77">
        <v>23400000</v>
      </c>
      <c r="D286" s="77">
        <v>23400000</v>
      </c>
      <c r="E286" s="23"/>
    </row>
    <row r="287" spans="1:5" ht="14.25" hidden="1" customHeight="1">
      <c r="A287" s="1" t="s">
        <v>329</v>
      </c>
      <c r="B287" s="1" t="s">
        <v>330</v>
      </c>
      <c r="C287" s="77"/>
      <c r="D287" s="77"/>
      <c r="E287" s="13"/>
    </row>
    <row r="288" spans="1:5" ht="14.25" hidden="1" customHeight="1">
      <c r="A288" s="1"/>
      <c r="B288" s="38" t="s">
        <v>570</v>
      </c>
      <c r="C288" s="96">
        <v>1540000000</v>
      </c>
      <c r="D288" s="96">
        <v>1540000000</v>
      </c>
      <c r="E288" s="13">
        <v>2784.8</v>
      </c>
    </row>
    <row r="289" spans="1:5" ht="14.25" hidden="1" customHeight="1">
      <c r="B289" s="38" t="s">
        <v>571</v>
      </c>
      <c r="C289" s="77">
        <v>1540000000</v>
      </c>
      <c r="D289" s="77">
        <v>1540000000</v>
      </c>
      <c r="E289" s="13">
        <v>36556.400000000001</v>
      </c>
    </row>
    <row r="290" spans="1:5" ht="14.25" hidden="1" customHeight="1">
      <c r="B290" s="38" t="s">
        <v>572</v>
      </c>
      <c r="C290" s="96">
        <v>139300000</v>
      </c>
      <c r="D290" s="96">
        <v>139300000</v>
      </c>
      <c r="E290" s="13">
        <v>900</v>
      </c>
    </row>
    <row r="291" spans="1:5" ht="14.25" hidden="1" customHeight="1">
      <c r="B291" s="38" t="s">
        <v>573</v>
      </c>
      <c r="C291" s="77">
        <v>49000000</v>
      </c>
      <c r="D291" s="77">
        <v>49000000</v>
      </c>
      <c r="E291" s="13">
        <v>176</v>
      </c>
    </row>
    <row r="292" spans="1:5" ht="14.25" hidden="1" customHeight="1">
      <c r="B292" s="38" t="s">
        <v>574</v>
      </c>
      <c r="C292" s="77"/>
      <c r="D292" s="77"/>
      <c r="E292" s="13">
        <v>1954.6</v>
      </c>
    </row>
    <row r="293" spans="1:5" ht="14.25" hidden="1" customHeight="1">
      <c r="B293" s="38" t="s">
        <v>574</v>
      </c>
      <c r="C293" s="77"/>
      <c r="D293" s="77"/>
      <c r="E293" s="13">
        <v>16977.39</v>
      </c>
    </row>
    <row r="294" spans="1:5" ht="14.25" hidden="1" customHeight="1">
      <c r="B294" s="38" t="s">
        <v>575</v>
      </c>
      <c r="C294" s="77"/>
      <c r="D294" s="77"/>
      <c r="E294" s="13">
        <v>929.9</v>
      </c>
    </row>
    <row r="295" spans="1:5" ht="14.25" hidden="1" customHeight="1">
      <c r="A295" s="1" t="s">
        <v>331</v>
      </c>
      <c r="B295" s="38" t="s">
        <v>576</v>
      </c>
      <c r="C295" s="77"/>
      <c r="D295" s="77"/>
      <c r="E295" s="13">
        <v>300</v>
      </c>
    </row>
    <row r="296" spans="1:5" ht="14.25" hidden="1" customHeight="1">
      <c r="A296" s="1"/>
      <c r="B296" s="38" t="s">
        <v>577</v>
      </c>
      <c r="C296" s="77"/>
      <c r="D296" s="77"/>
      <c r="E296" s="13">
        <v>7463.5</v>
      </c>
    </row>
    <row r="297" spans="1:5" ht="14.25" hidden="1" customHeight="1">
      <c r="A297" s="1"/>
      <c r="B297" s="38"/>
      <c r="C297" s="77"/>
      <c r="D297" s="77"/>
      <c r="E297" s="13">
        <v>8292</v>
      </c>
    </row>
    <row r="298" spans="1:5" ht="14.25" hidden="1" customHeight="1">
      <c r="A298" s="1" t="s">
        <v>333</v>
      </c>
      <c r="B298" s="1" t="s">
        <v>578</v>
      </c>
      <c r="C298" s="77"/>
      <c r="D298" s="77"/>
      <c r="E298" s="29"/>
    </row>
    <row r="299" spans="1:5" ht="14.25" hidden="1" customHeight="1">
      <c r="A299" s="1" t="s">
        <v>579</v>
      </c>
      <c r="B299" s="1" t="s">
        <v>580</v>
      </c>
      <c r="C299" s="77"/>
      <c r="D299" s="77"/>
      <c r="E299" s="38"/>
    </row>
    <row r="300" spans="1:5" ht="14.25" hidden="1" customHeight="1">
      <c r="B300" s="38"/>
      <c r="C300" s="77">
        <v>3300000</v>
      </c>
      <c r="D300" s="77">
        <v>3300000</v>
      </c>
      <c r="E300" s="13"/>
    </row>
    <row r="301" spans="1:5">
      <c r="A301" s="95" t="s">
        <v>335</v>
      </c>
      <c r="B301" s="95" t="s">
        <v>336</v>
      </c>
      <c r="C301" s="96">
        <v>25000000</v>
      </c>
      <c r="D301" s="96">
        <v>25000000</v>
      </c>
      <c r="E301" s="96">
        <f>('Detalle de Ejecucion Julio 23'!F314)</f>
        <v>246895.79</v>
      </c>
    </row>
    <row r="302" spans="1:5" ht="14.25" hidden="1" customHeight="1">
      <c r="A302" s="76" t="s">
        <v>337</v>
      </c>
      <c r="B302" s="1" t="s">
        <v>338</v>
      </c>
      <c r="C302" s="77"/>
      <c r="D302" s="77"/>
      <c r="E302" s="77">
        <f>SUM(E303:E308)</f>
        <v>0</v>
      </c>
    </row>
    <row r="303" spans="1:5" ht="14.25" hidden="1" customHeight="1">
      <c r="A303" s="76" t="s">
        <v>339</v>
      </c>
      <c r="B303" s="1" t="s">
        <v>581</v>
      </c>
      <c r="C303" s="77"/>
      <c r="D303" s="77"/>
      <c r="E303" s="13"/>
    </row>
    <row r="304" spans="1:5" ht="14.25" hidden="1" customHeight="1">
      <c r="A304" s="76" t="s">
        <v>341</v>
      </c>
      <c r="B304" s="1" t="s">
        <v>342</v>
      </c>
      <c r="C304" s="77"/>
      <c r="D304" s="77"/>
      <c r="E304" s="13"/>
    </row>
    <row r="305" spans="1:5" ht="14.25" hidden="1" customHeight="1">
      <c r="A305" s="76" t="s">
        <v>343</v>
      </c>
      <c r="B305" s="1" t="s">
        <v>344</v>
      </c>
      <c r="C305" s="77">
        <v>0</v>
      </c>
      <c r="D305" s="77">
        <v>0</v>
      </c>
      <c r="E305" s="13"/>
    </row>
    <row r="306" spans="1:5" ht="14.25" hidden="1" customHeight="1">
      <c r="A306" s="76" t="s">
        <v>345</v>
      </c>
      <c r="B306" s="1" t="s">
        <v>346</v>
      </c>
      <c r="C306" s="77"/>
      <c r="D306" s="77"/>
      <c r="E306" s="13"/>
    </row>
    <row r="307" spans="1:5" ht="15" hidden="1" customHeight="1">
      <c r="A307" s="76" t="s">
        <v>347</v>
      </c>
      <c r="B307" s="1" t="s">
        <v>348</v>
      </c>
      <c r="C307" s="77"/>
      <c r="D307" s="77"/>
      <c r="E307" s="13"/>
    </row>
    <row r="308" spans="1:5" ht="14.25" hidden="1" customHeight="1">
      <c r="A308" s="76" t="s">
        <v>349</v>
      </c>
      <c r="B308" s="1" t="s">
        <v>350</v>
      </c>
      <c r="C308" s="77">
        <v>51000000</v>
      </c>
      <c r="D308" s="77">
        <v>51000000</v>
      </c>
      <c r="E308" s="13"/>
    </row>
    <row r="309" spans="1:5" ht="14.25" hidden="1" customHeight="1">
      <c r="A309" s="76" t="s">
        <v>582</v>
      </c>
      <c r="B309" s="1" t="s">
        <v>583</v>
      </c>
      <c r="C309" s="77"/>
      <c r="D309" s="77"/>
      <c r="E309" s="77">
        <v>0</v>
      </c>
    </row>
    <row r="310" spans="1:5" ht="14.25" hidden="1" customHeight="1">
      <c r="A310" s="76" t="s">
        <v>584</v>
      </c>
      <c r="B310" s="76" t="s">
        <v>585</v>
      </c>
      <c r="C310" s="77"/>
      <c r="D310" s="77"/>
      <c r="E310" s="77">
        <f t="shared" ref="E310" si="2">SUM(E311:E312)</f>
        <v>0</v>
      </c>
    </row>
    <row r="311" spans="1:5" ht="14.25" hidden="1" customHeight="1">
      <c r="A311" s="1" t="s">
        <v>586</v>
      </c>
      <c r="B311" s="1" t="s">
        <v>587</v>
      </c>
      <c r="C311" s="77">
        <v>26000000</v>
      </c>
      <c r="D311" s="77">
        <v>26000000</v>
      </c>
      <c r="E311" s="13"/>
    </row>
    <row r="312" spans="1:5" ht="14.25" hidden="1" customHeight="1">
      <c r="A312" s="1" t="s">
        <v>588</v>
      </c>
      <c r="B312" s="1" t="s">
        <v>589</v>
      </c>
      <c r="C312" s="77"/>
      <c r="D312" s="77"/>
      <c r="E312" s="18"/>
    </row>
    <row r="313" spans="1:5">
      <c r="A313" s="95" t="s">
        <v>351</v>
      </c>
      <c r="B313" s="95" t="s">
        <v>352</v>
      </c>
      <c r="C313" s="96">
        <v>1500000000</v>
      </c>
      <c r="D313" s="96">
        <v>1500000000</v>
      </c>
      <c r="E313" s="329">
        <f>('Detalle de Ejecucion Julio 23'!F330)</f>
        <v>1030000000</v>
      </c>
    </row>
    <row r="314" spans="1:5">
      <c r="A314" s="95" t="s">
        <v>355</v>
      </c>
      <c r="B314" s="95" t="s">
        <v>356</v>
      </c>
      <c r="C314" s="96">
        <v>115790800</v>
      </c>
      <c r="D314" s="96">
        <v>115790800</v>
      </c>
      <c r="E314" s="96">
        <f>('Detalle de Ejecucion Julio 23'!F337)</f>
        <v>168161.29</v>
      </c>
    </row>
    <row r="315" spans="1:5">
      <c r="A315" s="1" t="s">
        <v>357</v>
      </c>
      <c r="B315" s="1" t="s">
        <v>358</v>
      </c>
      <c r="C315" s="77">
        <v>39000000</v>
      </c>
      <c r="D315" s="77">
        <v>39000000</v>
      </c>
      <c r="E315" s="77">
        <f>('Detalle de Ejecucion Julio 23'!F338)</f>
        <v>168161.29</v>
      </c>
    </row>
    <row r="316" spans="1:5" ht="14.25" hidden="1" customHeight="1">
      <c r="A316" s="1" t="s">
        <v>359</v>
      </c>
      <c r="B316" s="1" t="s">
        <v>360</v>
      </c>
      <c r="C316" s="77"/>
      <c r="D316" s="77"/>
      <c r="E316" s="23"/>
    </row>
    <row r="317" spans="1:5" ht="14.25" hidden="1" customHeight="1">
      <c r="A317" s="1" t="s">
        <v>361</v>
      </c>
      <c r="B317" s="1" t="s">
        <v>362</v>
      </c>
      <c r="C317" s="241">
        <v>10000000</v>
      </c>
      <c r="D317" s="241">
        <v>10000000</v>
      </c>
      <c r="E317" s="23"/>
    </row>
    <row r="318" spans="1:5" ht="14.25" hidden="1" customHeight="1">
      <c r="A318" s="1" t="s">
        <v>363</v>
      </c>
      <c r="B318" s="1" t="s">
        <v>590</v>
      </c>
      <c r="C318" s="77">
        <v>10000000</v>
      </c>
      <c r="D318" s="77">
        <v>10000000</v>
      </c>
      <c r="E318" s="23"/>
    </row>
    <row r="319" spans="1:5" ht="14.25" hidden="1" customHeight="1">
      <c r="A319" s="1"/>
      <c r="B319" s="1" t="s">
        <v>366</v>
      </c>
      <c r="C319" s="77">
        <v>0</v>
      </c>
      <c r="D319" s="77">
        <v>0</v>
      </c>
      <c r="E319" s="23"/>
    </row>
    <row r="320" spans="1:5" ht="14.25" hidden="1" customHeight="1">
      <c r="A320" s="1" t="s">
        <v>365</v>
      </c>
      <c r="B320" s="1" t="s">
        <v>368</v>
      </c>
      <c r="C320" s="77"/>
      <c r="D320" s="77"/>
      <c r="E320" s="23"/>
    </row>
    <row r="321" spans="1:5" ht="14.25" hidden="1" customHeight="1">
      <c r="A321" s="1" t="s">
        <v>367</v>
      </c>
      <c r="B321" s="1"/>
      <c r="C321" s="77"/>
      <c r="D321" s="77"/>
      <c r="E321" s="23"/>
    </row>
    <row r="322" spans="1:5">
      <c r="A322" s="1" t="s">
        <v>369</v>
      </c>
      <c r="B322" s="1" t="s">
        <v>370</v>
      </c>
      <c r="C322" s="77">
        <v>3300000</v>
      </c>
      <c r="D322" s="77">
        <v>3300000</v>
      </c>
      <c r="E322" s="77">
        <f>('Detalle de Ejecucion Julio 23'!F345)</f>
        <v>0</v>
      </c>
    </row>
    <row r="323" spans="1:5" ht="12.75" hidden="1" customHeight="1">
      <c r="A323" s="1" t="s">
        <v>371</v>
      </c>
      <c r="B323" s="1" t="s">
        <v>372</v>
      </c>
      <c r="C323" s="77"/>
      <c r="D323" s="77"/>
      <c r="E323" s="23"/>
    </row>
    <row r="324" spans="1:5" ht="12.75" hidden="1" customHeight="1">
      <c r="A324" s="1" t="s">
        <v>373</v>
      </c>
      <c r="B324" s="1" t="s">
        <v>591</v>
      </c>
      <c r="C324" s="77"/>
      <c r="D324" s="77"/>
      <c r="E324" s="23"/>
    </row>
    <row r="325" spans="1:5" ht="12.75" hidden="1" customHeight="1">
      <c r="A325" s="1" t="s">
        <v>375</v>
      </c>
      <c r="B325" s="1" t="s">
        <v>376</v>
      </c>
      <c r="C325" s="77"/>
      <c r="D325" s="77"/>
      <c r="E325" s="23"/>
    </row>
    <row r="326" spans="1:5">
      <c r="A326" s="1" t="s">
        <v>377</v>
      </c>
      <c r="B326" s="1" t="s">
        <v>592</v>
      </c>
      <c r="C326" s="77"/>
      <c r="D326" s="77"/>
      <c r="E326" s="77">
        <f>('Detalle de Ejecucion Julio 23'!F349)</f>
        <v>0</v>
      </c>
    </row>
    <row r="327" spans="1:5" ht="12.75" hidden="1" customHeight="1">
      <c r="A327" s="1" t="s">
        <v>379</v>
      </c>
      <c r="B327" s="1" t="s">
        <v>380</v>
      </c>
      <c r="C327" s="77">
        <v>0</v>
      </c>
      <c r="D327" s="77">
        <v>0</v>
      </c>
      <c r="E327" s="18"/>
    </row>
    <row r="328" spans="1:5" ht="12.75" hidden="1" customHeight="1">
      <c r="A328" s="1"/>
      <c r="B328" s="1"/>
      <c r="C328" s="77"/>
      <c r="D328" s="77"/>
      <c r="E328" s="18"/>
    </row>
    <row r="329" spans="1:5">
      <c r="A329" s="1" t="s">
        <v>381</v>
      </c>
      <c r="B329" s="1" t="s">
        <v>593</v>
      </c>
      <c r="C329" s="77">
        <v>41000000</v>
      </c>
      <c r="D329" s="77">
        <v>41000000</v>
      </c>
      <c r="E329" s="77">
        <f>('Detalle de Ejecucion Julio 23'!F352)</f>
        <v>0</v>
      </c>
    </row>
    <row r="330" spans="1:5" hidden="1">
      <c r="A330" s="1" t="s">
        <v>383</v>
      </c>
      <c r="B330" s="1" t="s">
        <v>594</v>
      </c>
      <c r="C330" s="96"/>
      <c r="D330" s="96"/>
      <c r="E330" s="23"/>
    </row>
    <row r="331" spans="1:5">
      <c r="A331" s="1" t="s">
        <v>387</v>
      </c>
      <c r="B331" s="1" t="s">
        <v>388</v>
      </c>
      <c r="C331" s="77">
        <v>20490800</v>
      </c>
      <c r="D331" s="77">
        <v>20490800</v>
      </c>
      <c r="E331" s="77">
        <f>('Detalle de Ejecucion Julio 23'!F354)</f>
        <v>0</v>
      </c>
    </row>
    <row r="332" spans="1:5" hidden="1">
      <c r="A332" s="1" t="s">
        <v>389</v>
      </c>
      <c r="B332" s="1" t="s">
        <v>595</v>
      </c>
      <c r="C332" s="77">
        <v>1540000000</v>
      </c>
      <c r="D332" s="77">
        <v>1540000000</v>
      </c>
      <c r="E332" s="18"/>
    </row>
    <row r="333" spans="1:5" hidden="1">
      <c r="A333" s="1" t="s">
        <v>391</v>
      </c>
      <c r="B333" s="1" t="s">
        <v>596</v>
      </c>
      <c r="C333" s="241">
        <v>139300000</v>
      </c>
      <c r="D333" s="241">
        <v>139300000</v>
      </c>
      <c r="E333" s="23"/>
    </row>
    <row r="334" spans="1:5" hidden="1">
      <c r="A334" s="1" t="s">
        <v>395</v>
      </c>
      <c r="B334" s="1" t="s">
        <v>597</v>
      </c>
      <c r="C334" s="77">
        <v>49000000</v>
      </c>
      <c r="D334" s="77">
        <v>49000000</v>
      </c>
      <c r="E334" s="23"/>
    </row>
    <row r="335" spans="1:5" hidden="1">
      <c r="A335" s="1" t="s">
        <v>393</v>
      </c>
      <c r="B335" s="1" t="s">
        <v>598</v>
      </c>
      <c r="C335" s="77">
        <v>23400000</v>
      </c>
      <c r="D335" s="77">
        <v>23400000</v>
      </c>
      <c r="E335" s="29"/>
    </row>
    <row r="336" spans="1:5" hidden="1">
      <c r="A336" s="1" t="s">
        <v>397</v>
      </c>
      <c r="B336" s="1" t="s">
        <v>398</v>
      </c>
      <c r="C336" s="77">
        <v>23400000</v>
      </c>
      <c r="D336" s="77">
        <v>23400000</v>
      </c>
      <c r="E336" s="23"/>
    </row>
    <row r="337" spans="1:5" hidden="1">
      <c r="A337" s="1" t="s">
        <v>399</v>
      </c>
      <c r="B337" s="1" t="s">
        <v>599</v>
      </c>
      <c r="C337" s="77">
        <v>23400000</v>
      </c>
      <c r="D337" s="77">
        <v>23400000</v>
      </c>
      <c r="E337" s="23"/>
    </row>
    <row r="338" spans="1:5">
      <c r="A338" s="1" t="s">
        <v>403</v>
      </c>
      <c r="B338" s="1" t="s">
        <v>404</v>
      </c>
      <c r="C338" s="77">
        <v>2000000</v>
      </c>
      <c r="D338" s="77">
        <v>2000000</v>
      </c>
      <c r="E338" s="77">
        <f>('Detalle de Ejecucion Julio 23'!F361)</f>
        <v>0</v>
      </c>
    </row>
    <row r="339" spans="1:5" hidden="1">
      <c r="A339" s="1" t="s">
        <v>600</v>
      </c>
      <c r="B339" s="1" t="s">
        <v>601</v>
      </c>
      <c r="C339" s="77">
        <v>23400000</v>
      </c>
      <c r="D339" s="77">
        <v>23400000</v>
      </c>
      <c r="E339" s="78"/>
    </row>
    <row r="340" spans="1:5" hidden="1">
      <c r="A340" s="1"/>
      <c r="B340" s="1"/>
      <c r="C340" s="77">
        <v>23400000</v>
      </c>
      <c r="D340" s="77">
        <v>23400000</v>
      </c>
      <c r="E340" s="78"/>
    </row>
    <row r="341" spans="1:5">
      <c r="A341" s="1" t="s">
        <v>407</v>
      </c>
      <c r="B341" s="1" t="s">
        <v>408</v>
      </c>
      <c r="C341" s="77">
        <v>10000000</v>
      </c>
      <c r="D341" s="77">
        <v>10000000</v>
      </c>
      <c r="E341" s="77">
        <f>('Detalle de Ejecucion Julio 23'!F364)</f>
        <v>0</v>
      </c>
    </row>
    <row r="342" spans="1:5" hidden="1">
      <c r="A342" s="1" t="s">
        <v>409</v>
      </c>
      <c r="B342" s="1" t="s">
        <v>410</v>
      </c>
      <c r="C342" s="77">
        <v>23400000</v>
      </c>
      <c r="D342" s="77">
        <v>23400000</v>
      </c>
      <c r="E342" s="78"/>
    </row>
    <row r="343" spans="1:5" hidden="1">
      <c r="A343" s="1" t="s">
        <v>411</v>
      </c>
      <c r="B343" s="1" t="s">
        <v>412</v>
      </c>
      <c r="C343" s="77">
        <v>23400000</v>
      </c>
      <c r="D343" s="77">
        <v>23400000</v>
      </c>
      <c r="E343" s="78"/>
    </row>
    <row r="344" spans="1:5">
      <c r="A344" s="1" t="s">
        <v>413</v>
      </c>
      <c r="B344" s="1" t="s">
        <v>414</v>
      </c>
      <c r="C344" s="77">
        <v>0</v>
      </c>
      <c r="D344" s="77">
        <v>0</v>
      </c>
      <c r="E344" s="77">
        <f>('Detalle de Ejecucion Julio 23'!F367)</f>
        <v>0</v>
      </c>
    </row>
    <row r="345" spans="1:5" hidden="1">
      <c r="A345" s="1" t="s">
        <v>415</v>
      </c>
      <c r="B345" s="1" t="s">
        <v>416</v>
      </c>
      <c r="C345" s="77">
        <v>0</v>
      </c>
      <c r="D345" s="77">
        <v>0</v>
      </c>
      <c r="E345" s="18"/>
    </row>
    <row r="346" spans="1:5" hidden="1">
      <c r="C346" s="77">
        <v>23400000</v>
      </c>
      <c r="D346" s="77">
        <v>23400000</v>
      </c>
      <c r="E346" s="29"/>
    </row>
    <row r="347" spans="1:5">
      <c r="A347" s="4" t="s">
        <v>417</v>
      </c>
      <c r="B347" s="4" t="s">
        <v>418</v>
      </c>
      <c r="C347" s="96">
        <v>105000000</v>
      </c>
      <c r="D347" s="96">
        <v>105000000</v>
      </c>
      <c r="E347" s="96">
        <f>'Detalle de Ejecucion Julio 23'!F370</f>
        <v>2563169.17</v>
      </c>
    </row>
    <row r="348" spans="1:5">
      <c r="A348" s="1" t="s">
        <v>419</v>
      </c>
      <c r="B348" s="1" t="s">
        <v>420</v>
      </c>
      <c r="C348" s="77">
        <v>105000000</v>
      </c>
      <c r="D348" s="77">
        <v>105000000</v>
      </c>
      <c r="E348" s="77"/>
    </row>
    <row r="349" spans="1:5" hidden="1">
      <c r="A349" s="1" t="s">
        <v>421</v>
      </c>
      <c r="B349" s="1" t="s">
        <v>602</v>
      </c>
      <c r="C349" s="77">
        <v>23400000</v>
      </c>
      <c r="D349" s="1"/>
      <c r="E349" s="42">
        <v>0</v>
      </c>
    </row>
    <row r="350" spans="1:5" hidden="1">
      <c r="A350" s="1" t="s">
        <v>423</v>
      </c>
      <c r="B350" s="1" t="s">
        <v>603</v>
      </c>
      <c r="C350" s="77">
        <v>26000000</v>
      </c>
      <c r="D350" s="1"/>
      <c r="E350" s="42">
        <f>SUM(E351:E352)</f>
        <v>86963.49</v>
      </c>
    </row>
    <row r="351" spans="1:5" hidden="1">
      <c r="B351" s="38" t="s">
        <v>604</v>
      </c>
      <c r="C351" s="77">
        <v>23400000</v>
      </c>
      <c r="D351" s="38"/>
      <c r="E351" s="23">
        <v>86963.49</v>
      </c>
    </row>
    <row r="352" spans="1:5">
      <c r="B352" s="38"/>
      <c r="C352" s="77"/>
      <c r="D352" s="38"/>
      <c r="E352" s="23"/>
    </row>
    <row r="353" spans="2:6">
      <c r="B353" s="38"/>
      <c r="C353" s="77"/>
      <c r="D353" s="465"/>
      <c r="E353" s="23"/>
    </row>
    <row r="354" spans="2:6">
      <c r="B354" s="38"/>
      <c r="C354" s="38"/>
      <c r="D354" s="38"/>
      <c r="E354" s="23"/>
    </row>
    <row r="355" spans="2:6">
      <c r="B355" s="106"/>
      <c r="C355" s="699"/>
      <c r="D355" s="699"/>
    </row>
    <row r="356" spans="2:6">
      <c r="B356" s="238" t="s">
        <v>605</v>
      </c>
      <c r="C356" s="700" t="s">
        <v>606</v>
      </c>
      <c r="D356" s="700"/>
      <c r="E356" s="110"/>
    </row>
    <row r="357" spans="2:6">
      <c r="B357" s="239" t="s">
        <v>607</v>
      </c>
      <c r="C357" s="240" t="s">
        <v>608</v>
      </c>
      <c r="D357" s="113"/>
      <c r="E357" s="110"/>
    </row>
    <row r="358" spans="2:6">
      <c r="B358" s="239"/>
      <c r="C358" s="240"/>
      <c r="D358" s="113"/>
      <c r="E358" s="110"/>
    </row>
    <row r="360" spans="2:6">
      <c r="F360" s="18"/>
    </row>
    <row r="361" spans="2:6">
      <c r="B361" s="29" t="s">
        <v>609</v>
      </c>
      <c r="C361" s="29"/>
      <c r="D361" s="29"/>
    </row>
    <row r="362" spans="2:6">
      <c r="B362" s="701" t="s">
        <v>610</v>
      </c>
      <c r="C362" s="701"/>
      <c r="D362" s="701"/>
    </row>
    <row r="364" spans="2:6">
      <c r="C364" s="1"/>
    </row>
    <row r="366" spans="2:6">
      <c r="C366" s="77"/>
    </row>
    <row r="367" spans="2:6">
      <c r="C367" s="77"/>
    </row>
    <row r="368" spans="2:6">
      <c r="C368" s="77"/>
    </row>
    <row r="369" spans="3:3">
      <c r="C369" s="77"/>
    </row>
    <row r="370" spans="3:3">
      <c r="C370" s="77"/>
    </row>
    <row r="371" spans="3:3">
      <c r="C371" s="77"/>
    </row>
    <row r="372" spans="3:3">
      <c r="C372" s="77"/>
    </row>
    <row r="373" spans="3:3">
      <c r="C373" s="77"/>
    </row>
    <row r="374" spans="3:3">
      <c r="C374" s="77"/>
    </row>
    <row r="375" spans="3:3">
      <c r="C375" s="77"/>
    </row>
  </sheetData>
  <mergeCells count="9">
    <mergeCell ref="C355:D355"/>
    <mergeCell ref="C356:D356"/>
    <mergeCell ref="B362:D362"/>
    <mergeCell ref="A5:E5"/>
    <mergeCell ref="A6:E6"/>
    <mergeCell ref="A7:E7"/>
    <mergeCell ref="A8:E8"/>
    <mergeCell ref="A9:E9"/>
    <mergeCell ref="A10:E10"/>
  </mergeCells>
  <printOptions horizontalCentered="1"/>
  <pageMargins left="0.39370078740157483" right="0.19685039370078741" top="0.35433070866141736" bottom="0.35433070866141736" header="0.31496062992125984" footer="0.31496062992125984"/>
  <pageSetup scale="9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0"/>
  <sheetViews>
    <sheetView workbookViewId="0">
      <selection sqref="A1:E6"/>
    </sheetView>
  </sheetViews>
  <sheetFormatPr baseColWidth="10" defaultColWidth="11.42578125" defaultRowHeight="12.75"/>
  <cols>
    <col min="1" max="1" width="7.140625" customWidth="1"/>
    <col min="2" max="2" width="45.28515625" customWidth="1"/>
    <col min="3" max="3" width="18" customWidth="1"/>
    <col min="4" max="4" width="17.85546875" customWidth="1"/>
    <col min="5" max="5" width="17.140625" customWidth="1"/>
    <col min="6" max="6" width="16" customWidth="1"/>
    <col min="7" max="7" width="16.7109375" customWidth="1"/>
  </cols>
  <sheetData>
    <row r="1" spans="1:7">
      <c r="A1" s="704"/>
      <c r="B1" s="704"/>
      <c r="C1" s="704"/>
      <c r="D1" s="704"/>
      <c r="E1" s="704"/>
    </row>
    <row r="2" spans="1:7">
      <c r="A2" s="704"/>
      <c r="B2" s="704"/>
      <c r="C2" s="704"/>
      <c r="D2" s="704"/>
      <c r="E2" s="704"/>
    </row>
    <row r="3" spans="1:7" ht="11.25" customHeight="1">
      <c r="A3" s="704"/>
      <c r="B3" s="704"/>
      <c r="C3" s="704"/>
      <c r="D3" s="704"/>
      <c r="E3" s="704"/>
    </row>
    <row r="4" spans="1:7" ht="19.5" customHeight="1">
      <c r="A4" s="704"/>
      <c r="B4" s="704"/>
      <c r="C4" s="704"/>
      <c r="D4" s="704"/>
      <c r="E4" s="704"/>
    </row>
    <row r="5" spans="1:7">
      <c r="A5" s="704"/>
      <c r="B5" s="704"/>
      <c r="C5" s="704"/>
      <c r="D5" s="704"/>
      <c r="E5" s="704"/>
    </row>
    <row r="6" spans="1:7">
      <c r="A6" s="704"/>
      <c r="B6" s="704"/>
      <c r="C6" s="704"/>
      <c r="D6" s="704"/>
      <c r="E6" s="704"/>
    </row>
    <row r="7" spans="1:7" ht="15">
      <c r="A7" s="702" t="s">
        <v>0</v>
      </c>
      <c r="B7" s="702"/>
      <c r="C7" s="702"/>
      <c r="D7" s="702"/>
      <c r="E7" s="702"/>
    </row>
    <row r="8" spans="1:7" ht="15">
      <c r="A8" s="702" t="s">
        <v>1921</v>
      </c>
      <c r="B8" s="702"/>
      <c r="C8" s="702"/>
      <c r="D8" s="702"/>
      <c r="E8" s="702"/>
    </row>
    <row r="9" spans="1:7" ht="14.25">
      <c r="A9" s="706" t="s">
        <v>1</v>
      </c>
      <c r="B9" s="706"/>
      <c r="C9" s="706"/>
      <c r="D9" s="706"/>
      <c r="E9" s="706"/>
      <c r="F9" s="145"/>
    </row>
    <row r="10" spans="1:7" ht="14.25">
      <c r="A10" s="706" t="s">
        <v>3</v>
      </c>
      <c r="B10" s="706"/>
      <c r="C10" s="706"/>
      <c r="D10" s="706"/>
      <c r="E10" s="706"/>
      <c r="F10" s="145"/>
    </row>
    <row r="11" spans="1:7" ht="14.2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1792</v>
      </c>
      <c r="F11" s="145"/>
    </row>
    <row r="12" spans="1:7" ht="14.25">
      <c r="A12" s="83" t="s">
        <v>802</v>
      </c>
      <c r="B12" s="83" t="s">
        <v>444</v>
      </c>
      <c r="C12" s="84">
        <v>2977000000</v>
      </c>
      <c r="D12" s="84">
        <v>2977000000</v>
      </c>
      <c r="E12" s="84">
        <f>E13+E66+E199+E255+E271+E274+E306</f>
        <v>80580356.170000002</v>
      </c>
      <c r="F12" s="145"/>
      <c r="G12" s="42"/>
    </row>
    <row r="13" spans="1:7" ht="14.25">
      <c r="A13" s="95" t="s">
        <v>16</v>
      </c>
      <c r="B13" s="95" t="s">
        <v>17</v>
      </c>
      <c r="C13" s="96">
        <f>SUM(C14+C32+C49+C55+C61)</f>
        <v>419740600</v>
      </c>
      <c r="D13" s="96">
        <v>419740600</v>
      </c>
      <c r="E13" s="96">
        <f>SUM(E14+E32+E49+E55+E61)</f>
        <v>15871740.289999999</v>
      </c>
      <c r="F13" s="145"/>
      <c r="G13" s="42"/>
    </row>
    <row r="14" spans="1:7" ht="14.25">
      <c r="A14" s="76" t="s">
        <v>18</v>
      </c>
      <c r="B14" s="76" t="s">
        <v>19</v>
      </c>
      <c r="C14" s="77">
        <v>253783334</v>
      </c>
      <c r="D14" s="77">
        <v>253783334</v>
      </c>
      <c r="E14" s="77">
        <f>('Detalle de Ejecucion Agosto 23'!E14)</f>
        <v>8533121.4699999988</v>
      </c>
      <c r="F14" s="145"/>
    </row>
    <row r="15" spans="1:7" ht="14.25" hidden="1">
      <c r="A15" s="76" t="s">
        <v>20</v>
      </c>
      <c r="B15" s="76" t="s">
        <v>21</v>
      </c>
      <c r="C15" s="77"/>
      <c r="D15" s="77"/>
      <c r="E15" s="85">
        <v>7141530</v>
      </c>
      <c r="F15" s="145"/>
    </row>
    <row r="16" spans="1:7" ht="14.25" hidden="1">
      <c r="A16" s="76" t="s">
        <v>445</v>
      </c>
      <c r="B16" s="76" t="s">
        <v>446</v>
      </c>
      <c r="C16" s="77"/>
      <c r="D16" s="77"/>
      <c r="E16" s="85"/>
      <c r="F16" s="145"/>
    </row>
    <row r="17" spans="1:6" ht="14.25" hidden="1">
      <c r="A17" s="76" t="s">
        <v>22</v>
      </c>
      <c r="B17" s="76" t="s">
        <v>23</v>
      </c>
      <c r="C17" s="77"/>
      <c r="D17" s="77"/>
      <c r="E17" s="85"/>
      <c r="F17" s="145"/>
    </row>
    <row r="18" spans="1:6" ht="14.25" hidden="1">
      <c r="A18" s="76" t="s">
        <v>24</v>
      </c>
      <c r="B18" s="76" t="s">
        <v>25</v>
      </c>
      <c r="C18" s="77"/>
      <c r="D18" s="77"/>
      <c r="E18" s="85"/>
      <c r="F18" s="145"/>
    </row>
    <row r="19" spans="1:6" ht="14.25" hidden="1">
      <c r="A19" s="76" t="s">
        <v>26</v>
      </c>
      <c r="B19" s="76" t="s">
        <v>27</v>
      </c>
      <c r="C19" s="77"/>
      <c r="D19" s="77"/>
      <c r="E19" s="85"/>
      <c r="F19" s="145"/>
    </row>
    <row r="20" spans="1:6" ht="14.25" hidden="1">
      <c r="A20" s="76" t="s">
        <v>28</v>
      </c>
      <c r="B20" s="76" t="s">
        <v>29</v>
      </c>
      <c r="C20" s="77"/>
      <c r="D20" s="77"/>
      <c r="E20" s="85"/>
      <c r="F20" s="145"/>
    </row>
    <row r="21" spans="1:6" ht="14.25" hidden="1">
      <c r="A21" s="76" t="s">
        <v>32</v>
      </c>
      <c r="B21" s="76" t="s">
        <v>33</v>
      </c>
      <c r="C21" s="77"/>
      <c r="D21" s="77"/>
      <c r="E21" s="85"/>
      <c r="F21" s="145"/>
    </row>
    <row r="22" spans="1:6" ht="14.25" hidden="1">
      <c r="A22" s="76" t="s">
        <v>34</v>
      </c>
      <c r="B22" s="76" t="s">
        <v>447</v>
      </c>
      <c r="C22" s="77"/>
      <c r="D22" s="77"/>
      <c r="E22" s="29"/>
      <c r="F22" s="145"/>
    </row>
    <row r="23" spans="1:6" ht="15" hidden="1">
      <c r="A23" s="76"/>
      <c r="B23" s="86" t="s">
        <v>804</v>
      </c>
      <c r="C23" s="77"/>
      <c r="D23" s="77"/>
      <c r="E23" s="85">
        <v>55000</v>
      </c>
      <c r="F23" s="145"/>
    </row>
    <row r="24" spans="1:6" ht="14.25" hidden="1">
      <c r="A24" s="76" t="s">
        <v>36</v>
      </c>
      <c r="B24" s="76" t="s">
        <v>37</v>
      </c>
      <c r="C24" s="77"/>
      <c r="D24" s="77"/>
      <c r="E24" s="29"/>
      <c r="F24" s="145"/>
    </row>
    <row r="25" spans="1:6" ht="14.25" hidden="1">
      <c r="A25" s="76" t="s">
        <v>38</v>
      </c>
      <c r="B25" s="76" t="s">
        <v>448</v>
      </c>
      <c r="C25" s="77"/>
      <c r="D25" s="77"/>
      <c r="E25" s="85"/>
      <c r="F25" s="145"/>
    </row>
    <row r="26" spans="1:6" ht="14.25" hidden="1">
      <c r="A26" s="76" t="s">
        <v>40</v>
      </c>
      <c r="B26" s="76" t="s">
        <v>449</v>
      </c>
      <c r="C26" s="77"/>
      <c r="D26" s="77"/>
      <c r="E26" s="85"/>
      <c r="F26" s="145"/>
    </row>
    <row r="27" spans="1:6" ht="14.25" hidden="1">
      <c r="A27" s="76" t="s">
        <v>42</v>
      </c>
      <c r="B27" s="76" t="s">
        <v>450</v>
      </c>
      <c r="C27" s="77"/>
      <c r="D27" s="77"/>
      <c r="E27" s="29"/>
      <c r="F27" s="145"/>
    </row>
    <row r="28" spans="1:6" ht="15" hidden="1">
      <c r="A28" s="76"/>
      <c r="B28" s="86" t="s">
        <v>805</v>
      </c>
      <c r="C28" s="77"/>
      <c r="D28" s="77"/>
      <c r="E28" s="85">
        <v>20000</v>
      </c>
      <c r="F28" s="145"/>
    </row>
    <row r="29" spans="1:6" ht="14.25" hidden="1">
      <c r="A29" s="76" t="s">
        <v>44</v>
      </c>
      <c r="B29" s="76" t="s">
        <v>451</v>
      </c>
      <c r="C29" s="77"/>
      <c r="D29" s="77"/>
      <c r="E29" s="85"/>
      <c r="F29" s="145"/>
    </row>
    <row r="30" spans="1:6" ht="14.25" hidden="1">
      <c r="A30" s="76" t="s">
        <v>46</v>
      </c>
      <c r="B30" s="76" t="s">
        <v>47</v>
      </c>
      <c r="C30" s="77"/>
      <c r="D30" s="77"/>
      <c r="E30" s="85"/>
      <c r="F30" s="145"/>
    </row>
    <row r="31" spans="1:6" ht="14.25" hidden="1">
      <c r="A31" s="76"/>
      <c r="B31" s="76"/>
      <c r="C31" s="77"/>
      <c r="D31" s="77"/>
      <c r="E31" s="85"/>
      <c r="F31" s="145"/>
    </row>
    <row r="32" spans="1:6" ht="14.25">
      <c r="A32" s="76" t="s">
        <v>48</v>
      </c>
      <c r="B32" s="76" t="s">
        <v>49</v>
      </c>
      <c r="C32" s="77">
        <v>35565600</v>
      </c>
      <c r="D32" s="77">
        <v>35565600</v>
      </c>
      <c r="E32" s="77">
        <f>('Detalle de Ejecucion Agosto 23'!E33)</f>
        <v>2434116.7200000002</v>
      </c>
      <c r="F32" s="145"/>
    </row>
    <row r="33" spans="1:7" ht="14.25" hidden="1">
      <c r="A33" s="76" t="s">
        <v>806</v>
      </c>
      <c r="B33" s="76" t="s">
        <v>51</v>
      </c>
      <c r="C33" s="77"/>
      <c r="D33" s="77"/>
      <c r="E33" s="85"/>
      <c r="F33" s="145"/>
      <c r="G33" s="12"/>
    </row>
    <row r="34" spans="1:7" ht="15" hidden="1">
      <c r="A34" s="76"/>
      <c r="B34" s="86" t="s">
        <v>453</v>
      </c>
      <c r="C34" s="87"/>
      <c r="D34" s="87"/>
      <c r="E34" s="85">
        <v>461069.1</v>
      </c>
      <c r="F34" s="145"/>
      <c r="G34" s="12"/>
    </row>
    <row r="35" spans="1:7" ht="15" hidden="1">
      <c r="A35" s="76"/>
      <c r="B35" s="86" t="s">
        <v>807</v>
      </c>
      <c r="C35" s="87"/>
      <c r="D35" s="87"/>
      <c r="E35" s="85">
        <v>26410</v>
      </c>
      <c r="F35" s="145"/>
      <c r="G35" s="12"/>
    </row>
    <row r="36" spans="1:7" ht="14.25" hidden="1">
      <c r="A36" s="76" t="s">
        <v>52</v>
      </c>
      <c r="B36" s="76" t="s">
        <v>53</v>
      </c>
      <c r="C36" s="77"/>
      <c r="D36" s="77"/>
      <c r="E36" s="85"/>
      <c r="F36" s="145"/>
      <c r="G36" s="12"/>
    </row>
    <row r="37" spans="1:7" ht="14.25" hidden="1">
      <c r="A37" s="76" t="s">
        <v>54</v>
      </c>
      <c r="B37" s="76" t="s">
        <v>55</v>
      </c>
      <c r="C37" s="77"/>
      <c r="D37" s="77"/>
      <c r="E37" s="85">
        <v>16861.23</v>
      </c>
      <c r="F37" s="145"/>
      <c r="G37" s="12"/>
    </row>
    <row r="38" spans="1:7" ht="14.25" hidden="1">
      <c r="A38" s="76"/>
      <c r="B38" s="76"/>
      <c r="C38" s="77"/>
      <c r="D38" s="77"/>
      <c r="E38" s="85">
        <v>32439.43</v>
      </c>
      <c r="F38" s="145"/>
      <c r="G38" s="12"/>
    </row>
    <row r="39" spans="1:7" ht="14.25" hidden="1">
      <c r="A39" s="76" t="s">
        <v>56</v>
      </c>
      <c r="B39" s="76" t="s">
        <v>57</v>
      </c>
      <c r="C39" s="77"/>
      <c r="D39" s="77"/>
      <c r="E39" s="85">
        <v>854568.49</v>
      </c>
      <c r="F39" s="145"/>
      <c r="G39" s="12"/>
    </row>
    <row r="40" spans="1:7" ht="14.25" hidden="1">
      <c r="A40" s="76" t="s">
        <v>58</v>
      </c>
      <c r="B40" s="76" t="s">
        <v>59</v>
      </c>
      <c r="C40" s="77"/>
      <c r="D40" s="77"/>
      <c r="E40" s="85">
        <v>346404.13</v>
      </c>
      <c r="F40" s="145"/>
    </row>
    <row r="41" spans="1:7" ht="14.25" hidden="1">
      <c r="A41" s="76" t="s">
        <v>60</v>
      </c>
      <c r="B41" s="76" t="s">
        <v>61</v>
      </c>
      <c r="C41" s="77"/>
      <c r="D41" s="77"/>
      <c r="E41" s="85"/>
      <c r="F41" s="145"/>
    </row>
    <row r="42" spans="1:7" ht="14.25" hidden="1">
      <c r="A42" s="76" t="s">
        <v>62</v>
      </c>
      <c r="B42" s="76" t="s">
        <v>63</v>
      </c>
      <c r="C42" s="77"/>
      <c r="D42" s="77"/>
      <c r="E42" s="85"/>
      <c r="F42" s="145"/>
    </row>
    <row r="43" spans="1:7" ht="14.25" hidden="1">
      <c r="A43" s="76" t="s">
        <v>64</v>
      </c>
      <c r="B43" s="76" t="s">
        <v>65</v>
      </c>
      <c r="C43" s="77"/>
      <c r="D43" s="77"/>
      <c r="E43" s="85"/>
      <c r="F43" s="145"/>
    </row>
    <row r="44" spans="1:7" ht="14.25" hidden="1">
      <c r="A44" s="76" t="s">
        <v>66</v>
      </c>
      <c r="B44" s="76" t="s">
        <v>67</v>
      </c>
      <c r="C44" s="77"/>
      <c r="D44" s="77"/>
      <c r="E44" s="85"/>
      <c r="F44" s="145"/>
    </row>
    <row r="45" spans="1:7" ht="14.25" hidden="1">
      <c r="A45" s="76" t="s">
        <v>68</v>
      </c>
      <c r="B45" s="76" t="s">
        <v>456</v>
      </c>
      <c r="C45" s="77"/>
      <c r="D45" s="77"/>
      <c r="E45" s="85"/>
      <c r="F45" s="145"/>
    </row>
    <row r="46" spans="1:7" ht="14.25" hidden="1">
      <c r="A46" s="76" t="s">
        <v>70</v>
      </c>
      <c r="B46" s="76" t="s">
        <v>71</v>
      </c>
      <c r="C46" s="77"/>
      <c r="D46" s="77"/>
      <c r="E46" s="85"/>
      <c r="F46" s="145"/>
    </row>
    <row r="47" spans="1:7" ht="14.25" hidden="1">
      <c r="A47" s="76" t="s">
        <v>72</v>
      </c>
      <c r="B47" s="76" t="s">
        <v>73</v>
      </c>
      <c r="C47" s="77"/>
      <c r="D47" s="77"/>
      <c r="E47" s="85"/>
      <c r="F47" s="145"/>
    </row>
    <row r="48" spans="1:7" ht="14.25" hidden="1">
      <c r="A48" s="76"/>
      <c r="B48" s="76"/>
      <c r="C48" s="77"/>
      <c r="D48" s="77"/>
      <c r="E48" s="85"/>
      <c r="F48" s="145"/>
    </row>
    <row r="49" spans="1:6" ht="14.25">
      <c r="A49" s="76" t="s">
        <v>74</v>
      </c>
      <c r="B49" s="76" t="s">
        <v>75</v>
      </c>
      <c r="C49" s="77">
        <v>18400000</v>
      </c>
      <c r="D49" s="77">
        <v>18400000</v>
      </c>
      <c r="E49" s="77">
        <f>('Detalle de Ejecucion Agosto 23'!E56)</f>
        <v>54315.199999999997</v>
      </c>
      <c r="F49" s="145"/>
    </row>
    <row r="50" spans="1:6" ht="14.25" hidden="1">
      <c r="A50" s="76" t="s">
        <v>76</v>
      </c>
      <c r="B50" s="76" t="s">
        <v>77</v>
      </c>
      <c r="C50" s="77"/>
      <c r="D50" s="77"/>
      <c r="E50" s="78"/>
      <c r="F50" s="145"/>
    </row>
    <row r="51" spans="1:6" ht="14.25" hidden="1">
      <c r="A51" s="76" t="s">
        <v>78</v>
      </c>
      <c r="B51" s="76" t="s">
        <v>79</v>
      </c>
      <c r="C51" s="77"/>
      <c r="D51" s="77"/>
      <c r="E51" s="78"/>
      <c r="F51" s="145"/>
    </row>
    <row r="52" spans="1:6" ht="14.25" hidden="1">
      <c r="A52" s="76" t="s">
        <v>80</v>
      </c>
      <c r="B52" s="76" t="s">
        <v>81</v>
      </c>
      <c r="C52" s="77"/>
      <c r="D52" s="77"/>
      <c r="E52" s="78"/>
      <c r="F52" s="145"/>
    </row>
    <row r="53" spans="1:6" ht="14.25" hidden="1">
      <c r="A53" s="76" t="s">
        <v>82</v>
      </c>
      <c r="B53" s="76" t="s">
        <v>83</v>
      </c>
      <c r="C53" s="77"/>
      <c r="D53" s="77"/>
      <c r="E53" s="78"/>
      <c r="F53" s="145"/>
    </row>
    <row r="54" spans="1:6" ht="14.25" hidden="1">
      <c r="A54" s="76"/>
      <c r="B54" s="76"/>
      <c r="C54" s="77"/>
      <c r="D54" s="77"/>
      <c r="E54" s="78"/>
      <c r="F54" s="145"/>
    </row>
    <row r="55" spans="1:6" ht="14.25">
      <c r="A55" s="76" t="s">
        <v>84</v>
      </c>
      <c r="B55" s="76" t="s">
        <v>85</v>
      </c>
      <c r="C55" s="77">
        <v>78991666</v>
      </c>
      <c r="D55" s="77">
        <v>78991666</v>
      </c>
      <c r="E55" s="77">
        <f>('Detalle de Ejecucion Agosto 23'!E64)</f>
        <v>3796982.48</v>
      </c>
      <c r="F55" s="145"/>
    </row>
    <row r="56" spans="1:6" ht="14.25" hidden="1">
      <c r="A56" s="76" t="s">
        <v>86</v>
      </c>
      <c r="B56" s="76" t="s">
        <v>87</v>
      </c>
      <c r="C56" s="77"/>
      <c r="D56" s="77"/>
      <c r="E56" s="78"/>
      <c r="F56" s="145"/>
    </row>
    <row r="57" spans="1:6" ht="14.25" hidden="1">
      <c r="A57" s="76" t="s">
        <v>88</v>
      </c>
      <c r="B57" s="76" t="s">
        <v>89</v>
      </c>
      <c r="C57" s="77"/>
      <c r="D57" s="77"/>
      <c r="E57" s="78"/>
      <c r="F57" s="145"/>
    </row>
    <row r="58" spans="1:6" ht="14.25" hidden="1">
      <c r="A58" s="76" t="s">
        <v>90</v>
      </c>
      <c r="B58" s="76" t="s">
        <v>91</v>
      </c>
      <c r="C58" s="77"/>
      <c r="D58" s="77"/>
      <c r="E58" s="78"/>
      <c r="F58" s="145"/>
    </row>
    <row r="59" spans="1:6" ht="14.25" hidden="1">
      <c r="A59" s="76" t="s">
        <v>92</v>
      </c>
      <c r="B59" s="76" t="s">
        <v>93</v>
      </c>
      <c r="C59" s="77"/>
      <c r="D59" s="77"/>
      <c r="E59" s="78"/>
      <c r="F59" s="145"/>
    </row>
    <row r="60" spans="1:6" ht="14.25" hidden="1">
      <c r="A60" s="76"/>
      <c r="B60" s="76"/>
      <c r="C60" s="77"/>
      <c r="D60" s="77"/>
      <c r="E60" s="78"/>
      <c r="F60" s="145"/>
    </row>
    <row r="61" spans="1:6" ht="14.25">
      <c r="A61" s="76" t="s">
        <v>94</v>
      </c>
      <c r="B61" s="76" t="s">
        <v>1922</v>
      </c>
      <c r="C61" s="77">
        <v>33000000</v>
      </c>
      <c r="D61" s="77">
        <v>33000000</v>
      </c>
      <c r="E61" s="77">
        <f>('Detalle de Ejecucion Agosto 23'!E75)</f>
        <v>1053204.42</v>
      </c>
      <c r="F61" s="145"/>
    </row>
    <row r="62" spans="1:6" ht="14.25" hidden="1">
      <c r="A62" s="76" t="s">
        <v>96</v>
      </c>
      <c r="B62" s="76" t="s">
        <v>97</v>
      </c>
      <c r="C62" s="77"/>
      <c r="D62" s="77"/>
      <c r="E62" s="88">
        <f>SUM(E13:E61)</f>
        <v>40697762.960000001</v>
      </c>
      <c r="F62" s="145"/>
    </row>
    <row r="63" spans="1:6" ht="14.25" hidden="1">
      <c r="A63" s="76" t="s">
        <v>98</v>
      </c>
      <c r="B63" s="76" t="s">
        <v>99</v>
      </c>
      <c r="C63" s="77"/>
      <c r="D63" s="77"/>
      <c r="E63" s="88"/>
      <c r="F63" s="145"/>
    </row>
    <row r="64" spans="1:6" ht="14.25" hidden="1">
      <c r="A64" s="76" t="s">
        <v>100</v>
      </c>
      <c r="B64" s="76" t="s">
        <v>101</v>
      </c>
      <c r="C64" s="77"/>
      <c r="D64" s="77"/>
      <c r="E64" s="88"/>
      <c r="F64" s="145"/>
    </row>
    <row r="65" spans="1:6" ht="14.25" hidden="1">
      <c r="A65" s="76"/>
      <c r="B65" s="76"/>
      <c r="C65" s="77"/>
      <c r="D65" s="77"/>
      <c r="E65" s="78"/>
      <c r="F65" s="145"/>
    </row>
    <row r="66" spans="1:6" ht="14.25">
      <c r="A66" s="95" t="s">
        <v>102</v>
      </c>
      <c r="B66" s="95" t="s">
        <v>103</v>
      </c>
      <c r="C66" s="96">
        <v>773444000</v>
      </c>
      <c r="D66" s="96">
        <v>773444000</v>
      </c>
      <c r="E66" s="96">
        <f>SUM(E67+E80+E84+E126+E132+E137+E146+E160)</f>
        <v>30114687.689999998</v>
      </c>
      <c r="F66" s="145"/>
    </row>
    <row r="67" spans="1:6" ht="14.25">
      <c r="A67" s="76" t="s">
        <v>104</v>
      </c>
      <c r="B67" s="76" t="s">
        <v>105</v>
      </c>
      <c r="C67" s="77">
        <v>16344000</v>
      </c>
      <c r="D67" s="77">
        <v>16344000</v>
      </c>
      <c r="E67" s="77">
        <f>('Detalle de Ejecucion Agosto 23'!E80)</f>
        <v>1508248.5699999998</v>
      </c>
      <c r="F67" s="145"/>
    </row>
    <row r="68" spans="1:6" ht="14.25" hidden="1">
      <c r="A68" s="76" t="s">
        <v>106</v>
      </c>
      <c r="B68" s="76" t="s">
        <v>107</v>
      </c>
      <c r="C68" s="77"/>
      <c r="D68" s="77"/>
      <c r="E68" s="88"/>
      <c r="F68" s="145"/>
    </row>
    <row r="69" spans="1:6" ht="14.25" hidden="1">
      <c r="A69" s="76" t="s">
        <v>108</v>
      </c>
      <c r="B69" s="76" t="s">
        <v>109</v>
      </c>
      <c r="C69" s="77"/>
      <c r="D69" s="77"/>
      <c r="E69" s="88">
        <v>50630.28</v>
      </c>
      <c r="F69" s="145"/>
    </row>
    <row r="70" spans="1:6" ht="15" hidden="1">
      <c r="A70" s="76"/>
      <c r="B70" s="86" t="s">
        <v>460</v>
      </c>
      <c r="C70" s="87"/>
      <c r="D70" s="87"/>
      <c r="E70" s="88"/>
      <c r="F70" s="145"/>
    </row>
    <row r="71" spans="1:6" ht="15" hidden="1">
      <c r="A71" s="76"/>
      <c r="B71" s="86"/>
      <c r="C71" s="77"/>
      <c r="D71" s="77"/>
      <c r="F71" s="145"/>
    </row>
    <row r="72" spans="1:6" ht="14.25" hidden="1">
      <c r="A72" s="76" t="s">
        <v>110</v>
      </c>
      <c r="B72" s="76" t="s">
        <v>111</v>
      </c>
      <c r="C72" s="77"/>
      <c r="D72" s="77"/>
      <c r="E72" s="88"/>
      <c r="F72" s="145"/>
    </row>
    <row r="73" spans="1:6" ht="15" hidden="1">
      <c r="A73" s="76" t="s">
        <v>112</v>
      </c>
      <c r="B73" s="76" t="s">
        <v>113</v>
      </c>
      <c r="C73" s="87"/>
      <c r="D73" s="87"/>
      <c r="E73" s="88">
        <v>207582.48</v>
      </c>
      <c r="F73" s="145"/>
    </row>
    <row r="74" spans="1:6" ht="15" hidden="1">
      <c r="A74" s="76"/>
      <c r="B74" s="86" t="s">
        <v>460</v>
      </c>
      <c r="C74" s="77"/>
      <c r="D74" s="77"/>
      <c r="E74" s="88"/>
      <c r="F74" s="145"/>
    </row>
    <row r="75" spans="1:6" ht="14.25" hidden="1">
      <c r="A75" s="76" t="s">
        <v>114</v>
      </c>
      <c r="B75" s="76" t="s">
        <v>115</v>
      </c>
      <c r="C75" s="77"/>
      <c r="D75" s="77"/>
      <c r="E75" s="88">
        <v>451386.57</v>
      </c>
      <c r="F75" s="145"/>
    </row>
    <row r="76" spans="1:6" ht="15" hidden="1">
      <c r="A76" s="76" t="s">
        <v>116</v>
      </c>
      <c r="B76" s="76" t="s">
        <v>117</v>
      </c>
      <c r="C76" s="87"/>
      <c r="D76" s="87"/>
      <c r="E76" s="88"/>
      <c r="F76" s="145"/>
    </row>
    <row r="77" spans="1:6" ht="15" hidden="1">
      <c r="A77" s="76"/>
      <c r="B77" s="86" t="s">
        <v>810</v>
      </c>
      <c r="C77" s="77"/>
      <c r="D77" s="77"/>
      <c r="E77" s="88">
        <v>11936</v>
      </c>
      <c r="F77" s="145"/>
    </row>
    <row r="78" spans="1:6" ht="14.25" hidden="1">
      <c r="A78" s="76" t="s">
        <v>118</v>
      </c>
      <c r="B78" s="76" t="s">
        <v>119</v>
      </c>
      <c r="C78" s="77"/>
      <c r="D78" s="77"/>
      <c r="E78" s="88">
        <v>8250</v>
      </c>
      <c r="F78" s="145"/>
    </row>
    <row r="79" spans="1:6" ht="14.25" hidden="1">
      <c r="A79" s="76"/>
      <c r="B79" s="76"/>
      <c r="C79" s="77">
        <v>71000000</v>
      </c>
      <c r="D79" s="77">
        <v>71000000</v>
      </c>
      <c r="E79" s="88">
        <v>1000</v>
      </c>
      <c r="F79" s="145"/>
    </row>
    <row r="80" spans="1:6" ht="14.25">
      <c r="A80" s="76" t="s">
        <v>120</v>
      </c>
      <c r="B80" s="76" t="s">
        <v>121</v>
      </c>
      <c r="C80" s="77">
        <v>71000000</v>
      </c>
      <c r="D80" s="77">
        <v>71000000</v>
      </c>
      <c r="E80" s="77">
        <f>('Detalle de Ejecucion Agosto 23'!E96)</f>
        <v>531</v>
      </c>
      <c r="F80" s="145"/>
    </row>
    <row r="81" spans="1:6" ht="14.25" hidden="1">
      <c r="A81" s="76" t="s">
        <v>122</v>
      </c>
      <c r="B81" s="76" t="s">
        <v>123</v>
      </c>
      <c r="C81" s="76"/>
      <c r="D81" s="76"/>
      <c r="E81" s="88"/>
      <c r="F81" s="145"/>
    </row>
    <row r="82" spans="1:6" ht="14.25" hidden="1">
      <c r="A82" s="76" t="s">
        <v>124</v>
      </c>
      <c r="B82" s="76" t="s">
        <v>125</v>
      </c>
      <c r="C82" s="76"/>
      <c r="D82" s="76"/>
      <c r="E82" s="88">
        <v>885</v>
      </c>
      <c r="F82" s="145"/>
    </row>
    <row r="83" spans="1:6" ht="14.25" hidden="1">
      <c r="A83" s="76"/>
      <c r="B83" s="76"/>
      <c r="C83" s="77">
        <v>3500000</v>
      </c>
      <c r="D83" s="77">
        <v>3500000</v>
      </c>
      <c r="E83" s="78"/>
      <c r="F83" s="145"/>
    </row>
    <row r="84" spans="1:6" ht="14.25">
      <c r="A84" s="76" t="s">
        <v>126</v>
      </c>
      <c r="B84" s="76" t="s">
        <v>841</v>
      </c>
      <c r="C84" s="77">
        <v>3500000</v>
      </c>
      <c r="D84" s="77">
        <v>3500000</v>
      </c>
      <c r="E84" s="77">
        <f>('Detalle de Ejecucion Agosto 23'!E102)</f>
        <v>1264474.1400000001</v>
      </c>
      <c r="F84" s="145"/>
    </row>
    <row r="85" spans="1:6" ht="14.25" hidden="1">
      <c r="A85" s="76" t="s">
        <v>128</v>
      </c>
      <c r="B85" s="76" t="s">
        <v>129</v>
      </c>
      <c r="C85" s="77"/>
      <c r="D85" s="77"/>
      <c r="E85" s="85"/>
      <c r="F85" s="145"/>
    </row>
    <row r="86" spans="1:6" ht="14.25" hidden="1">
      <c r="A86" s="39"/>
      <c r="B86" s="64" t="s">
        <v>670</v>
      </c>
      <c r="C86" s="77"/>
      <c r="D86" s="77"/>
      <c r="E86" s="12">
        <v>2700</v>
      </c>
      <c r="F86" s="322"/>
    </row>
    <row r="87" spans="1:6" ht="14.25" hidden="1">
      <c r="A87" s="39"/>
      <c r="B87" s="38" t="s">
        <v>666</v>
      </c>
      <c r="C87" s="77"/>
      <c r="D87" s="77"/>
      <c r="E87" s="12">
        <v>2800</v>
      </c>
      <c r="F87" s="322"/>
    </row>
    <row r="88" spans="1:6" ht="14.25" hidden="1">
      <c r="A88" s="39"/>
      <c r="B88" s="38" t="s">
        <v>954</v>
      </c>
      <c r="C88" s="77"/>
      <c r="D88" s="77"/>
      <c r="E88" s="12">
        <v>1900</v>
      </c>
      <c r="F88" s="322"/>
    </row>
    <row r="89" spans="1:6" ht="14.25" hidden="1">
      <c r="A89" s="39"/>
      <c r="B89" s="38" t="s">
        <v>476</v>
      </c>
      <c r="C89" s="77"/>
      <c r="D89" s="77"/>
      <c r="E89" s="12">
        <v>1350</v>
      </c>
      <c r="F89" s="322"/>
    </row>
    <row r="90" spans="1:6" ht="14.25" hidden="1">
      <c r="A90" s="39"/>
      <c r="B90" s="38" t="s">
        <v>955</v>
      </c>
      <c r="C90" s="77"/>
      <c r="D90" s="77"/>
      <c r="E90" s="12">
        <v>1350</v>
      </c>
      <c r="F90" s="322"/>
    </row>
    <row r="91" spans="1:6" ht="14.25" hidden="1">
      <c r="A91" s="39"/>
      <c r="B91" s="38" t="s">
        <v>471</v>
      </c>
      <c r="C91" s="77"/>
      <c r="D91" s="77"/>
      <c r="E91" s="12">
        <v>1100</v>
      </c>
      <c r="F91" s="322"/>
    </row>
    <row r="92" spans="1:6" ht="14.25" hidden="1">
      <c r="A92" s="39"/>
      <c r="B92" s="38" t="s">
        <v>956</v>
      </c>
      <c r="C92" s="77"/>
      <c r="D92" s="77"/>
      <c r="E92" s="12">
        <v>1470</v>
      </c>
      <c r="F92" s="322"/>
    </row>
    <row r="93" spans="1:6" ht="14.25" hidden="1">
      <c r="A93" s="39"/>
      <c r="B93" s="38" t="s">
        <v>476</v>
      </c>
      <c r="C93" s="77"/>
      <c r="D93" s="77"/>
      <c r="E93" s="12">
        <v>2150</v>
      </c>
      <c r="F93" s="322"/>
    </row>
    <row r="94" spans="1:6" ht="14.25" hidden="1">
      <c r="A94" s="39"/>
      <c r="B94" s="38" t="s">
        <v>475</v>
      </c>
      <c r="C94" s="77"/>
      <c r="D94" s="77"/>
      <c r="E94" s="12">
        <v>1700</v>
      </c>
      <c r="F94" s="322"/>
    </row>
    <row r="95" spans="1:6" ht="14.25" hidden="1">
      <c r="A95" s="39"/>
      <c r="B95" s="38" t="s">
        <v>957</v>
      </c>
      <c r="C95" s="77"/>
      <c r="D95" s="77"/>
      <c r="E95" s="12">
        <v>2150</v>
      </c>
      <c r="F95" s="322"/>
    </row>
    <row r="96" spans="1:6" ht="14.25" hidden="1">
      <c r="A96" s="39"/>
      <c r="B96" s="38" t="s">
        <v>666</v>
      </c>
      <c r="C96" s="77"/>
      <c r="D96" s="77"/>
      <c r="E96" s="12">
        <v>1700</v>
      </c>
      <c r="F96" s="322"/>
    </row>
    <row r="97" spans="1:6" ht="14.25" hidden="1">
      <c r="A97" s="39"/>
      <c r="B97" s="38" t="s">
        <v>958</v>
      </c>
      <c r="C97" s="77"/>
      <c r="D97" s="77"/>
      <c r="E97" s="12">
        <v>1700</v>
      </c>
      <c r="F97" s="322"/>
    </row>
    <row r="98" spans="1:6" ht="14.25" hidden="1">
      <c r="A98" s="39"/>
      <c r="B98" s="38" t="s">
        <v>471</v>
      </c>
      <c r="C98" s="77"/>
      <c r="D98" s="77"/>
      <c r="E98" s="12">
        <v>1700</v>
      </c>
      <c r="F98" s="322"/>
    </row>
    <row r="99" spans="1:6" ht="14.25" hidden="1">
      <c r="A99" s="39"/>
      <c r="B99" s="38" t="s">
        <v>473</v>
      </c>
      <c r="C99" s="77"/>
      <c r="D99" s="77"/>
      <c r="E99" s="12">
        <v>2150</v>
      </c>
      <c r="F99" s="322"/>
    </row>
    <row r="100" spans="1:6" ht="14.25" hidden="1">
      <c r="A100" s="39"/>
      <c r="B100" s="38" t="s">
        <v>474</v>
      </c>
      <c r="C100" s="77"/>
      <c r="D100" s="77"/>
      <c r="E100" s="12">
        <v>2150</v>
      </c>
      <c r="F100" s="322"/>
    </row>
    <row r="101" spans="1:6" ht="14.25" hidden="1">
      <c r="A101" s="39"/>
      <c r="B101" s="38" t="s">
        <v>479</v>
      </c>
      <c r="C101" s="77"/>
      <c r="D101" s="77"/>
      <c r="E101" s="12">
        <v>2450</v>
      </c>
      <c r="F101" s="322"/>
    </row>
    <row r="102" spans="1:6" ht="14.25" hidden="1">
      <c r="A102" s="39"/>
      <c r="B102" s="38" t="s">
        <v>476</v>
      </c>
      <c r="C102" s="77"/>
      <c r="D102" s="77"/>
      <c r="E102" s="12">
        <v>1350</v>
      </c>
      <c r="F102" s="322"/>
    </row>
    <row r="103" spans="1:6" ht="14.25" hidden="1">
      <c r="A103" s="39"/>
      <c r="B103" s="38" t="s">
        <v>644</v>
      </c>
      <c r="C103" s="77"/>
      <c r="D103" s="77"/>
      <c r="E103" s="12">
        <v>1350</v>
      </c>
      <c r="F103" s="322"/>
    </row>
    <row r="104" spans="1:6" ht="14.25" hidden="1">
      <c r="A104" s="39"/>
      <c r="B104" s="38" t="s">
        <v>475</v>
      </c>
      <c r="C104" s="77"/>
      <c r="D104" s="77"/>
      <c r="E104" s="12">
        <v>1100</v>
      </c>
      <c r="F104" s="322"/>
    </row>
    <row r="105" spans="1:6" ht="14.25" hidden="1">
      <c r="A105" s="39"/>
      <c r="B105" s="38" t="s">
        <v>474</v>
      </c>
      <c r="C105" s="77">
        <v>1500000</v>
      </c>
      <c r="D105" s="77">
        <v>1500000</v>
      </c>
      <c r="E105" s="12">
        <v>2150</v>
      </c>
      <c r="F105" s="322"/>
    </row>
    <row r="106" spans="1:6" ht="14.25" hidden="1">
      <c r="A106" s="39"/>
      <c r="B106" s="38" t="s">
        <v>475</v>
      </c>
      <c r="C106" s="139"/>
      <c r="D106" s="139"/>
      <c r="E106" s="12">
        <v>1700</v>
      </c>
      <c r="F106" s="322"/>
    </row>
    <row r="107" spans="1:6" ht="14.25" hidden="1">
      <c r="A107" s="39"/>
      <c r="B107" s="38" t="s">
        <v>473</v>
      </c>
      <c r="C107" s="77"/>
      <c r="D107" s="77"/>
      <c r="E107" s="12">
        <v>2150</v>
      </c>
      <c r="F107" s="322"/>
    </row>
    <row r="108" spans="1:6" ht="14.25" hidden="1">
      <c r="A108" s="39"/>
      <c r="B108" s="38" t="s">
        <v>474</v>
      </c>
      <c r="C108" s="77"/>
      <c r="D108" s="77"/>
      <c r="E108" s="12">
        <v>1350</v>
      </c>
      <c r="F108" s="322"/>
    </row>
    <row r="109" spans="1:6" ht="14.25" hidden="1">
      <c r="A109" s="39"/>
      <c r="B109" s="38" t="s">
        <v>473</v>
      </c>
      <c r="C109" s="77"/>
      <c r="D109" s="77"/>
      <c r="E109" s="12">
        <v>1350</v>
      </c>
      <c r="F109" s="322"/>
    </row>
    <row r="110" spans="1:6" ht="14.25" hidden="1">
      <c r="A110" s="39"/>
      <c r="B110" s="38" t="s">
        <v>471</v>
      </c>
      <c r="C110" s="77"/>
      <c r="D110" s="77"/>
      <c r="E110" s="12">
        <v>1100</v>
      </c>
      <c r="F110" s="322"/>
    </row>
    <row r="111" spans="1:6" ht="14.25" hidden="1">
      <c r="A111" s="39"/>
      <c r="B111" s="38" t="s">
        <v>666</v>
      </c>
      <c r="C111" s="77">
        <v>11100000</v>
      </c>
      <c r="D111" s="77">
        <v>11100000</v>
      </c>
      <c r="E111" s="12">
        <v>1100</v>
      </c>
      <c r="F111" s="322"/>
    </row>
    <row r="112" spans="1:6" ht="14.25" hidden="1">
      <c r="A112" s="39"/>
      <c r="B112" s="38" t="s">
        <v>668</v>
      </c>
      <c r="C112" s="77"/>
      <c r="D112" s="77"/>
      <c r="E112" s="12">
        <v>4800</v>
      </c>
      <c r="F112" s="322"/>
    </row>
    <row r="113" spans="1:6" ht="14.25" hidden="1">
      <c r="A113" s="39"/>
      <c r="B113" s="38" t="s">
        <v>670</v>
      </c>
      <c r="C113" s="77"/>
      <c r="D113" s="77"/>
      <c r="E113" s="12">
        <v>1400</v>
      </c>
      <c r="F113" s="322"/>
    </row>
    <row r="114" spans="1:6" ht="14.25" hidden="1">
      <c r="A114" s="39"/>
      <c r="B114" s="38" t="s">
        <v>466</v>
      </c>
      <c r="C114" s="77"/>
      <c r="D114" s="77"/>
      <c r="E114" s="12">
        <v>1350</v>
      </c>
      <c r="F114" s="322"/>
    </row>
    <row r="115" spans="1:6" ht="14.25" hidden="1">
      <c r="A115" s="39"/>
      <c r="B115" s="38" t="s">
        <v>673</v>
      </c>
      <c r="C115" s="77"/>
      <c r="D115" s="77"/>
      <c r="E115" s="12">
        <v>2200</v>
      </c>
      <c r="F115" s="322"/>
    </row>
    <row r="116" spans="1:6" ht="14.25" hidden="1">
      <c r="A116" s="39"/>
      <c r="B116" s="38" t="s">
        <v>473</v>
      </c>
      <c r="C116" s="77">
        <v>12000000</v>
      </c>
      <c r="D116" s="77">
        <v>12000000</v>
      </c>
      <c r="E116" s="12">
        <v>1350</v>
      </c>
      <c r="F116" s="322"/>
    </row>
    <row r="117" spans="1:6" ht="14.25" hidden="1">
      <c r="A117" s="39"/>
      <c r="B117" s="38" t="s">
        <v>474</v>
      </c>
      <c r="C117" s="77"/>
      <c r="D117" s="77"/>
      <c r="E117" s="12">
        <v>1350</v>
      </c>
      <c r="F117" s="322"/>
    </row>
    <row r="118" spans="1:6" ht="14.25" hidden="1">
      <c r="A118" s="39"/>
      <c r="B118" s="38" t="s">
        <v>471</v>
      </c>
      <c r="C118" s="77"/>
      <c r="D118" s="77"/>
      <c r="E118" s="12">
        <v>1100</v>
      </c>
      <c r="F118" s="322"/>
    </row>
    <row r="119" spans="1:6" ht="14.25" hidden="1">
      <c r="A119" s="39"/>
      <c r="B119" s="38" t="s">
        <v>475</v>
      </c>
      <c r="C119" s="77"/>
      <c r="D119" s="77"/>
      <c r="E119" s="12">
        <v>1100</v>
      </c>
      <c r="F119" s="322"/>
    </row>
    <row r="120" spans="1:6" ht="14.25" hidden="1">
      <c r="A120" s="39"/>
      <c r="B120" s="38" t="s">
        <v>474</v>
      </c>
      <c r="C120" s="77"/>
      <c r="D120" s="77"/>
      <c r="E120" s="12">
        <v>1350</v>
      </c>
      <c r="F120" s="322"/>
    </row>
    <row r="121" spans="1:6" ht="14.25" hidden="1">
      <c r="A121" s="39"/>
      <c r="B121" s="38" t="s">
        <v>474</v>
      </c>
      <c r="C121" s="77"/>
      <c r="D121" s="77"/>
      <c r="E121" s="12">
        <v>1350</v>
      </c>
      <c r="F121" s="322"/>
    </row>
    <row r="122" spans="1:6" ht="14.25" hidden="1">
      <c r="A122" s="39"/>
      <c r="B122" s="64" t="s">
        <v>680</v>
      </c>
      <c r="C122" s="77"/>
      <c r="D122" s="77"/>
      <c r="E122" s="12">
        <v>25000</v>
      </c>
      <c r="F122" s="322"/>
    </row>
    <row r="123" spans="1:6" ht="14.25" hidden="1">
      <c r="A123" s="76"/>
      <c r="B123" s="64" t="s">
        <v>482</v>
      </c>
      <c r="C123" s="77"/>
      <c r="D123" s="77"/>
      <c r="E123" s="12">
        <v>870000</v>
      </c>
      <c r="F123" s="322"/>
    </row>
    <row r="124" spans="1:6" ht="14.25" hidden="1">
      <c r="A124" s="76" t="s">
        <v>130</v>
      </c>
      <c r="B124" s="76" t="s">
        <v>483</v>
      </c>
      <c r="C124" s="77"/>
      <c r="D124" s="77"/>
      <c r="E124" s="85"/>
      <c r="F124" s="145"/>
    </row>
    <row r="125" spans="1:6" ht="14.25" hidden="1">
      <c r="A125" s="76"/>
      <c r="B125" s="76"/>
      <c r="C125" s="77">
        <v>111700000</v>
      </c>
      <c r="D125" s="77">
        <v>111700000</v>
      </c>
      <c r="E125" s="78"/>
      <c r="F125" s="145"/>
    </row>
    <row r="126" spans="1:6" ht="14.25">
      <c r="A126" s="76" t="s">
        <v>131</v>
      </c>
      <c r="B126" s="76" t="s">
        <v>132</v>
      </c>
      <c r="C126" s="77">
        <v>1500000</v>
      </c>
      <c r="D126" s="77">
        <v>1500000</v>
      </c>
      <c r="E126" s="77">
        <f>('Detalle de Ejecucion Agosto 23'!E111)</f>
        <v>161234</v>
      </c>
      <c r="F126" s="145"/>
    </row>
    <row r="127" spans="1:6" ht="14.25" hidden="1">
      <c r="A127" s="76" t="s">
        <v>133</v>
      </c>
      <c r="B127" s="76" t="s">
        <v>134</v>
      </c>
      <c r="C127" s="77"/>
      <c r="D127" s="77"/>
      <c r="E127" s="85"/>
      <c r="F127" s="145"/>
    </row>
    <row r="128" spans="1:6" ht="14.25" hidden="1">
      <c r="A128" s="76" t="s">
        <v>135</v>
      </c>
      <c r="B128" s="76" t="s">
        <v>136</v>
      </c>
      <c r="C128" s="77"/>
      <c r="D128" s="77"/>
      <c r="E128" s="85"/>
      <c r="F128" s="145"/>
    </row>
    <row r="129" spans="1:6" ht="14.25" hidden="1">
      <c r="A129" s="76" t="s">
        <v>137</v>
      </c>
      <c r="B129" s="76" t="s">
        <v>138</v>
      </c>
      <c r="C129" s="77"/>
      <c r="D129" s="77"/>
      <c r="E129" s="85"/>
      <c r="F129" s="145"/>
    </row>
    <row r="130" spans="1:6" ht="14.25" hidden="1">
      <c r="A130" s="76" t="s">
        <v>139</v>
      </c>
      <c r="B130" s="76" t="s">
        <v>140</v>
      </c>
      <c r="C130" s="77"/>
      <c r="D130" s="77"/>
      <c r="E130" s="85"/>
      <c r="F130" s="145"/>
    </row>
    <row r="131" spans="1:6" ht="14.25" hidden="1">
      <c r="A131" s="76"/>
      <c r="B131" s="76"/>
      <c r="C131" s="77"/>
      <c r="D131" s="77"/>
      <c r="E131" s="78"/>
      <c r="F131" s="145"/>
    </row>
    <row r="132" spans="1:6" ht="14.25">
      <c r="A132" s="76" t="s">
        <v>141</v>
      </c>
      <c r="B132" s="76" t="s">
        <v>142</v>
      </c>
      <c r="C132" s="77">
        <v>11100000</v>
      </c>
      <c r="D132" s="77">
        <v>11100000</v>
      </c>
      <c r="E132" s="77">
        <f>('Detalle de Ejecucion Agosto 23'!E122)</f>
        <v>1125313.24</v>
      </c>
      <c r="F132" s="145"/>
    </row>
    <row r="133" spans="1:6" ht="14.25" hidden="1">
      <c r="A133" s="76" t="s">
        <v>143</v>
      </c>
      <c r="B133" s="76" t="s">
        <v>144</v>
      </c>
      <c r="C133" s="77"/>
      <c r="D133" s="77"/>
      <c r="E133" s="88"/>
      <c r="F133" s="145"/>
    </row>
    <row r="134" spans="1:6" ht="14.25" hidden="1">
      <c r="A134" s="76" t="s">
        <v>153</v>
      </c>
      <c r="B134" s="76" t="s">
        <v>485</v>
      </c>
      <c r="C134" s="77"/>
      <c r="D134" s="77"/>
      <c r="E134" s="88"/>
      <c r="F134" s="145"/>
    </row>
    <row r="135" spans="1:6" ht="14.25" hidden="1">
      <c r="A135" s="76" t="s">
        <v>155</v>
      </c>
      <c r="B135" s="76" t="s">
        <v>682</v>
      </c>
      <c r="C135" s="77"/>
      <c r="D135" s="77"/>
      <c r="E135" s="88"/>
      <c r="F135" s="145"/>
    </row>
    <row r="136" spans="1:6" ht="14.25" hidden="1">
      <c r="A136" s="76"/>
      <c r="B136" s="76"/>
      <c r="C136" s="77"/>
      <c r="D136" s="77"/>
      <c r="E136" s="78"/>
      <c r="F136" s="145"/>
    </row>
    <row r="137" spans="1:6" ht="14.25">
      <c r="A137" s="76" t="s">
        <v>157</v>
      </c>
      <c r="B137" s="76" t="s">
        <v>158</v>
      </c>
      <c r="C137" s="77">
        <v>12000000</v>
      </c>
      <c r="D137" s="77">
        <v>12000000</v>
      </c>
      <c r="E137" s="77">
        <f>('Detalle de Ejecucion Agosto 23'!E130)</f>
        <v>830354.66999999993</v>
      </c>
      <c r="F137" s="145"/>
    </row>
    <row r="138" spans="1:6" ht="14.25" hidden="1">
      <c r="A138" s="76" t="s">
        <v>161</v>
      </c>
      <c r="B138" s="76" t="s">
        <v>162</v>
      </c>
      <c r="C138" s="77"/>
      <c r="D138" s="77"/>
      <c r="E138" s="78"/>
      <c r="F138" s="322">
        <v>1100</v>
      </c>
    </row>
    <row r="139" spans="1:6" ht="14.25" hidden="1">
      <c r="A139" s="76" t="s">
        <v>163</v>
      </c>
      <c r="B139" s="76" t="s">
        <v>164</v>
      </c>
      <c r="C139" s="77">
        <v>546300000</v>
      </c>
      <c r="D139" s="77">
        <v>546300000</v>
      </c>
      <c r="E139" s="78"/>
      <c r="F139" s="322">
        <v>1100</v>
      </c>
    </row>
    <row r="140" spans="1:6" ht="15" hidden="1">
      <c r="A140" s="76" t="s">
        <v>163</v>
      </c>
      <c r="B140" s="86" t="s">
        <v>488</v>
      </c>
      <c r="C140" s="77"/>
      <c r="D140" s="77"/>
      <c r="E140" s="78">
        <v>134035.1</v>
      </c>
      <c r="F140" s="322">
        <v>1350</v>
      </c>
    </row>
    <row r="141" spans="1:6" ht="15" hidden="1">
      <c r="A141" s="76" t="s">
        <v>163</v>
      </c>
      <c r="B141" s="86" t="s">
        <v>686</v>
      </c>
      <c r="C141" s="77"/>
      <c r="D141" s="77"/>
      <c r="E141" s="78">
        <v>125349.24</v>
      </c>
      <c r="F141" s="322">
        <v>1350</v>
      </c>
    </row>
    <row r="142" spans="1:6" ht="15" hidden="1">
      <c r="A142" s="76" t="s">
        <v>163</v>
      </c>
      <c r="B142" s="86" t="s">
        <v>488</v>
      </c>
      <c r="C142" s="77"/>
      <c r="D142" s="77"/>
      <c r="E142" s="78">
        <v>187088.81</v>
      </c>
      <c r="F142" s="322">
        <v>25000</v>
      </c>
    </row>
    <row r="143" spans="1:6" ht="14.25" hidden="1">
      <c r="A143" s="76" t="s">
        <v>165</v>
      </c>
      <c r="B143" s="76" t="s">
        <v>166</v>
      </c>
      <c r="C143" s="77"/>
      <c r="D143" s="77"/>
      <c r="E143" s="78"/>
      <c r="F143" s="322">
        <v>870000</v>
      </c>
    </row>
    <row r="144" spans="1:6" ht="14.25" hidden="1">
      <c r="A144" s="76" t="s">
        <v>167</v>
      </c>
      <c r="B144" s="76" t="s">
        <v>168</v>
      </c>
      <c r="C144" s="77"/>
      <c r="D144" s="77"/>
      <c r="E144" s="78" t="s">
        <v>489</v>
      </c>
      <c r="F144" s="145"/>
    </row>
    <row r="145" spans="1:6" ht="14.25" hidden="1">
      <c r="A145" s="76"/>
      <c r="B145" s="76"/>
      <c r="C145" s="77"/>
      <c r="D145" s="77"/>
      <c r="E145" s="78"/>
      <c r="F145" s="145"/>
    </row>
    <row r="146" spans="1:6" ht="14.25">
      <c r="A146" s="76" t="s">
        <v>169</v>
      </c>
      <c r="B146" s="76" t="s">
        <v>1923</v>
      </c>
      <c r="C146" s="77">
        <v>111700000</v>
      </c>
      <c r="D146" s="77">
        <v>111700000</v>
      </c>
      <c r="E146" s="77">
        <f>('Detalle de Ejecucion Agosto 23'!E141)</f>
        <v>1365107.38</v>
      </c>
      <c r="F146" s="145"/>
    </row>
    <row r="147" spans="1:6" ht="14.25" hidden="1">
      <c r="A147" s="76" t="s">
        <v>171</v>
      </c>
      <c r="B147" s="76" t="s">
        <v>172</v>
      </c>
      <c r="C147" s="77"/>
      <c r="D147" s="77"/>
      <c r="E147" s="85"/>
      <c r="F147" s="145"/>
    </row>
    <row r="148" spans="1:6" ht="14.25" hidden="1">
      <c r="A148" s="76" t="s">
        <v>173</v>
      </c>
      <c r="B148" s="76" t="s">
        <v>490</v>
      </c>
      <c r="C148" s="77"/>
      <c r="D148" s="77"/>
      <c r="E148" s="85"/>
      <c r="F148" s="145"/>
    </row>
    <row r="149" spans="1:6" ht="14.25" hidden="1">
      <c r="A149" s="76" t="s">
        <v>175</v>
      </c>
      <c r="B149" s="76" t="s">
        <v>176</v>
      </c>
      <c r="C149" s="77"/>
      <c r="D149" s="77"/>
      <c r="E149" s="85"/>
      <c r="F149" s="145"/>
    </row>
    <row r="150" spans="1:6" ht="14.25" hidden="1">
      <c r="A150" s="76" t="s">
        <v>177</v>
      </c>
      <c r="B150" s="76" t="s">
        <v>491</v>
      </c>
      <c r="C150" s="77"/>
      <c r="D150" s="77"/>
      <c r="E150" s="85"/>
      <c r="F150" s="145"/>
    </row>
    <row r="151" spans="1:6" ht="14.25" hidden="1">
      <c r="A151" s="76" t="s">
        <v>179</v>
      </c>
      <c r="B151" s="76" t="s">
        <v>180</v>
      </c>
      <c r="C151" s="77"/>
      <c r="D151" s="77"/>
      <c r="E151" s="85"/>
      <c r="F151" s="145"/>
    </row>
    <row r="152" spans="1:6" ht="14.25" hidden="1">
      <c r="A152" s="76" t="s">
        <v>181</v>
      </c>
      <c r="B152" s="76" t="s">
        <v>182</v>
      </c>
      <c r="C152" s="77"/>
      <c r="D152" s="77"/>
      <c r="E152" s="85"/>
      <c r="F152" s="145"/>
    </row>
    <row r="153" spans="1:6" ht="14.25" hidden="1">
      <c r="A153" s="76" t="s">
        <v>183</v>
      </c>
      <c r="B153" s="76" t="s">
        <v>493</v>
      </c>
      <c r="C153" s="77"/>
      <c r="D153" s="77"/>
      <c r="E153" s="85"/>
      <c r="F153" s="145"/>
    </row>
    <row r="154" spans="1:6" ht="14.25" hidden="1">
      <c r="A154" s="76" t="s">
        <v>185</v>
      </c>
      <c r="B154" s="76" t="s">
        <v>186</v>
      </c>
      <c r="C154" s="77"/>
      <c r="D154" s="77"/>
      <c r="E154" s="85"/>
      <c r="F154" s="145"/>
    </row>
    <row r="155" spans="1:6" ht="14.25" hidden="1">
      <c r="A155" s="76" t="s">
        <v>187</v>
      </c>
      <c r="B155" s="76" t="s">
        <v>188</v>
      </c>
      <c r="C155" s="77"/>
      <c r="D155" s="77"/>
      <c r="E155" s="85"/>
      <c r="F155" s="145"/>
    </row>
    <row r="156" spans="1:6" ht="14.25" hidden="1">
      <c r="A156" s="76" t="s">
        <v>189</v>
      </c>
      <c r="B156" s="76" t="s">
        <v>190</v>
      </c>
      <c r="C156" s="77"/>
      <c r="D156" s="77"/>
      <c r="E156" s="85"/>
      <c r="F156" s="145"/>
    </row>
    <row r="157" spans="1:6" ht="14.25" hidden="1">
      <c r="A157" s="76" t="s">
        <v>191</v>
      </c>
      <c r="B157" s="76" t="s">
        <v>192</v>
      </c>
      <c r="C157" s="77"/>
      <c r="D157" s="77"/>
      <c r="E157" s="29"/>
      <c r="F157" s="145"/>
    </row>
    <row r="158" spans="1:6" ht="14.25" hidden="1">
      <c r="A158" s="76" t="s">
        <v>193</v>
      </c>
      <c r="B158" s="76" t="s">
        <v>496</v>
      </c>
      <c r="C158" s="77"/>
      <c r="D158" s="77"/>
      <c r="E158" s="85"/>
      <c r="F158" s="145"/>
    </row>
    <row r="159" spans="1:6" ht="14.25" hidden="1">
      <c r="A159" s="76" t="s">
        <v>195</v>
      </c>
      <c r="B159" s="76"/>
      <c r="C159" s="77"/>
      <c r="D159" s="77"/>
      <c r="E159" s="78"/>
      <c r="F159" s="145"/>
    </row>
    <row r="160" spans="1:6" ht="14.25">
      <c r="A160" s="76" t="s">
        <v>197</v>
      </c>
      <c r="B160" s="76" t="s">
        <v>1924</v>
      </c>
      <c r="C160" s="77">
        <v>546300000</v>
      </c>
      <c r="D160" s="77">
        <v>546300000</v>
      </c>
      <c r="E160" s="77">
        <f>('Detalle de Ejecucion Agosto 23'!F159)</f>
        <v>23859424.689999998</v>
      </c>
      <c r="F160" s="145"/>
    </row>
    <row r="161" spans="1:6" ht="14.25" hidden="1">
      <c r="A161" s="76" t="s">
        <v>199</v>
      </c>
      <c r="B161" s="76" t="s">
        <v>200</v>
      </c>
      <c r="C161" s="77"/>
      <c r="D161" s="77"/>
      <c r="E161" s="88"/>
      <c r="F161" s="145"/>
    </row>
    <row r="162" spans="1:6" ht="15" hidden="1">
      <c r="A162" s="76"/>
      <c r="B162" s="86" t="s">
        <v>821</v>
      </c>
      <c r="C162" s="77"/>
      <c r="D162" s="77"/>
      <c r="E162" s="88"/>
      <c r="F162" s="145"/>
    </row>
    <row r="163" spans="1:6" ht="15" hidden="1">
      <c r="A163" s="76"/>
      <c r="B163" s="86" t="s">
        <v>822</v>
      </c>
      <c r="C163" s="77"/>
      <c r="D163" s="77"/>
      <c r="E163" s="88"/>
      <c r="F163" s="145"/>
    </row>
    <row r="164" spans="1:6" ht="14.25" hidden="1">
      <c r="A164" s="76" t="s">
        <v>201</v>
      </c>
      <c r="B164" s="76" t="s">
        <v>202</v>
      </c>
      <c r="C164" s="77"/>
      <c r="D164" s="77"/>
      <c r="E164" s="88">
        <v>175</v>
      </c>
      <c r="F164" s="145"/>
    </row>
    <row r="165" spans="1:6" ht="14.25" hidden="1">
      <c r="A165" s="76" t="s">
        <v>203</v>
      </c>
      <c r="B165" s="76" t="s">
        <v>204</v>
      </c>
      <c r="C165" s="77"/>
      <c r="D165" s="77"/>
      <c r="E165" s="88"/>
      <c r="F165" s="145"/>
    </row>
    <row r="166" spans="1:6" ht="14.25" hidden="1">
      <c r="A166" s="76" t="s">
        <v>205</v>
      </c>
      <c r="B166" s="76" t="s">
        <v>206</v>
      </c>
      <c r="C166" s="77"/>
      <c r="D166" s="77"/>
      <c r="E166" s="88"/>
      <c r="F166" s="145"/>
    </row>
    <row r="167" spans="1:6" ht="15" hidden="1">
      <c r="A167" s="76"/>
      <c r="B167" s="86" t="s">
        <v>691</v>
      </c>
      <c r="C167" s="77"/>
      <c r="D167" s="77"/>
      <c r="E167" s="88">
        <v>14160</v>
      </c>
      <c r="F167" s="145"/>
    </row>
    <row r="168" spans="1:6" ht="14.25" hidden="1">
      <c r="A168" s="76" t="s">
        <v>207</v>
      </c>
      <c r="B168" s="76" t="s">
        <v>497</v>
      </c>
      <c r="C168" s="77"/>
      <c r="D168" s="77"/>
      <c r="E168" s="88"/>
      <c r="F168" s="145"/>
    </row>
    <row r="169" spans="1:6" ht="14.25" hidden="1">
      <c r="A169" s="76" t="s">
        <v>209</v>
      </c>
      <c r="B169" s="76" t="s">
        <v>210</v>
      </c>
      <c r="C169" s="77"/>
      <c r="D169" s="77"/>
      <c r="E169" s="88"/>
      <c r="F169" s="145"/>
    </row>
    <row r="170" spans="1:6" ht="14.25" hidden="1">
      <c r="A170" s="76"/>
      <c r="B170" s="76"/>
      <c r="C170" s="77"/>
      <c r="D170" s="77"/>
      <c r="E170" s="88">
        <v>900</v>
      </c>
      <c r="F170" s="145"/>
    </row>
    <row r="171" spans="1:6" ht="14.25" hidden="1">
      <c r="A171" s="76"/>
      <c r="B171" s="76"/>
      <c r="C171" s="77"/>
      <c r="D171" s="77"/>
      <c r="E171" s="88">
        <v>875</v>
      </c>
      <c r="F171" s="145"/>
    </row>
    <row r="172" spans="1:6" ht="14.25" hidden="1">
      <c r="A172" s="76" t="s">
        <v>211</v>
      </c>
      <c r="B172" s="76" t="s">
        <v>212</v>
      </c>
      <c r="C172" s="77"/>
      <c r="D172" s="77"/>
      <c r="E172" s="88"/>
      <c r="F172" s="145"/>
    </row>
    <row r="173" spans="1:6" ht="14.25" hidden="1">
      <c r="A173" s="76" t="s">
        <v>213</v>
      </c>
      <c r="B173" s="76" t="s">
        <v>214</v>
      </c>
      <c r="C173" s="77"/>
      <c r="D173" s="77"/>
      <c r="E173" s="88"/>
      <c r="F173" s="145"/>
    </row>
    <row r="174" spans="1:6" ht="14.25" hidden="1">
      <c r="A174" s="76" t="s">
        <v>215</v>
      </c>
      <c r="B174" s="76" t="s">
        <v>692</v>
      </c>
      <c r="C174" s="77"/>
      <c r="D174" s="77"/>
      <c r="E174" s="88"/>
      <c r="F174" s="145"/>
    </row>
    <row r="175" spans="1:6" ht="14.25" hidden="1">
      <c r="A175" s="76" t="s">
        <v>217</v>
      </c>
      <c r="B175" s="76" t="s">
        <v>218</v>
      </c>
      <c r="C175" s="77"/>
      <c r="D175" s="77"/>
      <c r="E175" s="88">
        <v>18290</v>
      </c>
      <c r="F175" s="145"/>
    </row>
    <row r="176" spans="1:6" ht="14.25" hidden="1">
      <c r="A176" s="76" t="s">
        <v>219</v>
      </c>
      <c r="B176" s="76" t="s">
        <v>220</v>
      </c>
      <c r="C176" s="77"/>
      <c r="D176" s="77"/>
      <c r="E176" s="29"/>
      <c r="F176" s="145"/>
    </row>
    <row r="177" spans="1:6" ht="15" hidden="1">
      <c r="A177" s="76"/>
      <c r="B177" s="86" t="s">
        <v>823</v>
      </c>
      <c r="C177" s="77"/>
      <c r="D177" s="77"/>
      <c r="E177" s="88"/>
      <c r="F177" s="145"/>
    </row>
    <row r="178" spans="1:6" ht="15" hidden="1">
      <c r="A178" s="76"/>
      <c r="B178" s="86" t="s">
        <v>824</v>
      </c>
      <c r="C178" s="77"/>
      <c r="D178" s="77"/>
      <c r="E178" s="88">
        <v>476130</v>
      </c>
      <c r="F178" s="145"/>
    </row>
    <row r="179" spans="1:6" ht="15" hidden="1">
      <c r="A179" s="76"/>
      <c r="B179" s="86"/>
      <c r="C179" s="77"/>
      <c r="D179" s="77"/>
      <c r="E179" s="88">
        <v>138900.01</v>
      </c>
      <c r="F179" s="145"/>
    </row>
    <row r="180" spans="1:6" ht="14.25" hidden="1">
      <c r="A180" s="76" t="s">
        <v>221</v>
      </c>
      <c r="B180" s="76" t="s">
        <v>222</v>
      </c>
      <c r="C180" s="77"/>
      <c r="D180" s="77"/>
      <c r="E180" s="88"/>
      <c r="F180" s="145"/>
    </row>
    <row r="181" spans="1:6" ht="14.25" hidden="1">
      <c r="A181" s="76" t="s">
        <v>223</v>
      </c>
      <c r="B181" s="76" t="s">
        <v>505</v>
      </c>
      <c r="C181" s="77"/>
      <c r="D181" s="77"/>
      <c r="E181" s="88"/>
      <c r="F181" s="145"/>
    </row>
    <row r="182" spans="1:6" ht="15" hidden="1">
      <c r="A182" s="76"/>
      <c r="B182" s="86" t="s">
        <v>825</v>
      </c>
      <c r="C182" s="77"/>
      <c r="D182" s="77"/>
      <c r="E182" s="88">
        <v>22420</v>
      </c>
      <c r="F182" s="145"/>
    </row>
    <row r="183" spans="1:6" ht="14.25" hidden="1">
      <c r="A183" s="76" t="s">
        <v>225</v>
      </c>
      <c r="B183" s="76" t="s">
        <v>226</v>
      </c>
      <c r="C183" s="77"/>
      <c r="D183" s="77"/>
      <c r="E183" s="88"/>
      <c r="F183" s="145"/>
    </row>
    <row r="184" spans="1:6" ht="15" hidden="1">
      <c r="A184" s="76"/>
      <c r="B184" s="86" t="s">
        <v>826</v>
      </c>
      <c r="C184" s="77"/>
      <c r="D184" s="77"/>
      <c r="E184" s="88">
        <v>51027.28</v>
      </c>
      <c r="F184" s="145"/>
    </row>
    <row r="185" spans="1:6" ht="15" hidden="1">
      <c r="A185" s="76"/>
      <c r="B185" s="86"/>
      <c r="C185" s="77"/>
      <c r="D185" s="77"/>
      <c r="E185" s="88"/>
      <c r="F185" s="145"/>
    </row>
    <row r="186" spans="1:6" ht="15" hidden="1">
      <c r="A186" s="76"/>
      <c r="B186" s="86" t="s">
        <v>510</v>
      </c>
      <c r="C186" s="77"/>
      <c r="D186" s="77"/>
      <c r="E186" s="88">
        <v>162500</v>
      </c>
      <c r="F186" s="145"/>
    </row>
    <row r="187" spans="1:6" ht="15" hidden="1">
      <c r="A187" s="76"/>
      <c r="B187" s="86" t="s">
        <v>827</v>
      </c>
      <c r="C187" s="77"/>
      <c r="D187" s="77"/>
      <c r="E187" s="88">
        <v>70800</v>
      </c>
      <c r="F187" s="145"/>
    </row>
    <row r="188" spans="1:6" ht="15" hidden="1">
      <c r="A188" s="76"/>
      <c r="B188" s="86"/>
      <c r="C188" s="77"/>
      <c r="D188" s="77"/>
      <c r="E188" s="88">
        <v>70800</v>
      </c>
      <c r="F188" s="145"/>
    </row>
    <row r="189" spans="1:6" ht="15" hidden="1">
      <c r="A189" s="76"/>
      <c r="B189" s="86" t="s">
        <v>710</v>
      </c>
      <c r="C189" s="77"/>
      <c r="D189" s="77"/>
      <c r="E189" s="88">
        <v>230100</v>
      </c>
      <c r="F189" s="145"/>
    </row>
    <row r="190" spans="1:6" ht="15" hidden="1">
      <c r="A190" s="76"/>
      <c r="B190" s="86"/>
      <c r="C190" s="77"/>
      <c r="D190" s="77"/>
      <c r="E190" s="88"/>
      <c r="F190" s="145"/>
    </row>
    <row r="191" spans="1:6" ht="14.25" hidden="1">
      <c r="A191" s="76" t="s">
        <v>227</v>
      </c>
      <c r="B191" s="76" t="s">
        <v>228</v>
      </c>
      <c r="C191" s="77"/>
      <c r="D191" s="77"/>
      <c r="E191" s="88"/>
      <c r="F191" s="145"/>
    </row>
    <row r="192" spans="1:6" ht="14.25" hidden="1">
      <c r="A192" s="76" t="s">
        <v>229</v>
      </c>
      <c r="B192" s="76" t="s">
        <v>230</v>
      </c>
      <c r="C192" s="77"/>
      <c r="D192" s="77"/>
      <c r="E192" s="88"/>
      <c r="F192" s="145"/>
    </row>
    <row r="193" spans="1:6" ht="14.25" hidden="1">
      <c r="A193" s="76" t="s">
        <v>231</v>
      </c>
      <c r="B193" s="76" t="s">
        <v>232</v>
      </c>
      <c r="C193" s="77"/>
      <c r="D193" s="77"/>
      <c r="E193" s="88"/>
      <c r="F193" s="145"/>
    </row>
    <row r="194" spans="1:6" ht="14.25" hidden="1">
      <c r="A194" s="76"/>
      <c r="B194" s="76"/>
      <c r="C194" s="77"/>
      <c r="D194" s="77"/>
      <c r="E194" s="88"/>
      <c r="F194" s="145"/>
    </row>
    <row r="195" spans="1:6" ht="14.25">
      <c r="A195" s="76" t="s">
        <v>233</v>
      </c>
      <c r="B195" s="76" t="s">
        <v>234</v>
      </c>
      <c r="C195" s="77">
        <v>0</v>
      </c>
      <c r="D195" s="77">
        <v>0</v>
      </c>
      <c r="E195" s="77">
        <f>('Detalle de Ejecucion Agosto 23'!F187)</f>
        <v>0</v>
      </c>
      <c r="F195" s="145"/>
    </row>
    <row r="196" spans="1:6" ht="14.25" hidden="1">
      <c r="A196" s="76" t="s">
        <v>235</v>
      </c>
      <c r="B196" s="76" t="s">
        <v>511</v>
      </c>
      <c r="C196" s="77"/>
      <c r="D196" s="77"/>
      <c r="E196" s="88"/>
      <c r="F196" s="145"/>
    </row>
    <row r="197" spans="1:6" ht="14.25" hidden="1">
      <c r="A197" s="76" t="s">
        <v>237</v>
      </c>
      <c r="B197" s="76" t="s">
        <v>236</v>
      </c>
      <c r="C197" s="77"/>
      <c r="D197" s="77"/>
      <c r="E197" s="88"/>
      <c r="F197" s="145"/>
    </row>
    <row r="198" spans="1:6" ht="14.25" hidden="1">
      <c r="A198" s="76"/>
      <c r="B198" s="76"/>
      <c r="C198" s="77"/>
      <c r="D198" s="77"/>
      <c r="E198" s="88"/>
      <c r="F198" s="145"/>
    </row>
    <row r="199" spans="1:6" ht="14.25">
      <c r="A199" s="95" t="s">
        <v>238</v>
      </c>
      <c r="B199" s="95" t="s">
        <v>239</v>
      </c>
      <c r="C199" s="96">
        <v>38024600</v>
      </c>
      <c r="D199" s="96">
        <v>38024600</v>
      </c>
      <c r="E199" s="96">
        <f>SUM(E200+E204+E209+E216+E219+E224+E233+E243)</f>
        <v>857566.74</v>
      </c>
      <c r="F199" s="145"/>
    </row>
    <row r="200" spans="1:6" ht="14.25">
      <c r="A200" s="76" t="s">
        <v>240</v>
      </c>
      <c r="B200" s="76" t="s">
        <v>241</v>
      </c>
      <c r="C200" s="77">
        <v>2550000</v>
      </c>
      <c r="D200" s="77">
        <v>2550000</v>
      </c>
      <c r="E200" s="77">
        <f>('Detalle de Ejecucion Agosto 23'!E192)</f>
        <v>82317.169999999984</v>
      </c>
      <c r="F200" s="145"/>
    </row>
    <row r="201" spans="1:6" ht="14.25" hidden="1">
      <c r="A201" s="76" t="s">
        <v>242</v>
      </c>
      <c r="B201" s="76" t="s">
        <v>241</v>
      </c>
      <c r="C201" s="77"/>
      <c r="D201" s="77"/>
      <c r="E201" s="88"/>
      <c r="F201" s="145"/>
    </row>
    <row r="202" spans="1:6" ht="14.25" hidden="1">
      <c r="A202" s="76" t="s">
        <v>243</v>
      </c>
      <c r="B202" s="76" t="s">
        <v>244</v>
      </c>
      <c r="C202" s="77"/>
      <c r="D202" s="77"/>
      <c r="E202" s="88"/>
      <c r="F202" s="145"/>
    </row>
    <row r="203" spans="1:6" ht="14.25" hidden="1">
      <c r="A203" s="76"/>
      <c r="B203" s="76"/>
      <c r="C203" s="77"/>
      <c r="D203" s="77"/>
      <c r="E203" s="78"/>
      <c r="F203" s="145"/>
    </row>
    <row r="204" spans="1:6" ht="14.25">
      <c r="A204" s="76" t="s">
        <v>245</v>
      </c>
      <c r="B204" s="76" t="s">
        <v>246</v>
      </c>
      <c r="C204" s="77">
        <v>4700000</v>
      </c>
      <c r="D204" s="77">
        <v>4700000</v>
      </c>
      <c r="E204" s="77">
        <f>('Detalle de Ejecucion Agosto 23'!E223)</f>
        <v>0</v>
      </c>
      <c r="F204" s="145"/>
    </row>
    <row r="205" spans="1:6" ht="14.25" hidden="1">
      <c r="A205" s="76" t="s">
        <v>247</v>
      </c>
      <c r="B205" s="76" t="s">
        <v>248</v>
      </c>
      <c r="C205" s="77"/>
      <c r="D205" s="77"/>
      <c r="E205" s="78"/>
      <c r="F205" s="145"/>
    </row>
    <row r="206" spans="1:6" ht="14.25" hidden="1">
      <c r="A206" s="76" t="s">
        <v>249</v>
      </c>
      <c r="B206" s="76" t="s">
        <v>250</v>
      </c>
      <c r="C206" s="77"/>
      <c r="D206" s="77"/>
      <c r="E206" s="78"/>
      <c r="F206" s="145"/>
    </row>
    <row r="207" spans="1:6" ht="14.25" hidden="1">
      <c r="A207" s="76" t="s">
        <v>251</v>
      </c>
      <c r="B207" s="76" t="s">
        <v>252</v>
      </c>
      <c r="C207" s="77"/>
      <c r="D207" s="77"/>
      <c r="E207" s="78"/>
      <c r="F207" s="145"/>
    </row>
    <row r="208" spans="1:6" ht="14.25" hidden="1">
      <c r="A208" s="76"/>
      <c r="B208" s="76"/>
      <c r="C208" s="77"/>
      <c r="D208" s="77"/>
      <c r="E208" s="78"/>
      <c r="F208" s="145"/>
    </row>
    <row r="209" spans="1:6" ht="14.25">
      <c r="A209" s="76" t="s">
        <v>253</v>
      </c>
      <c r="B209" s="76" t="s">
        <v>254</v>
      </c>
      <c r="C209" s="77">
        <v>1800000</v>
      </c>
      <c r="D209" s="77">
        <v>1800000</v>
      </c>
      <c r="E209" s="77">
        <f>('Detalle de Ejecucion Agosto 23'!E227)</f>
        <v>11151</v>
      </c>
      <c r="F209" s="145"/>
    </row>
    <row r="210" spans="1:6" ht="14.25" hidden="1">
      <c r="A210" s="76" t="s">
        <v>257</v>
      </c>
      <c r="B210" s="76" t="s">
        <v>258</v>
      </c>
      <c r="C210" s="77"/>
      <c r="D210" s="77"/>
      <c r="E210" s="78"/>
      <c r="F210" s="145"/>
    </row>
    <row r="211" spans="1:6" ht="14.25" hidden="1">
      <c r="A211" s="76" t="s">
        <v>259</v>
      </c>
      <c r="B211" s="76" t="s">
        <v>260</v>
      </c>
      <c r="C211" s="77"/>
      <c r="D211" s="77"/>
      <c r="E211" s="78"/>
      <c r="F211" s="145"/>
    </row>
    <row r="212" spans="1:6" ht="14.25" hidden="1">
      <c r="A212" s="76" t="s">
        <v>261</v>
      </c>
      <c r="B212" s="76" t="s">
        <v>262</v>
      </c>
      <c r="C212" s="77"/>
      <c r="D212" s="77"/>
      <c r="E212" s="78"/>
      <c r="F212" s="145"/>
    </row>
    <row r="213" spans="1:6" ht="14.25" hidden="1">
      <c r="A213" s="76" t="s">
        <v>263</v>
      </c>
      <c r="B213" s="76" t="s">
        <v>264</v>
      </c>
      <c r="C213" s="77"/>
      <c r="D213" s="77"/>
      <c r="E213" s="78"/>
      <c r="F213" s="145"/>
    </row>
    <row r="214" spans="1:6" ht="14.25" hidden="1">
      <c r="A214" s="76" t="s">
        <v>265</v>
      </c>
      <c r="B214" s="76" t="s">
        <v>266</v>
      </c>
      <c r="C214" s="77"/>
      <c r="D214" s="77"/>
      <c r="E214" s="78"/>
      <c r="F214" s="145"/>
    </row>
    <row r="215" spans="1:6" ht="14.25" hidden="1">
      <c r="A215" s="76"/>
      <c r="B215" s="76"/>
      <c r="C215" s="77"/>
      <c r="D215" s="77"/>
      <c r="E215" s="78"/>
      <c r="F215" s="145"/>
    </row>
    <row r="216" spans="1:6" ht="14.25">
      <c r="A216" s="76" t="s">
        <v>267</v>
      </c>
      <c r="B216" s="76" t="s">
        <v>843</v>
      </c>
      <c r="C216" s="77">
        <v>800000</v>
      </c>
      <c r="D216" s="77">
        <v>800000</v>
      </c>
      <c r="E216" s="77">
        <f>('Detalle de Ejecucion Agosto 23'!E234)</f>
        <v>0</v>
      </c>
      <c r="F216" s="145"/>
    </row>
    <row r="217" spans="1:6" ht="14.25" hidden="1">
      <c r="A217" s="76" t="s">
        <v>269</v>
      </c>
      <c r="B217" s="76" t="s">
        <v>270</v>
      </c>
      <c r="C217" s="77"/>
      <c r="D217" s="77"/>
      <c r="E217" s="78"/>
      <c r="F217" s="145"/>
    </row>
    <row r="218" spans="1:6" ht="14.25" hidden="1">
      <c r="A218" s="76"/>
      <c r="B218" s="76"/>
      <c r="C218" s="77"/>
      <c r="D218" s="77"/>
      <c r="E218" s="78"/>
      <c r="F218" s="145"/>
    </row>
    <row r="219" spans="1:6" ht="14.25">
      <c r="A219" s="76" t="s">
        <v>271</v>
      </c>
      <c r="B219" s="76" t="s">
        <v>272</v>
      </c>
      <c r="C219" s="77">
        <v>1000000</v>
      </c>
      <c r="D219" s="77">
        <v>1000000</v>
      </c>
      <c r="E219" s="77">
        <f>('Detalle de Ejecucion Agosto 23'!E236)</f>
        <v>0</v>
      </c>
      <c r="F219" s="145"/>
    </row>
    <row r="220" spans="1:6" ht="14.25" hidden="1">
      <c r="A220" s="76" t="s">
        <v>273</v>
      </c>
      <c r="B220" s="76" t="s">
        <v>274</v>
      </c>
      <c r="C220" s="77"/>
      <c r="D220" s="77"/>
      <c r="E220" s="78"/>
      <c r="F220" s="145"/>
    </row>
    <row r="221" spans="1:6" ht="14.25" hidden="1">
      <c r="A221" s="76" t="s">
        <v>275</v>
      </c>
      <c r="B221" s="76" t="s">
        <v>276</v>
      </c>
      <c r="C221" s="77"/>
      <c r="D221" s="77"/>
      <c r="E221" s="78"/>
      <c r="F221" s="145"/>
    </row>
    <row r="222" spans="1:6" ht="14.25" hidden="1">
      <c r="A222" s="76" t="s">
        <v>277</v>
      </c>
      <c r="B222" s="76" t="s">
        <v>561</v>
      </c>
      <c r="C222" s="77"/>
      <c r="D222" s="77"/>
      <c r="E222" s="78"/>
      <c r="F222" s="145"/>
    </row>
    <row r="223" spans="1:6" ht="14.25" hidden="1">
      <c r="A223" s="76"/>
      <c r="B223" s="76"/>
      <c r="C223" s="77"/>
      <c r="D223" s="77"/>
      <c r="E223" s="78"/>
      <c r="F223" s="145"/>
    </row>
    <row r="224" spans="1:6" ht="14.25">
      <c r="A224" s="76" t="s">
        <v>279</v>
      </c>
      <c r="B224" s="76" t="s">
        <v>280</v>
      </c>
      <c r="C224" s="77">
        <v>50000</v>
      </c>
      <c r="D224" s="77">
        <v>50000</v>
      </c>
      <c r="E224" s="77">
        <f>('Detalle de Ejecucion Agosto 23'!E240)</f>
        <v>0</v>
      </c>
      <c r="F224" s="145"/>
    </row>
    <row r="225" spans="1:6" ht="14.25" hidden="1">
      <c r="A225" s="76" t="s">
        <v>281</v>
      </c>
      <c r="B225" s="76" t="s">
        <v>282</v>
      </c>
      <c r="C225" s="77"/>
      <c r="D225" s="77"/>
      <c r="E225" s="78"/>
      <c r="F225" s="145"/>
    </row>
    <row r="226" spans="1:6" ht="14.25" hidden="1">
      <c r="A226" s="76" t="s">
        <v>283</v>
      </c>
      <c r="B226" s="76" t="s">
        <v>284</v>
      </c>
      <c r="C226" s="77"/>
      <c r="D226" s="77"/>
      <c r="E226" s="78"/>
      <c r="F226" s="145"/>
    </row>
    <row r="227" spans="1:6" ht="14.25" hidden="1">
      <c r="A227" s="76" t="s">
        <v>285</v>
      </c>
      <c r="B227" s="76" t="s">
        <v>286</v>
      </c>
      <c r="C227" s="77"/>
      <c r="D227" s="77"/>
      <c r="E227" s="78"/>
      <c r="F227" s="145"/>
    </row>
    <row r="228" spans="1:6" ht="14.25" hidden="1">
      <c r="A228" s="76" t="s">
        <v>287</v>
      </c>
      <c r="B228" s="76" t="s">
        <v>288</v>
      </c>
      <c r="C228" s="77"/>
      <c r="D228" s="77"/>
      <c r="E228" s="78"/>
      <c r="F228" s="145"/>
    </row>
    <row r="229" spans="1:6" ht="14.25" hidden="1">
      <c r="A229" s="76" t="s">
        <v>289</v>
      </c>
      <c r="B229" s="76" t="s">
        <v>715</v>
      </c>
      <c r="C229" s="77"/>
      <c r="D229" s="77"/>
      <c r="E229" s="78"/>
      <c r="F229" s="145"/>
    </row>
    <row r="230" spans="1:6" ht="14.25" hidden="1">
      <c r="A230" s="76" t="s">
        <v>291</v>
      </c>
      <c r="B230" s="76" t="s">
        <v>292</v>
      </c>
      <c r="C230" s="77"/>
      <c r="D230" s="77"/>
      <c r="E230" s="78"/>
      <c r="F230" s="145"/>
    </row>
    <row r="231" spans="1:6" ht="14.25" hidden="1">
      <c r="A231" s="76" t="s">
        <v>293</v>
      </c>
      <c r="B231" s="76" t="s">
        <v>294</v>
      </c>
      <c r="C231" s="77"/>
      <c r="D231" s="77"/>
      <c r="E231" s="78"/>
      <c r="F231" s="145"/>
    </row>
    <row r="232" spans="1:6" ht="14.25" hidden="1">
      <c r="A232" s="76"/>
      <c r="B232" s="76"/>
      <c r="C232" s="77"/>
      <c r="D232" s="77"/>
      <c r="E232" s="78"/>
      <c r="F232" s="145"/>
    </row>
    <row r="233" spans="1:6" ht="14.25">
      <c r="A233" s="76" t="s">
        <v>295</v>
      </c>
      <c r="B233" s="76" t="s">
        <v>296</v>
      </c>
      <c r="C233" s="77">
        <v>15970000</v>
      </c>
      <c r="D233" s="77">
        <v>15970000</v>
      </c>
      <c r="E233" s="77">
        <f>('Detalle de Ejecucion Agosto 23'!E249)</f>
        <v>623504</v>
      </c>
      <c r="F233" s="145"/>
    </row>
    <row r="234" spans="1:6" ht="14.25" hidden="1">
      <c r="A234" s="76" t="s">
        <v>297</v>
      </c>
      <c r="B234" s="76" t="s">
        <v>298</v>
      </c>
      <c r="C234" s="77"/>
      <c r="D234" s="77"/>
      <c r="E234" s="88">
        <v>390304</v>
      </c>
      <c r="F234" s="145"/>
    </row>
    <row r="235" spans="1:6" ht="14.25" hidden="1">
      <c r="A235" s="76" t="s">
        <v>299</v>
      </c>
      <c r="B235" s="76" t="s">
        <v>300</v>
      </c>
      <c r="C235" s="77"/>
      <c r="D235" s="77"/>
      <c r="E235" s="78"/>
      <c r="F235" s="145"/>
    </row>
    <row r="236" spans="1:6" ht="14.25" hidden="1">
      <c r="A236" s="76" t="s">
        <v>563</v>
      </c>
      <c r="B236" s="76" t="s">
        <v>302</v>
      </c>
      <c r="C236" s="77"/>
      <c r="D236" s="77"/>
      <c r="E236" s="78"/>
      <c r="F236" s="145"/>
    </row>
    <row r="237" spans="1:6" ht="14.25" hidden="1">
      <c r="A237" s="76" t="s">
        <v>303</v>
      </c>
      <c r="B237" s="76" t="s">
        <v>304</v>
      </c>
      <c r="C237" s="77"/>
      <c r="D237" s="77"/>
      <c r="E237" s="78"/>
      <c r="F237" s="145"/>
    </row>
    <row r="238" spans="1:6" ht="14.25" hidden="1">
      <c r="A238" s="76" t="s">
        <v>305</v>
      </c>
      <c r="B238" s="76" t="s">
        <v>306</v>
      </c>
      <c r="C238" s="77"/>
      <c r="D238" s="77"/>
      <c r="E238" s="78"/>
      <c r="F238" s="145"/>
    </row>
    <row r="239" spans="1:6" ht="14.25" hidden="1">
      <c r="A239" s="76" t="s">
        <v>307</v>
      </c>
      <c r="B239" s="76" t="s">
        <v>308</v>
      </c>
      <c r="C239" s="77"/>
      <c r="D239" s="77"/>
      <c r="E239" s="78"/>
      <c r="F239" s="145"/>
    </row>
    <row r="240" spans="1:6" ht="14.25" hidden="1">
      <c r="A240" s="76" t="s">
        <v>309</v>
      </c>
      <c r="B240" s="76" t="s">
        <v>310</v>
      </c>
      <c r="C240" s="77"/>
      <c r="D240" s="77"/>
      <c r="E240" s="78"/>
      <c r="F240" s="145"/>
    </row>
    <row r="241" spans="1:6" ht="14.25" hidden="1">
      <c r="A241" s="76" t="s">
        <v>311</v>
      </c>
      <c r="B241" s="76" t="s">
        <v>564</v>
      </c>
      <c r="C241" s="77"/>
      <c r="D241" s="77"/>
      <c r="E241" s="78"/>
      <c r="F241" s="145"/>
    </row>
    <row r="242" spans="1:6" ht="14.25" hidden="1">
      <c r="A242" s="76"/>
      <c r="B242" s="76"/>
      <c r="C242" s="77"/>
      <c r="D242" s="77"/>
      <c r="E242" s="78"/>
      <c r="F242" s="145"/>
    </row>
    <row r="243" spans="1:6" ht="14.25">
      <c r="A243" s="76" t="s">
        <v>313</v>
      </c>
      <c r="B243" s="76" t="s">
        <v>770</v>
      </c>
      <c r="C243" s="77">
        <v>11154600</v>
      </c>
      <c r="D243" s="77">
        <v>11154600</v>
      </c>
      <c r="E243" s="77">
        <f>('Detalle de Ejecucion Agosto 23'!E262)</f>
        <v>140594.57</v>
      </c>
      <c r="F243" s="145"/>
    </row>
    <row r="244" spans="1:6" ht="14.25" hidden="1">
      <c r="A244" s="76" t="s">
        <v>315</v>
      </c>
      <c r="B244" s="76" t="s">
        <v>565</v>
      </c>
      <c r="C244" s="77"/>
      <c r="D244" s="77"/>
      <c r="E244" s="88"/>
      <c r="F244" s="145"/>
    </row>
    <row r="245" spans="1:6" ht="14.25" hidden="1">
      <c r="A245" s="76" t="s">
        <v>317</v>
      </c>
      <c r="B245" s="76" t="s">
        <v>318</v>
      </c>
      <c r="C245" s="77"/>
      <c r="D245" s="77"/>
      <c r="E245" s="88"/>
      <c r="F245" s="145"/>
    </row>
    <row r="246" spans="1:6" ht="14.25" hidden="1">
      <c r="A246" s="76" t="s">
        <v>319</v>
      </c>
      <c r="B246" s="76" t="s">
        <v>568</v>
      </c>
      <c r="C246" s="77"/>
      <c r="D246" s="77"/>
      <c r="E246" s="88"/>
      <c r="F246" s="145"/>
    </row>
    <row r="247" spans="1:6" ht="14.25" hidden="1">
      <c r="A247" s="76" t="s">
        <v>321</v>
      </c>
      <c r="B247" s="76" t="s">
        <v>322</v>
      </c>
      <c r="C247" s="77"/>
      <c r="D247" s="77"/>
      <c r="E247" s="88"/>
      <c r="F247" s="145"/>
    </row>
    <row r="248" spans="1:6" ht="14.25" hidden="1">
      <c r="A248" s="76" t="s">
        <v>323</v>
      </c>
      <c r="B248" s="76" t="s">
        <v>324</v>
      </c>
      <c r="C248" s="77"/>
      <c r="D248" s="77"/>
      <c r="E248" s="88"/>
      <c r="F248" s="145"/>
    </row>
    <row r="249" spans="1:6" ht="14.25" hidden="1">
      <c r="A249" s="76" t="s">
        <v>325</v>
      </c>
      <c r="B249" s="76" t="s">
        <v>326</v>
      </c>
      <c r="C249" s="77"/>
      <c r="D249" s="77"/>
      <c r="E249" s="88"/>
      <c r="F249" s="145"/>
    </row>
    <row r="250" spans="1:6" ht="14.25" hidden="1">
      <c r="A250" s="76" t="s">
        <v>327</v>
      </c>
      <c r="B250" s="76" t="s">
        <v>328</v>
      </c>
      <c r="C250" s="77"/>
      <c r="D250" s="77"/>
      <c r="E250" s="88"/>
      <c r="F250" s="145"/>
    </row>
    <row r="251" spans="1:6" ht="14.25" hidden="1">
      <c r="A251" s="76" t="s">
        <v>329</v>
      </c>
      <c r="B251" s="76" t="s">
        <v>330</v>
      </c>
      <c r="C251" s="77"/>
      <c r="D251" s="77"/>
      <c r="E251" s="88"/>
      <c r="F251" s="145"/>
    </row>
    <row r="252" spans="1:6" ht="14.25" hidden="1">
      <c r="A252" s="76" t="s">
        <v>331</v>
      </c>
      <c r="B252" s="76" t="s">
        <v>720</v>
      </c>
      <c r="C252" s="77"/>
      <c r="D252" s="77"/>
      <c r="E252" s="88"/>
      <c r="F252" s="145"/>
    </row>
    <row r="253" spans="1:6" ht="14.25" hidden="1">
      <c r="A253" s="76" t="s">
        <v>333</v>
      </c>
      <c r="B253" s="76" t="s">
        <v>578</v>
      </c>
      <c r="C253" s="77"/>
      <c r="D253" s="77"/>
      <c r="E253" s="88"/>
      <c r="F253" s="145"/>
    </row>
    <row r="254" spans="1:6" ht="14.25" hidden="1">
      <c r="A254" s="76"/>
      <c r="B254" s="76"/>
      <c r="C254" s="77"/>
      <c r="D254" s="77"/>
      <c r="E254" s="88"/>
      <c r="F254" s="145"/>
    </row>
    <row r="255" spans="1:6">
      <c r="A255" s="95" t="s">
        <v>335</v>
      </c>
      <c r="B255" s="95" t="s">
        <v>336</v>
      </c>
      <c r="C255" s="470">
        <v>25000000</v>
      </c>
      <c r="D255" s="96">
        <v>25000000</v>
      </c>
      <c r="E255" s="96">
        <f>(E256)</f>
        <v>1291843.93</v>
      </c>
    </row>
    <row r="256" spans="1:6" ht="14.25">
      <c r="A256" s="76" t="s">
        <v>337</v>
      </c>
      <c r="B256" s="76" t="s">
        <v>338</v>
      </c>
      <c r="C256" s="77">
        <v>25000000</v>
      </c>
      <c r="D256" s="77">
        <v>25000000</v>
      </c>
      <c r="E256" s="77">
        <f>('Detalle de Ejecucion Agosto 23'!E291)</f>
        <v>1291843.93</v>
      </c>
      <c r="F256" s="145"/>
    </row>
    <row r="257" spans="1:6" ht="14.25" hidden="1">
      <c r="A257" s="76" t="s">
        <v>339</v>
      </c>
      <c r="B257" s="76" t="s">
        <v>581</v>
      </c>
      <c r="C257" s="77"/>
      <c r="D257" s="77"/>
      <c r="E257" s="88"/>
      <c r="F257" s="145"/>
    </row>
    <row r="258" spans="1:6" ht="14.25" hidden="1">
      <c r="A258" s="76" t="s">
        <v>341</v>
      </c>
      <c r="B258" s="76" t="s">
        <v>342</v>
      </c>
      <c r="C258" s="77"/>
      <c r="D258" s="77"/>
      <c r="E258" s="88"/>
      <c r="F258" s="145"/>
    </row>
    <row r="259" spans="1:6" ht="14.25" hidden="1">
      <c r="A259" s="76" t="s">
        <v>343</v>
      </c>
      <c r="B259" s="76" t="s">
        <v>344</v>
      </c>
      <c r="C259" s="77"/>
      <c r="D259" s="77"/>
      <c r="E259" s="88"/>
      <c r="F259" s="145"/>
    </row>
    <row r="260" spans="1:6" ht="14.25" hidden="1">
      <c r="A260" s="76" t="s">
        <v>345</v>
      </c>
      <c r="B260" s="76" t="s">
        <v>346</v>
      </c>
      <c r="C260" s="77"/>
      <c r="D260" s="77"/>
      <c r="E260" s="88"/>
      <c r="F260" s="145"/>
    </row>
    <row r="261" spans="1:6" ht="14.25" hidden="1">
      <c r="A261" s="76" t="s">
        <v>347</v>
      </c>
      <c r="B261" s="76" t="s">
        <v>348</v>
      </c>
      <c r="C261" s="77"/>
      <c r="D261" s="77"/>
      <c r="E261" s="88"/>
      <c r="F261" s="145"/>
    </row>
    <row r="262" spans="1:6" ht="14.25" hidden="1">
      <c r="A262" s="76" t="s">
        <v>349</v>
      </c>
      <c r="B262" s="76" t="s">
        <v>350</v>
      </c>
      <c r="C262" s="77"/>
      <c r="D262" s="77"/>
      <c r="E262" s="88"/>
      <c r="F262" s="145"/>
    </row>
    <row r="263" spans="1:6" ht="14.25" hidden="1">
      <c r="A263" s="76"/>
      <c r="B263" s="76"/>
      <c r="C263" s="77"/>
      <c r="D263" s="77"/>
      <c r="E263" s="88"/>
      <c r="F263" s="145"/>
    </row>
    <row r="264" spans="1:6" ht="14.25" hidden="1">
      <c r="A264" s="76" t="s">
        <v>582</v>
      </c>
      <c r="B264" s="76" t="s">
        <v>585</v>
      </c>
      <c r="C264" s="77"/>
      <c r="D264" s="77"/>
      <c r="E264" s="29"/>
      <c r="F264" s="145"/>
    </row>
    <row r="265" spans="1:6" ht="14.25" hidden="1">
      <c r="A265" s="76"/>
      <c r="B265" s="76"/>
      <c r="C265" s="77"/>
      <c r="D265" s="77"/>
      <c r="E265" s="78"/>
      <c r="F265" s="145"/>
    </row>
    <row r="266" spans="1:6" ht="14.25" hidden="1">
      <c r="A266" s="76"/>
      <c r="B266" s="76"/>
      <c r="C266" s="77"/>
      <c r="D266" s="77"/>
      <c r="E266" s="88"/>
      <c r="F266" s="145"/>
    </row>
    <row r="267" spans="1:6" ht="14.25" hidden="1">
      <c r="A267" s="76" t="s">
        <v>584</v>
      </c>
      <c r="B267" s="76" t="s">
        <v>585</v>
      </c>
      <c r="C267" s="77"/>
      <c r="D267" s="77"/>
      <c r="E267" s="77">
        <f t="shared" ref="E267" si="0">SUM(E268:E269)</f>
        <v>0</v>
      </c>
      <c r="F267" s="145"/>
    </row>
    <row r="268" spans="1:6" ht="14.25" hidden="1">
      <c r="A268" s="76" t="s">
        <v>586</v>
      </c>
      <c r="B268" s="76" t="s">
        <v>587</v>
      </c>
      <c r="C268" s="77"/>
      <c r="D268" s="77"/>
      <c r="E268" s="88"/>
      <c r="F268" s="145"/>
    </row>
    <row r="269" spans="1:6" ht="14.25" hidden="1">
      <c r="A269" s="76" t="s">
        <v>588</v>
      </c>
      <c r="B269" s="76" t="s">
        <v>589</v>
      </c>
      <c r="C269" s="77"/>
      <c r="D269" s="77"/>
      <c r="E269" s="29"/>
      <c r="F269" s="145"/>
    </row>
    <row r="270" spans="1:6" ht="14.25" hidden="1">
      <c r="A270" s="76"/>
      <c r="B270" s="76"/>
      <c r="C270" s="77"/>
      <c r="D270" s="77"/>
      <c r="E270" s="78"/>
      <c r="F270" s="145"/>
    </row>
    <row r="271" spans="1:6" ht="14.25">
      <c r="A271" s="95" t="s">
        <v>351</v>
      </c>
      <c r="B271" s="95" t="s">
        <v>829</v>
      </c>
      <c r="C271" s="470">
        <v>1500000000</v>
      </c>
      <c r="D271" s="96">
        <v>1500000000</v>
      </c>
      <c r="E271" s="96">
        <f>SUM(E272+E273)</f>
        <v>30650805.5</v>
      </c>
      <c r="F271" s="145"/>
    </row>
    <row r="272" spans="1:6" ht="14.25">
      <c r="A272" s="76" t="s">
        <v>939</v>
      </c>
      <c r="B272" s="1" t="s">
        <v>941</v>
      </c>
      <c r="C272" s="77">
        <v>0</v>
      </c>
      <c r="D272" s="77">
        <v>0</v>
      </c>
      <c r="E272" s="77">
        <f>('Detalle de Ejecucion Agosto 23'!E311)</f>
        <v>650805.5</v>
      </c>
      <c r="F272" s="145"/>
    </row>
    <row r="273" spans="1:6" ht="14.25">
      <c r="A273" s="76" t="s">
        <v>743</v>
      </c>
      <c r="B273" s="76" t="s">
        <v>830</v>
      </c>
      <c r="C273" s="77">
        <v>1500000000</v>
      </c>
      <c r="D273" s="77">
        <v>1500000000</v>
      </c>
      <c r="E273" s="77">
        <f>('Detalle de Ejecucion Agosto 23'!E315)</f>
        <v>30000000</v>
      </c>
      <c r="F273" s="145"/>
    </row>
    <row r="274" spans="1:6" ht="14.25">
      <c r="A274" s="95" t="s">
        <v>355</v>
      </c>
      <c r="B274" s="95" t="s">
        <v>356</v>
      </c>
      <c r="C274" s="96">
        <v>115790800</v>
      </c>
      <c r="D274" s="96">
        <v>115790800</v>
      </c>
      <c r="E274" s="96">
        <f>('Detalle de Ejecucion Agosto 23'!E318)</f>
        <v>0</v>
      </c>
      <c r="F274" s="145"/>
    </row>
    <row r="275" spans="1:6" ht="14.25">
      <c r="A275" s="76" t="s">
        <v>357</v>
      </c>
      <c r="B275" s="76" t="s">
        <v>358</v>
      </c>
      <c r="C275" s="77">
        <v>39000000</v>
      </c>
      <c r="D275" s="77">
        <v>39000000</v>
      </c>
      <c r="E275" s="77">
        <v>0</v>
      </c>
      <c r="F275" s="145"/>
    </row>
    <row r="276" spans="1:6" ht="14.25" hidden="1">
      <c r="A276" s="76" t="s">
        <v>359</v>
      </c>
      <c r="B276" s="76" t="s">
        <v>360</v>
      </c>
      <c r="C276" s="77"/>
      <c r="D276" s="77"/>
      <c r="E276" s="78"/>
      <c r="F276" s="145"/>
    </row>
    <row r="277" spans="1:6" ht="14.25" hidden="1">
      <c r="A277" s="76" t="s">
        <v>361</v>
      </c>
      <c r="B277" s="76" t="s">
        <v>362</v>
      </c>
      <c r="C277" s="77"/>
      <c r="D277" s="77"/>
      <c r="E277" s="78"/>
      <c r="F277" s="145"/>
    </row>
    <row r="278" spans="1:6" ht="14.25" hidden="1">
      <c r="A278" s="76" t="s">
        <v>363</v>
      </c>
      <c r="B278" s="76" t="s">
        <v>590</v>
      </c>
      <c r="C278" s="77"/>
      <c r="D278" s="77"/>
      <c r="E278" s="78">
        <v>1973180.16</v>
      </c>
      <c r="F278" s="145"/>
    </row>
    <row r="279" spans="1:6" ht="14.25" hidden="1">
      <c r="A279" s="76"/>
      <c r="B279" s="76"/>
      <c r="C279" s="77"/>
      <c r="D279" s="77"/>
      <c r="E279" s="78"/>
      <c r="F279" s="145"/>
    </row>
    <row r="280" spans="1:6" ht="14.25" hidden="1">
      <c r="A280" s="76" t="s">
        <v>365</v>
      </c>
      <c r="B280" s="76" t="s">
        <v>366</v>
      </c>
      <c r="C280" s="77"/>
      <c r="D280" s="77"/>
      <c r="E280" s="78"/>
      <c r="F280" s="145"/>
    </row>
    <row r="281" spans="1:6" ht="14.25" hidden="1">
      <c r="A281" s="76" t="s">
        <v>367</v>
      </c>
      <c r="B281" s="76" t="s">
        <v>368</v>
      </c>
      <c r="C281" s="77"/>
      <c r="D281" s="77"/>
      <c r="E281" s="78"/>
      <c r="F281" s="145"/>
    </row>
    <row r="282" spans="1:6" ht="14.25" hidden="1">
      <c r="A282" s="76"/>
      <c r="B282" s="76"/>
      <c r="C282" s="77"/>
      <c r="D282" s="77"/>
      <c r="E282" s="78"/>
      <c r="F282" s="145"/>
    </row>
    <row r="283" spans="1:6" ht="14.25">
      <c r="A283" s="76" t="s">
        <v>369</v>
      </c>
      <c r="B283" s="76" t="s">
        <v>370</v>
      </c>
      <c r="C283" s="77">
        <v>3300000</v>
      </c>
      <c r="D283" s="77">
        <v>3300000</v>
      </c>
      <c r="E283" s="77">
        <f>('Detalle de Ejecucion Agosto 23'!F324)</f>
        <v>0</v>
      </c>
      <c r="F283" s="145"/>
    </row>
    <row r="284" spans="1:6" ht="14.25">
      <c r="A284" s="76" t="s">
        <v>377</v>
      </c>
      <c r="B284" s="76" t="s">
        <v>592</v>
      </c>
      <c r="C284" s="77">
        <v>0</v>
      </c>
      <c r="D284" s="77">
        <v>0</v>
      </c>
      <c r="E284" s="77">
        <f>('Detalle de Ejecucion Agosto 23'!F328)</f>
        <v>0</v>
      </c>
      <c r="F284" s="145"/>
    </row>
    <row r="285" spans="1:6" ht="14.25">
      <c r="A285" s="76" t="s">
        <v>381</v>
      </c>
      <c r="B285" s="76" t="s">
        <v>959</v>
      </c>
      <c r="C285" s="77">
        <v>41000000</v>
      </c>
      <c r="D285" s="77">
        <v>41000000</v>
      </c>
      <c r="E285" s="77">
        <f>('Detalle de Ejecucion Agosto 23'!F331)</f>
        <v>0</v>
      </c>
      <c r="F285" s="145"/>
    </row>
    <row r="286" spans="1:6" ht="14.25">
      <c r="A286" s="76" t="s">
        <v>387</v>
      </c>
      <c r="B286" s="76" t="s">
        <v>388</v>
      </c>
      <c r="C286" s="77">
        <v>20490800</v>
      </c>
      <c r="D286" s="77">
        <v>20490800</v>
      </c>
      <c r="E286" s="77">
        <f>('Detalle de Ejecucion Agosto 23'!F333)</f>
        <v>0</v>
      </c>
      <c r="F286" s="145"/>
    </row>
    <row r="287" spans="1:6" ht="14.25" hidden="1">
      <c r="A287" s="76" t="s">
        <v>389</v>
      </c>
      <c r="B287" s="76" t="s">
        <v>595</v>
      </c>
      <c r="C287" s="77"/>
      <c r="D287" s="77"/>
      <c r="E287" s="78"/>
      <c r="F287" s="145"/>
    </row>
    <row r="288" spans="1:6" ht="14.25" hidden="1">
      <c r="A288" s="76" t="s">
        <v>391</v>
      </c>
      <c r="B288" s="76" t="s">
        <v>596</v>
      </c>
      <c r="C288" s="77"/>
      <c r="D288" s="77"/>
      <c r="E288" s="78"/>
      <c r="F288" s="145"/>
    </row>
    <row r="289" spans="1:6" ht="14.25" hidden="1">
      <c r="A289" s="76" t="s">
        <v>395</v>
      </c>
      <c r="B289" s="76" t="s">
        <v>597</v>
      </c>
      <c r="C289" s="77"/>
      <c r="D289" s="77"/>
      <c r="E289" s="78"/>
      <c r="F289" s="145"/>
    </row>
    <row r="290" spans="1:6" ht="14.25" hidden="1">
      <c r="A290" s="76" t="s">
        <v>393</v>
      </c>
      <c r="B290" s="76" t="s">
        <v>598</v>
      </c>
      <c r="C290" s="77"/>
      <c r="D290" s="77"/>
      <c r="E290" s="78"/>
      <c r="F290" s="145"/>
    </row>
    <row r="291" spans="1:6" ht="14.25" hidden="1">
      <c r="A291" s="76" t="s">
        <v>397</v>
      </c>
      <c r="B291" s="76" t="s">
        <v>398</v>
      </c>
      <c r="C291" s="77"/>
      <c r="D291" s="77"/>
      <c r="E291" s="78"/>
      <c r="F291" s="145"/>
    </row>
    <row r="292" spans="1:6" ht="14.25" hidden="1">
      <c r="A292" s="76" t="s">
        <v>399</v>
      </c>
      <c r="B292" s="76" t="s">
        <v>599</v>
      </c>
      <c r="C292" s="77"/>
      <c r="D292" s="77"/>
      <c r="E292" s="78"/>
      <c r="F292" s="145"/>
    </row>
    <row r="293" spans="1:6" ht="14.25" hidden="1">
      <c r="A293" s="76"/>
      <c r="B293" s="76"/>
      <c r="C293" s="77"/>
      <c r="D293" s="77"/>
      <c r="E293" s="78"/>
      <c r="F293" s="145"/>
    </row>
    <row r="294" spans="1:6" ht="14.25" hidden="1">
      <c r="A294" s="76" t="s">
        <v>403</v>
      </c>
      <c r="B294" s="76" t="s">
        <v>404</v>
      </c>
      <c r="C294" s="77">
        <v>0</v>
      </c>
      <c r="D294" s="77">
        <v>0</v>
      </c>
      <c r="E294" s="77">
        <f t="shared" ref="E294" si="1">SUM(E295)</f>
        <v>0</v>
      </c>
      <c r="F294" s="145"/>
    </row>
    <row r="295" spans="1:6" ht="10.5" customHeight="1">
      <c r="A295" s="76" t="s">
        <v>403</v>
      </c>
      <c r="B295" s="76" t="s">
        <v>796</v>
      </c>
      <c r="C295" s="77">
        <v>2000000</v>
      </c>
      <c r="D295" s="77">
        <v>2000000</v>
      </c>
      <c r="E295" s="78">
        <f>('Detalle de Ejecucion Agosto 23'!F340)</f>
        <v>0</v>
      </c>
      <c r="F295" s="145"/>
    </row>
    <row r="296" spans="1:6" ht="14.25" hidden="1">
      <c r="A296" s="76"/>
      <c r="B296" s="76"/>
      <c r="C296" s="77"/>
      <c r="D296" s="77"/>
      <c r="E296" s="78"/>
      <c r="F296" s="145"/>
    </row>
    <row r="297" spans="1:6" ht="14.25">
      <c r="A297" s="76" t="s">
        <v>407</v>
      </c>
      <c r="B297" s="76" t="s">
        <v>408</v>
      </c>
      <c r="C297" s="77">
        <v>10000000</v>
      </c>
      <c r="D297" s="77">
        <v>10000000</v>
      </c>
      <c r="E297" s="77">
        <f>('Detalle de Ejecucion Agosto 23'!F342)</f>
        <v>0</v>
      </c>
      <c r="F297" s="145"/>
    </row>
    <row r="298" spans="1:6" ht="14.25" hidden="1">
      <c r="A298" s="76" t="s">
        <v>409</v>
      </c>
      <c r="B298" s="76" t="s">
        <v>410</v>
      </c>
      <c r="C298" s="77"/>
      <c r="D298" s="77"/>
      <c r="E298" s="78"/>
      <c r="F298" s="145"/>
    </row>
    <row r="299" spans="1:6" ht="15" hidden="1">
      <c r="A299" s="76"/>
      <c r="B299" s="86" t="s">
        <v>832</v>
      </c>
      <c r="C299" s="77"/>
      <c r="D299" s="77"/>
      <c r="E299" s="78">
        <v>470187.31</v>
      </c>
      <c r="F299" s="145"/>
    </row>
    <row r="300" spans="1:6" ht="14.25" hidden="1">
      <c r="A300" s="76" t="s">
        <v>411</v>
      </c>
      <c r="B300" s="76" t="s">
        <v>412</v>
      </c>
      <c r="C300" s="77"/>
      <c r="D300" s="77"/>
      <c r="E300" s="78"/>
      <c r="F300" s="145"/>
    </row>
    <row r="301" spans="1:6" ht="14.25" hidden="1">
      <c r="A301" s="29"/>
      <c r="B301" s="29"/>
      <c r="C301" s="77"/>
      <c r="D301" s="77"/>
      <c r="E301" s="29"/>
      <c r="F301" s="145"/>
    </row>
    <row r="302" spans="1:6" ht="14.25" hidden="1">
      <c r="A302" s="76" t="s">
        <v>413</v>
      </c>
      <c r="B302" s="76" t="s">
        <v>414</v>
      </c>
      <c r="C302" s="77">
        <v>0</v>
      </c>
      <c r="D302" s="77">
        <v>0</v>
      </c>
      <c r="E302" s="77">
        <f t="shared" ref="E302" si="2">SUM(E303:E304)</f>
        <v>0</v>
      </c>
      <c r="F302" s="145"/>
    </row>
    <row r="303" spans="1:6" ht="14.25" hidden="1">
      <c r="A303" s="76" t="s">
        <v>415</v>
      </c>
      <c r="B303" s="76" t="s">
        <v>416</v>
      </c>
      <c r="C303" s="77"/>
      <c r="D303" s="77"/>
      <c r="E303" s="78"/>
      <c r="F303" s="145"/>
    </row>
    <row r="304" spans="1:6" ht="14.25" hidden="1">
      <c r="A304" s="29"/>
      <c r="B304" s="29"/>
      <c r="C304" s="77"/>
      <c r="D304" s="77"/>
      <c r="E304" s="29"/>
      <c r="F304" s="145"/>
    </row>
    <row r="305" spans="1:6" ht="14.25">
      <c r="A305" s="76" t="s">
        <v>413</v>
      </c>
      <c r="B305" s="76" t="s">
        <v>1324</v>
      </c>
      <c r="C305" s="77">
        <v>0</v>
      </c>
      <c r="D305" s="107">
        <v>0</v>
      </c>
      <c r="E305" s="77">
        <f>('Detalle de Ejecucion Agosto 23'!F345)</f>
        <v>0</v>
      </c>
      <c r="F305" s="145"/>
    </row>
    <row r="306" spans="1:6" ht="14.25">
      <c r="A306" s="95" t="s">
        <v>417</v>
      </c>
      <c r="B306" s="95" t="s">
        <v>418</v>
      </c>
      <c r="C306" s="96">
        <v>105000000</v>
      </c>
      <c r="D306" s="96">
        <v>105000000</v>
      </c>
      <c r="E306" s="96">
        <f>('Detalle de Ejecucion Agosto 23'!E348)</f>
        <v>1793712.02</v>
      </c>
      <c r="F306" s="145"/>
    </row>
    <row r="307" spans="1:6" ht="14.25" hidden="1">
      <c r="A307" s="1" t="s">
        <v>421</v>
      </c>
      <c r="B307" s="1" t="s">
        <v>602</v>
      </c>
      <c r="C307" s="1"/>
      <c r="D307" s="1"/>
      <c r="E307" s="23"/>
      <c r="F307" s="145"/>
    </row>
    <row r="308" spans="1:6" ht="14.25" hidden="1">
      <c r="A308" s="1"/>
      <c r="B308" s="81" t="s">
        <v>835</v>
      </c>
      <c r="C308" s="81"/>
      <c r="D308" s="81"/>
      <c r="E308" s="23">
        <v>621028.79</v>
      </c>
      <c r="F308" s="145"/>
    </row>
    <row r="309" spans="1:6" ht="14.25" hidden="1">
      <c r="A309" s="76" t="s">
        <v>960</v>
      </c>
      <c r="B309" s="76" t="s">
        <v>424</v>
      </c>
      <c r="C309" s="77">
        <v>5000000</v>
      </c>
      <c r="D309" s="77">
        <v>5000000</v>
      </c>
      <c r="E309" s="23"/>
      <c r="F309" s="145"/>
    </row>
    <row r="310" spans="1:6" ht="14.25" hidden="1">
      <c r="A310" s="25"/>
      <c r="B310" s="81" t="s">
        <v>836</v>
      </c>
      <c r="C310" s="81"/>
      <c r="D310" s="81"/>
      <c r="E310" s="23">
        <v>1796753.96</v>
      </c>
      <c r="F310" s="145"/>
    </row>
    <row r="311" spans="1:6" ht="14.25" hidden="1">
      <c r="A311" s="25"/>
      <c r="B311" s="81" t="s">
        <v>837</v>
      </c>
      <c r="C311" s="81"/>
      <c r="D311" s="81"/>
      <c r="E311" s="23">
        <v>1735520.21</v>
      </c>
      <c r="F311" s="145"/>
    </row>
    <row r="312" spans="1:6" ht="14.25">
      <c r="A312" s="25"/>
      <c r="C312" s="89"/>
      <c r="D312" s="25"/>
      <c r="E312" s="23"/>
      <c r="F312" s="145"/>
    </row>
    <row r="313" spans="1:6" ht="14.25">
      <c r="A313" s="25"/>
      <c r="C313" s="89"/>
      <c r="D313" s="25"/>
      <c r="E313" s="23"/>
      <c r="F313" s="145"/>
    </row>
    <row r="314" spans="1:6">
      <c r="A314" s="25"/>
      <c r="B314" s="106"/>
      <c r="C314" s="106"/>
      <c r="D314" s="107"/>
      <c r="E314" s="107"/>
      <c r="F314" s="107"/>
    </row>
    <row r="315" spans="1:6">
      <c r="A315" s="25"/>
      <c r="B315" s="112" t="s">
        <v>751</v>
      </c>
      <c r="C315" s="108"/>
      <c r="D315" s="112" t="s">
        <v>606</v>
      </c>
      <c r="E315" s="711"/>
      <c r="F315" s="711"/>
    </row>
    <row r="316" spans="1:6">
      <c r="B316" s="113" t="s">
        <v>838</v>
      </c>
      <c r="C316" s="109"/>
      <c r="D316" s="110" t="s">
        <v>434</v>
      </c>
      <c r="E316" s="111"/>
    </row>
    <row r="317" spans="1:6">
      <c r="B317" s="106"/>
      <c r="C317" s="106"/>
      <c r="D317" s="18"/>
      <c r="E317" s="18"/>
      <c r="F317" s="18"/>
    </row>
    <row r="318" spans="1:6">
      <c r="D318" s="18"/>
      <c r="E318" s="18"/>
      <c r="F318" s="18"/>
    </row>
    <row r="319" spans="1:6">
      <c r="B319" s="704" t="s">
        <v>755</v>
      </c>
      <c r="C319" s="704"/>
      <c r="D319" s="704"/>
      <c r="E319" s="704"/>
    </row>
    <row r="320" spans="1:6">
      <c r="B320" s="704" t="s">
        <v>756</v>
      </c>
      <c r="C320" s="704"/>
      <c r="D320" s="704"/>
      <c r="E320" s="704"/>
    </row>
  </sheetData>
  <mergeCells count="8">
    <mergeCell ref="B319:E319"/>
    <mergeCell ref="B320:E320"/>
    <mergeCell ref="A1:E6"/>
    <mergeCell ref="A7:E7"/>
    <mergeCell ref="A8:E8"/>
    <mergeCell ref="A9:E9"/>
    <mergeCell ref="A10:E10"/>
    <mergeCell ref="E315:F315"/>
  </mergeCells>
  <printOptions horizontalCentered="1" verticalCentered="1"/>
  <pageMargins left="3.937007874015748E-2" right="3.937007874015748E-2" top="0" bottom="0" header="0.11811023622047245" footer="0.31496062992125984"/>
  <pageSetup scale="93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opLeftCell="A5" workbookViewId="0">
      <selection activeCell="Q69" sqref="Q69"/>
    </sheetView>
  </sheetViews>
  <sheetFormatPr baseColWidth="10" defaultColWidth="11.42578125" defaultRowHeight="12.75"/>
  <cols>
    <col min="1" max="1" width="7.140625" customWidth="1"/>
    <col min="2" max="2" width="45.28515625" customWidth="1"/>
    <col min="3" max="3" width="22.7109375" customWidth="1"/>
    <col min="4" max="4" width="21.140625" customWidth="1"/>
    <col min="5" max="5" width="20.7109375" customWidth="1"/>
    <col min="6" max="6" width="1" customWidth="1"/>
    <col min="7" max="7" width="16.7109375" customWidth="1"/>
    <col min="8" max="8" width="14.85546875" bestFit="1" customWidth="1"/>
  </cols>
  <sheetData>
    <row r="1" spans="1:8">
      <c r="A1" s="704"/>
      <c r="B1" s="704"/>
      <c r="C1" s="704"/>
      <c r="D1" s="704"/>
      <c r="E1" s="704"/>
    </row>
    <row r="2" spans="1:8">
      <c r="A2" s="704"/>
      <c r="B2" s="704"/>
      <c r="C2" s="704"/>
      <c r="D2" s="704"/>
      <c r="E2" s="704"/>
    </row>
    <row r="3" spans="1:8" ht="11.25" customHeight="1">
      <c r="A3" s="704"/>
      <c r="B3" s="704"/>
      <c r="C3" s="704"/>
      <c r="D3" s="704"/>
      <c r="E3" s="704"/>
    </row>
    <row r="4" spans="1:8" ht="19.5" customHeight="1">
      <c r="A4" s="704"/>
      <c r="B4" s="704"/>
      <c r="C4" s="704"/>
      <c r="D4" s="704"/>
      <c r="E4" s="704"/>
    </row>
    <row r="5" spans="1:8">
      <c r="A5" s="704"/>
      <c r="B5" s="704"/>
      <c r="C5" s="704"/>
      <c r="D5" s="704"/>
      <c r="E5" s="704"/>
    </row>
    <row r="6" spans="1:8">
      <c r="A6" s="704"/>
      <c r="B6" s="704"/>
      <c r="C6" s="704"/>
      <c r="D6" s="704"/>
      <c r="E6" s="704"/>
    </row>
    <row r="7" spans="1:8" ht="15">
      <c r="A7" s="702" t="s">
        <v>0</v>
      </c>
      <c r="B7" s="702"/>
      <c r="C7" s="702"/>
      <c r="D7" s="702"/>
      <c r="E7" s="702"/>
    </row>
    <row r="8" spans="1:8" ht="15">
      <c r="A8" s="702" t="s">
        <v>1925</v>
      </c>
      <c r="B8" s="702"/>
      <c r="C8" s="702"/>
      <c r="D8" s="702"/>
      <c r="E8" s="702"/>
    </row>
    <row r="9" spans="1:8" ht="14.25">
      <c r="A9" s="706" t="s">
        <v>1</v>
      </c>
      <c r="B9" s="706"/>
      <c r="C9" s="706"/>
      <c r="D9" s="706"/>
      <c r="E9" s="706"/>
      <c r="F9" s="145"/>
    </row>
    <row r="10" spans="1:8" ht="14.25">
      <c r="A10" s="706" t="s">
        <v>3</v>
      </c>
      <c r="B10" s="706"/>
      <c r="C10" s="706"/>
      <c r="D10" s="706"/>
      <c r="E10" s="706"/>
      <c r="F10" s="145"/>
    </row>
    <row r="11" spans="1:8" ht="14.25">
      <c r="A11" s="79" t="s">
        <v>4</v>
      </c>
      <c r="B11" s="79" t="s">
        <v>5</v>
      </c>
      <c r="C11" s="79" t="s">
        <v>798</v>
      </c>
      <c r="D11" s="79" t="s">
        <v>799</v>
      </c>
      <c r="E11" s="80" t="s">
        <v>1926</v>
      </c>
      <c r="F11" s="145"/>
    </row>
    <row r="12" spans="1:8" ht="14.25">
      <c r="A12" s="565" t="s">
        <v>802</v>
      </c>
      <c r="B12" s="83" t="s">
        <v>444</v>
      </c>
      <c r="C12" s="84">
        <f>SUM(C13+C19+C29+C38+C40+C43+C51)</f>
        <v>2977000000</v>
      </c>
      <c r="D12" s="84">
        <f>SUM(D13+D19+D29+D38+D40+D43+D51)</f>
        <v>5588442955</v>
      </c>
      <c r="E12" s="84">
        <f>E13+E19+E29+E38+E40+E43+E51</f>
        <v>190328314.85999998</v>
      </c>
      <c r="F12" s="145"/>
      <c r="G12" s="42"/>
      <c r="H12" s="42"/>
    </row>
    <row r="13" spans="1:8" ht="14.25">
      <c r="A13" s="95" t="s">
        <v>16</v>
      </c>
      <c r="B13" s="95" t="s">
        <v>17</v>
      </c>
      <c r="C13" s="96">
        <f>SUM(C14:C18)</f>
        <v>419740600</v>
      </c>
      <c r="D13" s="96">
        <f>SUM(D14:D18)</f>
        <v>366391667</v>
      </c>
      <c r="E13" s="96">
        <f>SUM(E14+E15+E16+E17+E18)</f>
        <v>13583059.618000003</v>
      </c>
      <c r="F13" s="145"/>
      <c r="G13" s="42"/>
    </row>
    <row r="14" spans="1:8" ht="14.25">
      <c r="A14" s="76" t="s">
        <v>18</v>
      </c>
      <c r="B14" s="76" t="s">
        <v>19</v>
      </c>
      <c r="C14" s="77">
        <v>253783334</v>
      </c>
      <c r="D14" s="77">
        <v>235283334</v>
      </c>
      <c r="E14" s="77">
        <f>('Detalle Ejecucion Sept 23'!F14)</f>
        <v>8791720.870000001</v>
      </c>
      <c r="F14" s="145"/>
    </row>
    <row r="15" spans="1:8" ht="14.25">
      <c r="A15" s="76" t="s">
        <v>48</v>
      </c>
      <c r="B15" s="76" t="s">
        <v>49</v>
      </c>
      <c r="C15" s="77">
        <v>35565600</v>
      </c>
      <c r="D15" s="77">
        <v>46100000</v>
      </c>
      <c r="E15" s="77">
        <f>('Detalle Ejecucion Sept 23'!F33)</f>
        <v>2388001.628</v>
      </c>
      <c r="F15" s="145"/>
    </row>
    <row r="16" spans="1:8" ht="14.25">
      <c r="A16" s="76" t="s">
        <v>74</v>
      </c>
      <c r="B16" s="76" t="s">
        <v>75</v>
      </c>
      <c r="C16" s="77">
        <v>18400000</v>
      </c>
      <c r="D16" s="77">
        <v>4300000</v>
      </c>
      <c r="E16" s="77">
        <f>('Detalle Ejecucion Sept 23'!F52)</f>
        <v>18374</v>
      </c>
      <c r="F16" s="145"/>
    </row>
    <row r="17" spans="1:6" ht="14.25">
      <c r="A17" s="76" t="s">
        <v>84</v>
      </c>
      <c r="B17" s="76" t="s">
        <v>85</v>
      </c>
      <c r="C17" s="77">
        <v>78991666</v>
      </c>
      <c r="D17" s="77">
        <v>60708333</v>
      </c>
      <c r="E17" s="77">
        <f>('Detalle Ejecucion Sept 23'!F58)</f>
        <v>1355404.99</v>
      </c>
      <c r="F17" s="145"/>
    </row>
    <row r="18" spans="1:6" ht="14.25">
      <c r="A18" s="76" t="s">
        <v>94</v>
      </c>
      <c r="B18" s="76" t="s">
        <v>1922</v>
      </c>
      <c r="C18" s="77">
        <v>33000000</v>
      </c>
      <c r="D18" s="77">
        <v>20000000</v>
      </c>
      <c r="E18" s="77">
        <f>('Detalle Ejecucion Sept 23'!F67)</f>
        <v>1029558.13</v>
      </c>
      <c r="F18" s="145"/>
    </row>
    <row r="19" spans="1:6" ht="14.25">
      <c r="A19" s="95" t="s">
        <v>102</v>
      </c>
      <c r="B19" s="95" t="s">
        <v>103</v>
      </c>
      <c r="C19" s="96">
        <f>SUM(C20:C27)</f>
        <v>773444000</v>
      </c>
      <c r="D19" s="96">
        <f>SUM(D20:D28)</f>
        <v>559159000</v>
      </c>
      <c r="E19" s="96">
        <f>SUM(E20+E21+E22+E23+E24+E25+E26+E27+E28)</f>
        <v>131066985.522</v>
      </c>
      <c r="F19" s="145"/>
    </row>
    <row r="20" spans="1:6" ht="14.25">
      <c r="A20" s="76" t="s">
        <v>104</v>
      </c>
      <c r="B20" s="76" t="s">
        <v>105</v>
      </c>
      <c r="C20" s="77">
        <v>16344000</v>
      </c>
      <c r="D20" s="77">
        <v>15344000</v>
      </c>
      <c r="E20" s="77">
        <f>('Detalle Ejecucion Sept 23'!F72)</f>
        <v>967986.44000000006</v>
      </c>
      <c r="F20" s="145"/>
    </row>
    <row r="21" spans="1:6" ht="14.25">
      <c r="A21" s="76" t="s">
        <v>120</v>
      </c>
      <c r="B21" s="76" t="s">
        <v>121</v>
      </c>
      <c r="C21" s="77">
        <v>71000000</v>
      </c>
      <c r="D21" s="77">
        <v>60150000</v>
      </c>
      <c r="E21" s="77">
        <f>('Detalle Ejecucion Sept 23'!F86)</f>
        <v>660.8</v>
      </c>
      <c r="F21" s="145"/>
    </row>
    <row r="22" spans="1:6" ht="14.25">
      <c r="A22" s="76" t="s">
        <v>126</v>
      </c>
      <c r="B22" s="76" t="s">
        <v>841</v>
      </c>
      <c r="C22" s="77">
        <v>3500000</v>
      </c>
      <c r="D22" s="77">
        <v>16100000</v>
      </c>
      <c r="E22" s="77">
        <f>('Detalle Ejecucion Sept 23'!F91)</f>
        <v>1702862.1800000002</v>
      </c>
      <c r="F22" s="145"/>
    </row>
    <row r="23" spans="1:6" ht="14.25">
      <c r="A23" s="76" t="s">
        <v>131</v>
      </c>
      <c r="B23" s="76" t="s">
        <v>132</v>
      </c>
      <c r="C23" s="77">
        <v>1500000</v>
      </c>
      <c r="D23" s="77">
        <v>500000</v>
      </c>
      <c r="E23" s="77">
        <f>('Detalle Ejecucion Sept 23'!F98)</f>
        <v>13482</v>
      </c>
      <c r="F23" s="145"/>
    </row>
    <row r="24" spans="1:6" ht="14.25">
      <c r="A24" s="76" t="s">
        <v>141</v>
      </c>
      <c r="B24" s="76" t="s">
        <v>142</v>
      </c>
      <c r="C24" s="77">
        <v>11100000</v>
      </c>
      <c r="D24" s="77">
        <v>8000000</v>
      </c>
      <c r="E24" s="77">
        <f>('Detalle Ejecucion Sept 23'!F113)</f>
        <v>91943.24</v>
      </c>
      <c r="F24" s="145"/>
    </row>
    <row r="25" spans="1:6" ht="14.25">
      <c r="A25" s="76" t="s">
        <v>157</v>
      </c>
      <c r="B25" s="76" t="s">
        <v>158</v>
      </c>
      <c r="C25" s="77">
        <v>12000000</v>
      </c>
      <c r="D25" s="77">
        <v>14000000</v>
      </c>
      <c r="E25" s="77">
        <f>('Detalle Ejecucion Sept 23'!F119)</f>
        <v>2865851.71</v>
      </c>
      <c r="F25" s="145"/>
    </row>
    <row r="26" spans="1:6" ht="14.25">
      <c r="A26" s="76" t="s">
        <v>169</v>
      </c>
      <c r="B26" s="76" t="s">
        <v>1923</v>
      </c>
      <c r="C26" s="77">
        <v>111700000</v>
      </c>
      <c r="D26" s="77">
        <v>69600000</v>
      </c>
      <c r="E26" s="77">
        <f>('Detalle Ejecucion Sept 23'!F131)</f>
        <v>351362.24</v>
      </c>
      <c r="F26" s="145"/>
    </row>
    <row r="27" spans="1:6" ht="14.25">
      <c r="A27" s="76" t="s">
        <v>197</v>
      </c>
      <c r="B27" s="76" t="s">
        <v>1924</v>
      </c>
      <c r="C27" s="77">
        <v>546300000</v>
      </c>
      <c r="D27" s="77">
        <v>370000000</v>
      </c>
      <c r="E27" s="77">
        <f>('Detalle Ejecucion Sept 23'!F155)</f>
        <v>125068588.912</v>
      </c>
      <c r="F27" s="145"/>
    </row>
    <row r="28" spans="1:6" ht="14.25">
      <c r="A28" s="76" t="s">
        <v>233</v>
      </c>
      <c r="B28" s="76" t="s">
        <v>234</v>
      </c>
      <c r="C28" s="77">
        <v>0</v>
      </c>
      <c r="D28" s="77">
        <v>5465000</v>
      </c>
      <c r="E28" s="77">
        <f>('Detalle Ejecucion Sept 23'!F202)</f>
        <v>4248</v>
      </c>
      <c r="F28" s="145"/>
    </row>
    <row r="29" spans="1:6" ht="14.25">
      <c r="A29" s="95" t="s">
        <v>238</v>
      </c>
      <c r="B29" s="95" t="s">
        <v>239</v>
      </c>
      <c r="C29" s="96">
        <f>SUM(C30:C37)</f>
        <v>38024600</v>
      </c>
      <c r="D29" s="96">
        <f>SUM(D30:D37)</f>
        <v>35142288</v>
      </c>
      <c r="E29" s="96">
        <f>SUM(E30+E31+E32+E33+E34+E35+E36+E37)</f>
        <v>1267380.9099999999</v>
      </c>
      <c r="F29" s="145"/>
    </row>
    <row r="30" spans="1:6" ht="14.25">
      <c r="A30" s="76" t="s">
        <v>240</v>
      </c>
      <c r="B30" s="76" t="s">
        <v>241</v>
      </c>
      <c r="C30" s="77">
        <v>2550000</v>
      </c>
      <c r="D30" s="77">
        <v>2050000</v>
      </c>
      <c r="E30" s="77">
        <f>('Detalle Ejecucion Sept 23'!F207)</f>
        <v>93530.169999999984</v>
      </c>
      <c r="F30" s="145"/>
    </row>
    <row r="31" spans="1:6" ht="14.25">
      <c r="A31" s="76" t="s">
        <v>245</v>
      </c>
      <c r="B31" s="76" t="s">
        <v>246</v>
      </c>
      <c r="C31" s="77">
        <v>4700000</v>
      </c>
      <c r="D31" s="77">
        <v>4600000</v>
      </c>
      <c r="E31" s="77">
        <f>('Detalle Ejecucion Sept 23'!F271)</f>
        <v>0</v>
      </c>
      <c r="F31" s="145"/>
    </row>
    <row r="32" spans="1:6" ht="14.25">
      <c r="A32" s="76" t="s">
        <v>253</v>
      </c>
      <c r="B32" s="76" t="s">
        <v>254</v>
      </c>
      <c r="C32" s="77">
        <v>1800000</v>
      </c>
      <c r="D32" s="77">
        <v>900000</v>
      </c>
      <c r="E32" s="77">
        <f>('Detalle Ejecucion Sept 23'!F275)</f>
        <v>0</v>
      </c>
      <c r="F32" s="145"/>
    </row>
    <row r="33" spans="1:6" ht="14.25">
      <c r="A33" s="76" t="s">
        <v>267</v>
      </c>
      <c r="B33" s="76" t="s">
        <v>843</v>
      </c>
      <c r="C33" s="77">
        <v>800000</v>
      </c>
      <c r="D33" s="77">
        <v>200000</v>
      </c>
      <c r="E33" s="77">
        <f>('Detalle Ejecucion Sept 23'!F281)</f>
        <v>0</v>
      </c>
      <c r="F33" s="145"/>
    </row>
    <row r="34" spans="1:6" ht="14.25">
      <c r="A34" s="76" t="s">
        <v>271</v>
      </c>
      <c r="B34" s="76" t="s">
        <v>272</v>
      </c>
      <c r="C34" s="77">
        <v>1000000</v>
      </c>
      <c r="D34" s="77">
        <v>1000000</v>
      </c>
      <c r="E34" s="77">
        <f>('Detalle Ejecucion Sept 23'!F283)</f>
        <v>0</v>
      </c>
      <c r="F34" s="145"/>
    </row>
    <row r="35" spans="1:6" ht="14.25">
      <c r="A35" s="76" t="s">
        <v>279</v>
      </c>
      <c r="B35" s="76" t="s">
        <v>280</v>
      </c>
      <c r="C35" s="77">
        <v>50000</v>
      </c>
      <c r="D35" s="77">
        <v>100000</v>
      </c>
      <c r="E35" s="77">
        <f>('Detalle de Ejecucion Agosto 23'!E240)</f>
        <v>0</v>
      </c>
      <c r="F35" s="145"/>
    </row>
    <row r="36" spans="1:6" ht="14.25">
      <c r="A36" s="76" t="s">
        <v>295</v>
      </c>
      <c r="B36" s="76" t="s">
        <v>296</v>
      </c>
      <c r="C36" s="77">
        <v>15970000</v>
      </c>
      <c r="D36" s="77">
        <v>15350000</v>
      </c>
      <c r="E36" s="77">
        <f>('Detalle Ejecucion Sept 23'!F296)</f>
        <v>634960</v>
      </c>
      <c r="F36" s="145"/>
    </row>
    <row r="37" spans="1:6" ht="14.25">
      <c r="A37" s="76" t="s">
        <v>313</v>
      </c>
      <c r="B37" s="76" t="s">
        <v>770</v>
      </c>
      <c r="C37" s="77">
        <v>11154600</v>
      </c>
      <c r="D37" s="77">
        <v>10942288</v>
      </c>
      <c r="E37" s="77">
        <f>('Detalle Ejecucion Sept 23'!F307)</f>
        <v>538890.74</v>
      </c>
      <c r="F37" s="145"/>
    </row>
    <row r="38" spans="1:6">
      <c r="A38" s="95" t="s">
        <v>335</v>
      </c>
      <c r="B38" s="95" t="s">
        <v>336</v>
      </c>
      <c r="C38" s="96">
        <f>SUM(C39)</f>
        <v>25000000</v>
      </c>
      <c r="D38" s="96">
        <f>SUM(D39)</f>
        <v>23000000</v>
      </c>
      <c r="E38" s="96">
        <f>(E39)</f>
        <v>1672782.4499999997</v>
      </c>
    </row>
    <row r="39" spans="1:6" ht="14.25">
      <c r="A39" s="76" t="s">
        <v>337</v>
      </c>
      <c r="B39" s="76" t="s">
        <v>338</v>
      </c>
      <c r="C39" s="77">
        <v>25000000</v>
      </c>
      <c r="D39" s="77">
        <v>23000000</v>
      </c>
      <c r="E39" s="77">
        <f>('Detalle Ejecucion Sept 23'!F340)</f>
        <v>1672782.4499999997</v>
      </c>
      <c r="F39" s="145"/>
    </row>
    <row r="40" spans="1:6" ht="14.25">
      <c r="A40" s="95" t="s">
        <v>351</v>
      </c>
      <c r="B40" s="95" t="s">
        <v>829</v>
      </c>
      <c r="C40" s="96">
        <f>SUM(C41:C42)</f>
        <v>1500000000</v>
      </c>
      <c r="D40" s="96">
        <f>SUM(D41:D42)</f>
        <v>4395000000</v>
      </c>
      <c r="E40" s="96">
        <f>SUM(E41+E42)</f>
        <v>32163350.640000001</v>
      </c>
      <c r="F40" s="145"/>
    </row>
    <row r="41" spans="1:6" ht="14.25">
      <c r="A41" s="76" t="s">
        <v>939</v>
      </c>
      <c r="B41" s="1" t="s">
        <v>941</v>
      </c>
      <c r="C41" s="77">
        <v>0</v>
      </c>
      <c r="D41" s="77">
        <v>70000000</v>
      </c>
      <c r="E41" s="77">
        <f>('Detalle Ejecucion Sept 23'!F358)</f>
        <v>2163350.6399999997</v>
      </c>
      <c r="F41" s="145"/>
    </row>
    <row r="42" spans="1:6" ht="14.25">
      <c r="A42" s="76" t="s">
        <v>743</v>
      </c>
      <c r="B42" s="76" t="s">
        <v>830</v>
      </c>
      <c r="C42" s="77">
        <v>1500000000</v>
      </c>
      <c r="D42" s="77">
        <v>4325000000</v>
      </c>
      <c r="E42" s="77">
        <f>('Detalle Ejecucion Sept 23'!F363)</f>
        <v>30000000</v>
      </c>
      <c r="F42" s="145"/>
    </row>
    <row r="43" spans="1:6" ht="14.25">
      <c r="A43" s="95" t="s">
        <v>355</v>
      </c>
      <c r="B43" s="95" t="s">
        <v>356</v>
      </c>
      <c r="C43" s="96">
        <f>SUM(C44:C49)</f>
        <v>115790800</v>
      </c>
      <c r="D43" s="96">
        <f>SUM(D44:D50)</f>
        <v>104750000</v>
      </c>
      <c r="E43" s="96">
        <f>SUM(E44:E49)</f>
        <v>705564.48</v>
      </c>
      <c r="F43" s="145"/>
    </row>
    <row r="44" spans="1:6" ht="14.25">
      <c r="A44" s="76" t="s">
        <v>357</v>
      </c>
      <c r="B44" s="76" t="s">
        <v>358</v>
      </c>
      <c r="C44" s="77">
        <v>39000000</v>
      </c>
      <c r="D44" s="77">
        <v>30300000</v>
      </c>
      <c r="E44" s="77">
        <f>('Detalle Ejecucion Sept 23'!F368)</f>
        <v>705564.48</v>
      </c>
      <c r="F44" s="145"/>
    </row>
    <row r="45" spans="1:6" ht="14.25">
      <c r="A45" s="76" t="s">
        <v>369</v>
      </c>
      <c r="B45" s="76" t="s">
        <v>370</v>
      </c>
      <c r="C45" s="77">
        <v>3300000</v>
      </c>
      <c r="D45" s="77">
        <v>900000</v>
      </c>
      <c r="E45" s="77">
        <f>('Detalle Ejecucion Sept 23'!F379)</f>
        <v>0</v>
      </c>
      <c r="F45" s="145"/>
    </row>
    <row r="46" spans="1:6" ht="14.25">
      <c r="A46" s="76" t="s">
        <v>381</v>
      </c>
      <c r="B46" s="76" t="s">
        <v>959</v>
      </c>
      <c r="C46" s="77">
        <v>41000000</v>
      </c>
      <c r="D46" s="77">
        <v>46000000</v>
      </c>
      <c r="E46" s="77">
        <f>('Detalle Ejecucion Sept 23'!F386)</f>
        <v>0</v>
      </c>
      <c r="F46" s="145"/>
    </row>
    <row r="47" spans="1:6" ht="15.75" customHeight="1">
      <c r="A47" s="76" t="s">
        <v>387</v>
      </c>
      <c r="B47" s="76" t="s">
        <v>388</v>
      </c>
      <c r="C47" s="77">
        <v>20490800</v>
      </c>
      <c r="D47" s="77">
        <v>12050000</v>
      </c>
      <c r="E47" s="77">
        <f>('Detalle Ejecucion Sept 23'!F388)</f>
        <v>0</v>
      </c>
      <c r="F47" s="145"/>
    </row>
    <row r="48" spans="1:6" ht="14.25">
      <c r="A48" s="76" t="s">
        <v>403</v>
      </c>
      <c r="B48" s="76" t="s">
        <v>404</v>
      </c>
      <c r="C48" s="77">
        <v>2000000</v>
      </c>
      <c r="D48" s="77">
        <v>2000000</v>
      </c>
      <c r="E48" s="77">
        <f>('Detalle Ejecucion Sept 23'!F395)</f>
        <v>0</v>
      </c>
      <c r="F48" s="145"/>
    </row>
    <row r="49" spans="1:6" ht="14.25">
      <c r="A49" s="76" t="s">
        <v>407</v>
      </c>
      <c r="B49" s="76" t="s">
        <v>408</v>
      </c>
      <c r="C49" s="77">
        <v>10000000</v>
      </c>
      <c r="D49" s="77">
        <v>12000000</v>
      </c>
      <c r="E49" s="77">
        <f>('Detalle Ejecucion Sept 23'!F398)</f>
        <v>0</v>
      </c>
      <c r="F49" s="145"/>
    </row>
    <row r="50" spans="1:6" ht="14.25">
      <c r="A50" s="76" t="s">
        <v>413</v>
      </c>
      <c r="B50" s="76" t="s">
        <v>3102</v>
      </c>
      <c r="C50" s="77"/>
      <c r="D50" s="77">
        <v>1500000</v>
      </c>
      <c r="E50" s="77"/>
      <c r="F50" s="145"/>
    </row>
    <row r="51" spans="1:6" ht="14.25">
      <c r="A51" s="95" t="s">
        <v>417</v>
      </c>
      <c r="B51" s="95" t="s">
        <v>418</v>
      </c>
      <c r="C51" s="96">
        <v>105000000</v>
      </c>
      <c r="D51" s="96">
        <v>105000000</v>
      </c>
      <c r="E51" s="96">
        <f>('Detalle Ejecucion Sept 23'!F404)</f>
        <v>9869191.2399999984</v>
      </c>
      <c r="F51" s="145"/>
    </row>
    <row r="52" spans="1:6" ht="14.25" hidden="1">
      <c r="A52" s="1" t="s">
        <v>421</v>
      </c>
      <c r="B52" s="1" t="s">
        <v>602</v>
      </c>
      <c r="C52" s="1"/>
      <c r="D52" s="1"/>
      <c r="E52" s="23"/>
      <c r="F52" s="145"/>
    </row>
    <row r="53" spans="1:6" ht="14.25" hidden="1">
      <c r="A53" s="1"/>
      <c r="B53" s="81" t="s">
        <v>835</v>
      </c>
      <c r="C53" s="81"/>
      <c r="D53" s="81"/>
      <c r="E53" s="23">
        <v>621028.79</v>
      </c>
      <c r="F53" s="145"/>
    </row>
    <row r="54" spans="1:6" ht="14.25" hidden="1">
      <c r="A54" s="76" t="s">
        <v>960</v>
      </c>
      <c r="B54" s="76" t="s">
        <v>424</v>
      </c>
      <c r="C54" s="77">
        <v>5000000</v>
      </c>
      <c r="D54" s="77">
        <v>5000000</v>
      </c>
      <c r="E54" s="23"/>
      <c r="F54" s="145"/>
    </row>
    <row r="55" spans="1:6" ht="14.25" hidden="1">
      <c r="A55" s="25"/>
      <c r="B55" s="81" t="s">
        <v>836</v>
      </c>
      <c r="C55" s="81"/>
      <c r="D55" s="81"/>
      <c r="E55" s="23">
        <v>1796753.96</v>
      </c>
      <c r="F55" s="145"/>
    </row>
    <row r="56" spans="1:6" ht="14.25" hidden="1">
      <c r="A56" s="25"/>
      <c r="B56" s="81" t="s">
        <v>837</v>
      </c>
      <c r="C56" s="81"/>
      <c r="D56" s="81"/>
      <c r="E56" s="23">
        <v>1735520.21</v>
      </c>
      <c r="F56" s="145"/>
    </row>
    <row r="57" spans="1:6" ht="14.25">
      <c r="A57" s="25"/>
      <c r="B57" s="81"/>
      <c r="C57" s="81"/>
      <c r="D57" s="81"/>
      <c r="E57" s="23"/>
      <c r="F57" s="145"/>
    </row>
    <row r="58" spans="1:6" ht="14.25">
      <c r="A58" s="25"/>
      <c r="C58" s="89"/>
      <c r="D58" s="25"/>
      <c r="E58" s="23"/>
      <c r="F58" s="145"/>
    </row>
    <row r="59" spans="1:6">
      <c r="A59" s="25"/>
      <c r="B59" s="106"/>
      <c r="C59" s="106"/>
      <c r="D59" s="107"/>
      <c r="E59" s="107"/>
      <c r="F59" s="107"/>
    </row>
    <row r="60" spans="1:6">
      <c r="A60" s="25"/>
      <c r="B60" s="112" t="s">
        <v>751</v>
      </c>
      <c r="C60" s="108"/>
      <c r="D60" s="112" t="s">
        <v>606</v>
      </c>
      <c r="E60" s="711"/>
      <c r="F60" s="711"/>
    </row>
    <row r="61" spans="1:6">
      <c r="B61" s="113" t="s">
        <v>838</v>
      </c>
      <c r="C61" s="109"/>
      <c r="D61" s="110" t="s">
        <v>434</v>
      </c>
      <c r="E61" s="111"/>
    </row>
    <row r="62" spans="1:6">
      <c r="B62" s="106"/>
      <c r="C62" s="106"/>
      <c r="D62" s="18"/>
      <c r="E62" s="18"/>
      <c r="F62" s="18"/>
    </row>
    <row r="63" spans="1:6">
      <c r="B63" t="s">
        <v>3113</v>
      </c>
      <c r="D63" s="18"/>
      <c r="E63" s="18"/>
      <c r="F63" s="18"/>
    </row>
    <row r="64" spans="1:6">
      <c r="B64" s="704" t="s">
        <v>755</v>
      </c>
      <c r="C64" s="704"/>
      <c r="D64" s="704"/>
      <c r="E64" s="704"/>
    </row>
    <row r="65" spans="2:5">
      <c r="B65" s="704" t="s">
        <v>756</v>
      </c>
      <c r="C65" s="704"/>
      <c r="D65" s="704"/>
      <c r="E65" s="704"/>
    </row>
  </sheetData>
  <mergeCells count="8">
    <mergeCell ref="B64:E64"/>
    <mergeCell ref="B65:E65"/>
    <mergeCell ref="A1:E6"/>
    <mergeCell ref="A7:E7"/>
    <mergeCell ref="A8:E8"/>
    <mergeCell ref="A9:E9"/>
    <mergeCell ref="A10:E10"/>
    <mergeCell ref="E60:F60"/>
  </mergeCells>
  <phoneticPr fontId="102" type="noConversion"/>
  <printOptions horizontalCentered="1" verticalCentered="1"/>
  <pageMargins left="3.937007874015748E-2" right="3.937007874015748E-2" top="0" bottom="0" header="0.11811023622047245" footer="0.31496062992125984"/>
  <pageSetup scale="89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workbookViewId="0">
      <selection activeCell="Q69" sqref="Q69"/>
    </sheetView>
  </sheetViews>
  <sheetFormatPr baseColWidth="10" defaultColWidth="20.7109375" defaultRowHeight="12.75"/>
  <cols>
    <col min="1" max="2" width="26.28515625" customWidth="1"/>
    <col min="3" max="3" width="16.5703125" customWidth="1"/>
    <col min="4" max="4" width="36.140625" bestFit="1" customWidth="1"/>
  </cols>
  <sheetData>
    <row r="2" spans="1:4" ht="25.5">
      <c r="A2" s="724" t="s">
        <v>1927</v>
      </c>
      <c r="B2" s="724"/>
      <c r="C2" s="724"/>
      <c r="D2" s="724"/>
    </row>
    <row r="3" spans="1:4" ht="15.75">
      <c r="A3" s="35" t="s">
        <v>1928</v>
      </c>
      <c r="B3" s="35" t="s">
        <v>1929</v>
      </c>
      <c r="C3" s="35" t="s">
        <v>1930</v>
      </c>
      <c r="D3" s="35" t="s">
        <v>1931</v>
      </c>
    </row>
    <row r="4" spans="1:4">
      <c r="A4" t="s">
        <v>800</v>
      </c>
      <c r="B4" t="s">
        <v>939</v>
      </c>
      <c r="C4" s="107">
        <v>2442273100.0900002</v>
      </c>
      <c r="D4" t="s">
        <v>1932</v>
      </c>
    </row>
    <row r="5" spans="1:4">
      <c r="D5" s="29" t="s">
        <v>1933</v>
      </c>
    </row>
    <row r="6" spans="1:4">
      <c r="D6" s="29" t="s">
        <v>1934</v>
      </c>
    </row>
    <row r="7" spans="1:4">
      <c r="D7" s="29" t="s">
        <v>1935</v>
      </c>
    </row>
    <row r="8" spans="1:4">
      <c r="D8" s="29" t="s">
        <v>1936</v>
      </c>
    </row>
    <row r="9" spans="1:4">
      <c r="D9" s="29" t="s">
        <v>1937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477"/>
  <sheetViews>
    <sheetView topLeftCell="A399" workbookViewId="0">
      <selection activeCell="Q69" sqref="Q69"/>
    </sheetView>
  </sheetViews>
  <sheetFormatPr baseColWidth="10" defaultColWidth="11.42578125" defaultRowHeight="12.75"/>
  <cols>
    <col min="1" max="1" width="8.85546875" customWidth="1"/>
    <col min="2" max="2" width="4.42578125" customWidth="1"/>
    <col min="3" max="3" width="7" customWidth="1"/>
    <col min="4" max="4" width="51.7109375" customWidth="1"/>
    <col min="5" max="5" width="19.7109375" customWidth="1"/>
    <col min="6" max="6" width="16.85546875" customWidth="1"/>
    <col min="7" max="7" width="14.7109375" bestFit="1" customWidth="1"/>
    <col min="8" max="8" width="30.7109375" customWidth="1"/>
    <col min="10" max="10" width="13" customWidth="1"/>
    <col min="15" max="15" width="18.42578125" customWidth="1"/>
    <col min="16" max="16" width="16" customWidth="1"/>
  </cols>
  <sheetData>
    <row r="4" spans="1:23" ht="15.75">
      <c r="A4" s="697"/>
      <c r="B4" s="697"/>
      <c r="C4" s="697"/>
      <c r="D4" s="697"/>
      <c r="E4" s="697"/>
      <c r="F4" s="697"/>
    </row>
    <row r="5" spans="1:23" ht="15">
      <c r="A5" s="698"/>
      <c r="B5" s="698"/>
      <c r="C5" s="698"/>
      <c r="D5" s="698"/>
      <c r="E5" s="698"/>
      <c r="F5" s="698"/>
    </row>
    <row r="6" spans="1:23" ht="15.75">
      <c r="A6" s="697" t="s">
        <v>611</v>
      </c>
      <c r="B6" s="697"/>
      <c r="C6" s="697"/>
      <c r="D6" s="697"/>
      <c r="E6" s="697"/>
      <c r="F6" s="697"/>
    </row>
    <row r="7" spans="1:23" ht="15.75">
      <c r="A7" s="697" t="s">
        <v>1</v>
      </c>
      <c r="B7" s="697"/>
      <c r="C7" s="697"/>
      <c r="D7" s="697"/>
      <c r="E7" s="697"/>
      <c r="F7" s="697"/>
    </row>
    <row r="8" spans="1:23" ht="15">
      <c r="A8" s="698" t="s">
        <v>3</v>
      </c>
      <c r="B8" s="698"/>
      <c r="C8" s="698"/>
      <c r="D8" s="698"/>
      <c r="E8" s="698"/>
      <c r="F8" s="698"/>
    </row>
    <row r="9" spans="1:23" ht="15">
      <c r="A9" s="27"/>
      <c r="B9" s="27"/>
      <c r="C9" s="27"/>
      <c r="D9" s="27"/>
      <c r="E9" s="27"/>
      <c r="F9" s="27"/>
    </row>
    <row r="10" spans="1:23" ht="13.5" thickBot="1">
      <c r="A10" s="20"/>
      <c r="B10" s="20"/>
      <c r="C10" s="20"/>
      <c r="D10" s="20"/>
      <c r="E10" s="20"/>
      <c r="F10" s="20"/>
    </row>
    <row r="11" spans="1:23" ht="16.5" thickBot="1">
      <c r="A11" s="3" t="s">
        <v>4</v>
      </c>
      <c r="B11" s="3" t="s">
        <v>613</v>
      </c>
      <c r="C11" s="3" t="s">
        <v>614</v>
      </c>
      <c r="D11" s="3" t="s">
        <v>5</v>
      </c>
      <c r="E11" s="6" t="s">
        <v>1926</v>
      </c>
      <c r="F11" s="19" t="s">
        <v>616</v>
      </c>
      <c r="J11" s="49"/>
      <c r="K11" s="50"/>
      <c r="L11" s="51"/>
      <c r="M11" s="52"/>
      <c r="N11" s="53"/>
      <c r="O11" s="54"/>
      <c r="P11" s="54"/>
      <c r="S11" s="43"/>
      <c r="T11" s="44"/>
      <c r="U11" s="44"/>
      <c r="V11" s="44"/>
      <c r="W11" s="45"/>
    </row>
    <row r="12" spans="1:23" ht="15.75">
      <c r="A12" s="5"/>
      <c r="B12" s="5"/>
      <c r="C12" s="5"/>
      <c r="D12" s="5"/>
      <c r="E12" s="7">
        <f>E13+E71+E206+E339+E367+E404+E357</f>
        <v>190328314.86000001</v>
      </c>
      <c r="F12" s="7">
        <f>F13+F71+F206+F339+F367+F404+F357</f>
        <v>190328314.86000001</v>
      </c>
      <c r="J12" s="49"/>
      <c r="K12" s="50"/>
      <c r="L12" s="51"/>
      <c r="M12" s="52"/>
      <c r="N12" s="53"/>
      <c r="O12" s="54"/>
      <c r="P12" s="54"/>
      <c r="S12" s="40"/>
      <c r="U12" s="36"/>
      <c r="V12" s="46"/>
      <c r="W12" s="36"/>
    </row>
    <row r="13" spans="1:23" ht="15.75">
      <c r="A13" s="16" t="s">
        <v>16</v>
      </c>
      <c r="B13" s="16"/>
      <c r="C13" s="16"/>
      <c r="D13" s="16" t="s">
        <v>17</v>
      </c>
      <c r="E13" s="17">
        <f>E14+E33+E52+E58+E67</f>
        <v>13583059.618000003</v>
      </c>
      <c r="F13" s="17">
        <f>F14+F33+F52+F58+F67</f>
        <v>13583059.618000003</v>
      </c>
      <c r="J13" s="49"/>
      <c r="K13" s="50"/>
      <c r="L13" s="51"/>
      <c r="M13" s="52"/>
      <c r="N13" s="53"/>
      <c r="O13" s="54"/>
      <c r="P13" s="54"/>
      <c r="S13" s="40"/>
      <c r="U13" s="36"/>
      <c r="V13" s="46"/>
      <c r="W13" s="36"/>
    </row>
    <row r="14" spans="1:23" ht="15.75">
      <c r="A14" s="4" t="s">
        <v>18</v>
      </c>
      <c r="B14" s="4"/>
      <c r="C14" s="4"/>
      <c r="D14" s="4" t="s">
        <v>19</v>
      </c>
      <c r="E14" s="10">
        <f>SUM(E15:E32)</f>
        <v>8791720.870000001</v>
      </c>
      <c r="F14" s="10">
        <f>SUM(F15:F32)</f>
        <v>8791720.870000001</v>
      </c>
      <c r="J14" s="49"/>
      <c r="K14" s="50"/>
      <c r="L14" s="51"/>
      <c r="M14" s="52"/>
      <c r="N14" s="53"/>
      <c r="O14" s="54"/>
      <c r="P14" s="54"/>
      <c r="S14" s="40"/>
      <c r="U14" s="36"/>
      <c r="V14" s="46"/>
      <c r="W14" s="36"/>
    </row>
    <row r="15" spans="1:23" ht="15.75">
      <c r="A15" s="1" t="s">
        <v>20</v>
      </c>
      <c r="B15" s="1"/>
      <c r="C15" s="1"/>
      <c r="D15" s="1" t="s">
        <v>21</v>
      </c>
      <c r="E15" s="12">
        <v>7464200</v>
      </c>
      <c r="F15" s="23">
        <f t="shared" ref="E15:F31" si="0">SUM(E15:E15)</f>
        <v>7464200</v>
      </c>
      <c r="G15" s="29"/>
      <c r="J15" s="49"/>
      <c r="K15" s="50"/>
      <c r="L15" s="51"/>
      <c r="M15" s="52"/>
      <c r="N15" s="53"/>
      <c r="O15" s="54"/>
      <c r="P15" s="54"/>
      <c r="S15" s="40"/>
      <c r="V15" s="46"/>
      <c r="W15" s="36"/>
    </row>
    <row r="16" spans="1:23" ht="15.75">
      <c r="A16" s="1" t="s">
        <v>445</v>
      </c>
      <c r="B16" s="1"/>
      <c r="C16" s="1"/>
      <c r="D16" s="1" t="s">
        <v>446</v>
      </c>
      <c r="E16" s="23">
        <f t="shared" si="0"/>
        <v>0</v>
      </c>
      <c r="F16" s="23">
        <f t="shared" si="0"/>
        <v>0</v>
      </c>
      <c r="J16" s="49"/>
      <c r="K16" s="50"/>
      <c r="L16" s="51"/>
      <c r="M16" s="52"/>
      <c r="N16" s="53"/>
      <c r="O16" s="54"/>
      <c r="P16" s="54"/>
      <c r="Q16" s="55"/>
      <c r="S16" s="40"/>
      <c r="V16" s="46"/>
      <c r="W16" s="36"/>
    </row>
    <row r="17" spans="1:23" ht="15.75">
      <c r="A17" s="1" t="s">
        <v>22</v>
      </c>
      <c r="B17" s="1"/>
      <c r="C17" s="1"/>
      <c r="D17" s="1" t="s">
        <v>23</v>
      </c>
      <c r="E17" s="23">
        <f t="shared" si="0"/>
        <v>0</v>
      </c>
      <c r="F17" s="23">
        <f t="shared" si="0"/>
        <v>0</v>
      </c>
      <c r="J17" s="49"/>
      <c r="K17" s="50"/>
      <c r="L17" s="51"/>
      <c r="M17" s="52"/>
      <c r="N17" s="53"/>
      <c r="O17" s="54"/>
      <c r="P17" s="54"/>
      <c r="Q17" s="46"/>
      <c r="S17" s="40"/>
      <c r="U17" s="36"/>
      <c r="V17" s="46"/>
      <c r="W17" s="47"/>
    </row>
    <row r="18" spans="1:23" ht="15.75">
      <c r="A18" s="1" t="s">
        <v>24</v>
      </c>
      <c r="B18" s="1"/>
      <c r="C18" s="1"/>
      <c r="D18" s="1" t="s">
        <v>25</v>
      </c>
      <c r="E18" s="23">
        <f t="shared" si="0"/>
        <v>0</v>
      </c>
      <c r="F18" s="23">
        <f t="shared" si="0"/>
        <v>0</v>
      </c>
      <c r="J18" s="49"/>
      <c r="K18" s="50"/>
      <c r="L18" s="51"/>
      <c r="M18" s="52"/>
      <c r="N18" s="53"/>
      <c r="O18" s="54"/>
      <c r="P18" s="54"/>
      <c r="Q18" s="46"/>
      <c r="S18" s="40"/>
      <c r="U18" s="36"/>
      <c r="V18" s="46"/>
      <c r="W18" s="47"/>
    </row>
    <row r="19" spans="1:23" ht="15.75">
      <c r="A19" s="1" t="s">
        <v>1793</v>
      </c>
      <c r="B19" s="1"/>
      <c r="C19" s="1"/>
      <c r="D19" s="1" t="s">
        <v>27</v>
      </c>
      <c r="E19" s="12">
        <v>0</v>
      </c>
      <c r="F19" s="23">
        <f t="shared" si="0"/>
        <v>0</v>
      </c>
      <c r="J19" s="49"/>
      <c r="K19" s="50"/>
      <c r="L19" s="51"/>
      <c r="M19" s="52"/>
      <c r="N19" s="53"/>
      <c r="O19" s="54"/>
      <c r="P19" s="54"/>
      <c r="Q19" s="46"/>
      <c r="S19" s="40"/>
      <c r="U19" s="36"/>
      <c r="V19" s="46"/>
      <c r="W19" s="47"/>
    </row>
    <row r="20" spans="1:23" ht="15.75">
      <c r="A20" s="1" t="s">
        <v>28</v>
      </c>
      <c r="B20" s="1"/>
      <c r="C20" s="1"/>
      <c r="D20" s="1" t="s">
        <v>29</v>
      </c>
      <c r="E20" s="23">
        <f t="shared" si="0"/>
        <v>0</v>
      </c>
      <c r="F20" s="23">
        <f t="shared" si="0"/>
        <v>0</v>
      </c>
      <c r="J20" s="49"/>
      <c r="K20" s="50"/>
      <c r="L20" s="51"/>
      <c r="M20" s="52"/>
      <c r="N20" s="53"/>
      <c r="O20" s="54"/>
      <c r="P20" s="54"/>
      <c r="Q20" s="46"/>
      <c r="S20" s="40"/>
      <c r="U20" s="36"/>
      <c r="V20" s="46"/>
      <c r="W20" s="47"/>
    </row>
    <row r="21" spans="1:23" ht="15.75">
      <c r="A21" s="1" t="s">
        <v>32</v>
      </c>
      <c r="B21" s="1"/>
      <c r="C21" s="1"/>
      <c r="D21" s="1" t="s">
        <v>33</v>
      </c>
      <c r="E21" s="23">
        <f t="shared" si="0"/>
        <v>0</v>
      </c>
      <c r="F21" s="23">
        <f t="shared" si="0"/>
        <v>0</v>
      </c>
      <c r="J21" s="49"/>
      <c r="K21" s="50"/>
      <c r="L21" s="51"/>
      <c r="M21" s="52"/>
      <c r="N21" s="53"/>
      <c r="O21" s="54"/>
      <c r="P21" s="54"/>
      <c r="Q21" s="46"/>
      <c r="S21" s="40"/>
      <c r="U21" s="36"/>
      <c r="V21" s="46"/>
      <c r="W21" s="47"/>
    </row>
    <row r="22" spans="1:23" ht="15.75">
      <c r="A22" s="1" t="s">
        <v>34</v>
      </c>
      <c r="B22" s="1"/>
      <c r="C22" s="1"/>
      <c r="D22" s="1" t="s">
        <v>35</v>
      </c>
      <c r="E22" s="15">
        <v>0</v>
      </c>
      <c r="F22" s="15">
        <v>0</v>
      </c>
      <c r="J22" s="49"/>
      <c r="K22" s="50"/>
      <c r="L22" s="51"/>
      <c r="M22" s="52"/>
      <c r="N22" s="53"/>
      <c r="O22" s="54"/>
      <c r="P22" s="54"/>
      <c r="Q22" s="46"/>
      <c r="S22" s="40"/>
      <c r="U22" s="36"/>
      <c r="V22" s="46"/>
      <c r="W22" s="36"/>
    </row>
    <row r="23" spans="1:23" ht="15.75">
      <c r="A23" s="1" t="s">
        <v>36</v>
      </c>
      <c r="B23" s="1"/>
      <c r="C23" s="1"/>
      <c r="D23" s="1" t="s">
        <v>37</v>
      </c>
      <c r="E23" s="23">
        <f t="shared" si="0"/>
        <v>0</v>
      </c>
      <c r="F23" s="23">
        <f t="shared" si="0"/>
        <v>0</v>
      </c>
      <c r="J23" s="49"/>
      <c r="K23" s="50"/>
      <c r="L23" s="51"/>
      <c r="M23" s="52"/>
      <c r="N23" s="53"/>
      <c r="O23" s="54"/>
      <c r="P23" s="54"/>
      <c r="Q23" s="46"/>
      <c r="S23" s="40"/>
      <c r="U23" s="36"/>
      <c r="V23" s="46"/>
      <c r="W23" s="36"/>
    </row>
    <row r="24" spans="1:23" ht="15.75">
      <c r="A24" s="1" t="s">
        <v>38</v>
      </c>
      <c r="B24" s="1"/>
      <c r="C24" s="1"/>
      <c r="D24" s="1" t="s">
        <v>39</v>
      </c>
      <c r="E24" s="23">
        <f t="shared" si="0"/>
        <v>0</v>
      </c>
      <c r="F24" s="23">
        <f t="shared" si="0"/>
        <v>0</v>
      </c>
      <c r="J24" s="49"/>
      <c r="K24" s="50"/>
      <c r="L24" s="51"/>
      <c r="M24" s="52"/>
      <c r="N24" s="53"/>
      <c r="O24" s="54"/>
      <c r="P24" s="54"/>
      <c r="Q24" s="46"/>
      <c r="S24" s="40"/>
      <c r="U24" s="36"/>
      <c r="V24" s="46"/>
      <c r="W24" s="36"/>
    </row>
    <row r="25" spans="1:23" ht="15.75">
      <c r="A25" s="1" t="s">
        <v>40</v>
      </c>
      <c r="B25" s="1"/>
      <c r="C25" s="1"/>
      <c r="D25" s="1" t="s">
        <v>41</v>
      </c>
      <c r="E25" s="23">
        <f t="shared" si="0"/>
        <v>0</v>
      </c>
      <c r="F25" s="23">
        <f t="shared" si="0"/>
        <v>0</v>
      </c>
      <c r="J25" s="49"/>
      <c r="K25" s="50"/>
      <c r="L25" s="51"/>
      <c r="M25" s="52"/>
      <c r="N25" s="53"/>
      <c r="O25" s="54"/>
      <c r="P25" s="54"/>
      <c r="Q25" s="46"/>
      <c r="S25" s="40"/>
      <c r="U25" s="36"/>
      <c r="V25" s="46"/>
      <c r="W25" s="36"/>
    </row>
    <row r="26" spans="1:23" ht="15.75">
      <c r="A26" s="1"/>
      <c r="B26" s="1" t="s">
        <v>618</v>
      </c>
      <c r="C26" s="1" t="s">
        <v>1938</v>
      </c>
      <c r="D26" s="38" t="s">
        <v>3117</v>
      </c>
      <c r="E26" s="23">
        <v>175250</v>
      </c>
      <c r="F26" s="23">
        <f t="shared" si="0"/>
        <v>175250</v>
      </c>
      <c r="J26" s="49"/>
      <c r="K26" s="50"/>
      <c r="L26" s="51"/>
      <c r="M26" s="52"/>
      <c r="N26" s="53"/>
      <c r="O26" s="54"/>
      <c r="P26" s="54"/>
      <c r="Q26" s="46"/>
      <c r="S26" s="40"/>
      <c r="U26" s="36"/>
      <c r="V26" s="46"/>
      <c r="W26" s="36"/>
    </row>
    <row r="27" spans="1:23" ht="15.75">
      <c r="A27" s="1"/>
      <c r="B27" s="1" t="s">
        <v>618</v>
      </c>
      <c r="C27" s="1" t="s">
        <v>3070</v>
      </c>
      <c r="D27" s="38" t="s">
        <v>3071</v>
      </c>
      <c r="E27" s="23">
        <v>699061.28</v>
      </c>
      <c r="F27" s="23">
        <v>699061.28</v>
      </c>
      <c r="J27" s="49"/>
      <c r="K27" s="50"/>
      <c r="L27" s="51"/>
      <c r="M27" s="52"/>
      <c r="N27" s="53"/>
      <c r="O27" s="54"/>
      <c r="P27" s="54"/>
      <c r="Q27" s="46"/>
      <c r="S27" s="40"/>
      <c r="U27" s="36"/>
      <c r="V27" s="46"/>
      <c r="W27" s="36"/>
    </row>
    <row r="28" spans="1:23" ht="15.75">
      <c r="A28" s="1"/>
      <c r="B28" s="1" t="s">
        <v>618</v>
      </c>
      <c r="C28" s="1" t="s">
        <v>3073</v>
      </c>
      <c r="D28" s="38" t="s">
        <v>3074</v>
      </c>
      <c r="E28" s="23">
        <v>453209.59</v>
      </c>
      <c r="F28" s="23">
        <v>453209.59</v>
      </c>
      <c r="J28" s="49"/>
      <c r="K28" s="50"/>
      <c r="L28" s="51"/>
      <c r="M28" s="52"/>
      <c r="N28" s="53"/>
      <c r="O28" s="54"/>
      <c r="P28" s="54"/>
      <c r="Q28" s="46"/>
      <c r="S28" s="40"/>
      <c r="U28" s="36"/>
      <c r="V28" s="46"/>
      <c r="W28" s="36"/>
    </row>
    <row r="29" spans="1:23" ht="15.75">
      <c r="A29" s="1" t="s">
        <v>42</v>
      </c>
      <c r="D29" s="1" t="s">
        <v>43</v>
      </c>
      <c r="E29" s="23">
        <f t="shared" si="0"/>
        <v>0</v>
      </c>
      <c r="F29" s="23">
        <f t="shared" si="0"/>
        <v>0</v>
      </c>
      <c r="J29" s="49"/>
      <c r="K29" s="50"/>
      <c r="L29" s="51"/>
      <c r="M29" s="52"/>
      <c r="N29" s="53"/>
      <c r="O29" s="54"/>
      <c r="P29" s="54"/>
      <c r="Q29" s="46"/>
      <c r="S29" s="40"/>
      <c r="U29" s="36"/>
      <c r="V29" s="46"/>
      <c r="W29" s="36"/>
    </row>
    <row r="30" spans="1:23" ht="15.75">
      <c r="A30" s="1" t="s">
        <v>44</v>
      </c>
      <c r="B30" s="1"/>
      <c r="C30" s="1"/>
      <c r="D30" s="1" t="s">
        <v>45</v>
      </c>
      <c r="E30" s="23">
        <f t="shared" si="0"/>
        <v>0</v>
      </c>
      <c r="F30" s="23">
        <f t="shared" si="0"/>
        <v>0</v>
      </c>
      <c r="J30" s="49"/>
      <c r="K30" s="50"/>
      <c r="L30" s="51"/>
      <c r="M30" s="52"/>
      <c r="N30" s="53"/>
      <c r="O30" s="54"/>
      <c r="P30" s="54"/>
      <c r="Q30" s="46"/>
      <c r="S30" s="40"/>
      <c r="U30" s="36"/>
      <c r="V30" s="46"/>
      <c r="W30" s="36"/>
    </row>
    <row r="31" spans="1:23" ht="15.75">
      <c r="A31" s="1" t="s">
        <v>46</v>
      </c>
      <c r="B31" s="1"/>
      <c r="C31" s="1"/>
      <c r="D31" s="1" t="s">
        <v>47</v>
      </c>
      <c r="E31" s="23">
        <f t="shared" si="0"/>
        <v>0</v>
      </c>
      <c r="F31" s="23">
        <f t="shared" si="0"/>
        <v>0</v>
      </c>
      <c r="J31" s="49"/>
      <c r="K31" s="50"/>
      <c r="L31" s="51"/>
      <c r="M31" s="52"/>
      <c r="N31" s="53"/>
      <c r="O31" s="54"/>
      <c r="P31" s="54"/>
      <c r="Q31" s="46"/>
      <c r="S31" s="40"/>
      <c r="U31" s="36"/>
      <c r="V31" s="40"/>
      <c r="W31" s="36"/>
    </row>
    <row r="32" spans="1:23" ht="15.75">
      <c r="A32" s="2"/>
      <c r="B32" s="2"/>
      <c r="C32" s="2"/>
      <c r="D32" s="38"/>
      <c r="E32" s="12"/>
      <c r="F32" s="12"/>
      <c r="J32" s="49"/>
      <c r="K32" s="50"/>
      <c r="L32" s="51"/>
      <c r="M32" s="52"/>
      <c r="N32" s="53"/>
      <c r="O32" s="54"/>
      <c r="P32" s="54"/>
      <c r="S32" s="40"/>
      <c r="U32" s="36"/>
      <c r="V32" s="46"/>
      <c r="W32" s="36"/>
    </row>
    <row r="33" spans="1:24" ht="15.75">
      <c r="A33" s="4" t="s">
        <v>48</v>
      </c>
      <c r="B33" s="4"/>
      <c r="C33" s="4"/>
      <c r="D33" s="4" t="s">
        <v>49</v>
      </c>
      <c r="E33" s="10">
        <f>SUM(E34:E51)</f>
        <v>2388001.628</v>
      </c>
      <c r="F33" s="10">
        <f>SUM(F34:F51)</f>
        <v>2388001.628</v>
      </c>
      <c r="G33" s="42"/>
      <c r="J33" s="49"/>
      <c r="K33" s="50"/>
      <c r="L33" s="51"/>
      <c r="M33" s="52"/>
      <c r="N33" s="53"/>
      <c r="O33" s="54"/>
      <c r="P33" s="54"/>
      <c r="Q33" s="46"/>
      <c r="S33" s="40"/>
      <c r="U33" s="36"/>
      <c r="V33" s="46"/>
      <c r="W33" s="36"/>
    </row>
    <row r="34" spans="1:24" ht="15.75">
      <c r="A34" s="1" t="s">
        <v>50</v>
      </c>
      <c r="B34" s="1"/>
      <c r="C34" s="1"/>
      <c r="D34" s="1" t="s">
        <v>51</v>
      </c>
      <c r="E34" s="12">
        <v>0</v>
      </c>
      <c r="F34" s="23">
        <f>SUM(E34:E34)</f>
        <v>0</v>
      </c>
      <c r="J34" s="49"/>
      <c r="K34" s="50"/>
      <c r="L34" s="51"/>
      <c r="M34" s="52"/>
      <c r="N34" s="53"/>
      <c r="O34" s="54"/>
      <c r="P34" s="54"/>
      <c r="S34" s="40"/>
      <c r="U34" s="36"/>
      <c r="V34" s="46"/>
      <c r="W34" s="36"/>
    </row>
    <row r="35" spans="1:24" ht="15.75">
      <c r="A35" s="1"/>
      <c r="B35" s="1" t="s">
        <v>621</v>
      </c>
      <c r="C35" s="1"/>
      <c r="D35" s="38" t="s">
        <v>1330</v>
      </c>
      <c r="E35" s="23">
        <v>501905.36</v>
      </c>
      <c r="F35" s="24">
        <f>SUM(E35:E35)</f>
        <v>501905.36</v>
      </c>
      <c r="J35" s="49"/>
      <c r="K35" s="50"/>
      <c r="L35" s="51"/>
      <c r="M35" s="52"/>
      <c r="N35" s="53"/>
      <c r="O35" s="54"/>
      <c r="P35" s="54"/>
      <c r="S35" s="40"/>
      <c r="U35" s="36"/>
      <c r="V35" s="46"/>
      <c r="W35" s="36"/>
    </row>
    <row r="36" spans="1:24" ht="15.75">
      <c r="A36" s="1"/>
      <c r="B36" s="1"/>
      <c r="C36" s="1" t="s">
        <v>3040</v>
      </c>
      <c r="D36" s="38" t="s">
        <v>3041</v>
      </c>
      <c r="E36" s="15">
        <v>6080</v>
      </c>
      <c r="F36" s="15">
        <v>6080</v>
      </c>
      <c r="J36" s="49"/>
      <c r="K36" s="50"/>
      <c r="L36" s="51"/>
      <c r="M36" s="52"/>
      <c r="N36" s="53"/>
      <c r="O36" s="54"/>
      <c r="P36" s="54"/>
      <c r="S36" s="40"/>
      <c r="U36" s="36"/>
      <c r="V36" s="46"/>
      <c r="W36" s="36"/>
    </row>
    <row r="37" spans="1:24" ht="15.75">
      <c r="A37" s="1"/>
      <c r="B37" s="1" t="s">
        <v>621</v>
      </c>
      <c r="C37" s="1" t="s">
        <v>3033</v>
      </c>
      <c r="D37" s="38" t="s">
        <v>3034</v>
      </c>
      <c r="E37" s="15">
        <v>7600</v>
      </c>
      <c r="F37" s="15">
        <v>7600</v>
      </c>
      <c r="J37" s="49"/>
      <c r="K37" s="50"/>
      <c r="L37" s="51"/>
      <c r="M37" s="52"/>
      <c r="N37" s="53"/>
      <c r="O37" s="54"/>
      <c r="P37" s="54"/>
      <c r="S37" s="40"/>
      <c r="U37" s="36"/>
      <c r="V37" s="46"/>
      <c r="W37" s="36"/>
    </row>
    <row r="38" spans="1:24" ht="15.75">
      <c r="B38" s="1" t="s">
        <v>621</v>
      </c>
      <c r="C38" s="1" t="s">
        <v>1801</v>
      </c>
      <c r="D38" s="38" t="s">
        <v>454</v>
      </c>
      <c r="E38" s="15">
        <v>238000</v>
      </c>
      <c r="F38" s="15">
        <v>238000</v>
      </c>
      <c r="J38" s="49"/>
      <c r="K38" s="50"/>
      <c r="L38" s="51"/>
      <c r="M38" s="52"/>
      <c r="N38" s="53"/>
      <c r="O38" s="54"/>
      <c r="P38" s="54"/>
      <c r="Q38" s="46"/>
      <c r="S38" s="40"/>
      <c r="U38" s="36"/>
      <c r="V38" s="46"/>
      <c r="W38" s="36"/>
    </row>
    <row r="39" spans="1:24" ht="15.75">
      <c r="B39" s="1"/>
      <c r="C39" s="1" t="s">
        <v>3035</v>
      </c>
      <c r="D39" s="38" t="s">
        <v>3036</v>
      </c>
      <c r="E39" s="15">
        <v>210000</v>
      </c>
      <c r="F39" s="15">
        <v>210000</v>
      </c>
      <c r="J39" s="49"/>
      <c r="K39" s="50"/>
      <c r="L39" s="51"/>
      <c r="M39" s="52"/>
      <c r="N39" s="53"/>
      <c r="O39" s="54"/>
      <c r="P39" s="54"/>
      <c r="Q39" s="46"/>
      <c r="S39" s="40"/>
      <c r="U39" s="36"/>
      <c r="V39" s="46"/>
      <c r="W39" s="36"/>
    </row>
    <row r="40" spans="1:24" ht="15.75">
      <c r="B40" s="1"/>
      <c r="C40" s="1" t="s">
        <v>3042</v>
      </c>
      <c r="D40" s="38" t="s">
        <v>454</v>
      </c>
      <c r="E40" s="15">
        <v>57590</v>
      </c>
      <c r="F40" s="15">
        <v>57590</v>
      </c>
      <c r="J40" s="49"/>
      <c r="K40" s="50"/>
      <c r="L40" s="51"/>
      <c r="M40" s="52"/>
      <c r="N40" s="53"/>
      <c r="O40" s="54"/>
      <c r="P40" s="54"/>
      <c r="Q40" s="46"/>
      <c r="S40" s="40"/>
      <c r="U40" s="36"/>
      <c r="V40" s="46"/>
      <c r="W40" s="36"/>
    </row>
    <row r="41" spans="1:24" ht="15.75">
      <c r="A41" s="1" t="s">
        <v>52</v>
      </c>
      <c r="B41" s="1"/>
      <c r="C41" s="1"/>
      <c r="D41" s="1" t="s">
        <v>53</v>
      </c>
      <c r="E41" s="12">
        <v>0</v>
      </c>
      <c r="F41" s="12">
        <v>0</v>
      </c>
      <c r="J41" s="49"/>
      <c r="K41" s="50"/>
      <c r="L41" s="51"/>
      <c r="M41" s="52"/>
      <c r="N41" s="53"/>
      <c r="O41" s="54"/>
      <c r="P41" s="54"/>
      <c r="Q41" s="46"/>
      <c r="S41" s="40"/>
      <c r="U41" s="36"/>
      <c r="V41" s="46"/>
      <c r="W41" s="36"/>
    </row>
    <row r="42" spans="1:24" ht="15.75">
      <c r="A42" s="1" t="s">
        <v>54</v>
      </c>
      <c r="B42" s="1" t="s">
        <v>621</v>
      </c>
      <c r="C42" s="1"/>
      <c r="D42" s="1" t="s">
        <v>861</v>
      </c>
      <c r="E42" s="12">
        <v>42725.688000000002</v>
      </c>
      <c r="F42" s="12">
        <v>42725.688000000002</v>
      </c>
      <c r="J42" s="49"/>
      <c r="K42" s="50"/>
      <c r="L42" s="51"/>
      <c r="M42" s="52"/>
      <c r="N42" s="53"/>
      <c r="O42" s="54"/>
      <c r="P42" s="54"/>
      <c r="Q42" s="46"/>
      <c r="S42" s="40"/>
      <c r="U42" s="36"/>
      <c r="V42" s="46"/>
      <c r="W42" s="36"/>
    </row>
    <row r="43" spans="1:24" ht="15.75">
      <c r="A43" s="1" t="s">
        <v>56</v>
      </c>
      <c r="B43" s="1" t="s">
        <v>626</v>
      </c>
      <c r="C43" s="1"/>
      <c r="D43" s="1" t="s">
        <v>57</v>
      </c>
      <c r="E43" s="12">
        <v>875000.58</v>
      </c>
      <c r="F43" s="12">
        <v>875000.58</v>
      </c>
      <c r="J43" s="49"/>
      <c r="K43" s="50"/>
      <c r="L43" s="51"/>
      <c r="M43" s="52"/>
      <c r="N43" s="53"/>
      <c r="O43" s="54"/>
      <c r="P43" s="54"/>
      <c r="Q43" s="46"/>
      <c r="S43" s="40"/>
      <c r="U43" s="36"/>
      <c r="V43" s="46"/>
      <c r="X43" t="s">
        <v>455</v>
      </c>
    </row>
    <row r="44" spans="1:24" ht="15.75">
      <c r="A44" s="1" t="s">
        <v>58</v>
      </c>
      <c r="B44" s="1" t="s">
        <v>626</v>
      </c>
      <c r="C44" s="1"/>
      <c r="D44" s="1" t="s">
        <v>59</v>
      </c>
      <c r="E44" s="12">
        <v>449100</v>
      </c>
      <c r="F44" s="12">
        <f>SUM(E44:E44)</f>
        <v>449100</v>
      </c>
      <c r="J44" s="49"/>
      <c r="K44" s="50"/>
      <c r="L44" s="51"/>
      <c r="M44" s="52"/>
      <c r="N44" s="53"/>
      <c r="O44" s="54"/>
      <c r="P44" s="54"/>
      <c r="Q44" s="46"/>
      <c r="S44" s="40"/>
      <c r="U44" s="36"/>
      <c r="V44" s="46"/>
      <c r="W44" s="36"/>
    </row>
    <row r="45" spans="1:24" ht="15.75">
      <c r="A45" s="1" t="s">
        <v>60</v>
      </c>
      <c r="B45" s="1"/>
      <c r="C45" s="1"/>
      <c r="D45" s="1" t="s">
        <v>61</v>
      </c>
      <c r="E45" s="12">
        <v>0</v>
      </c>
      <c r="F45" s="23">
        <f>SUM(E45:E45)</f>
        <v>0</v>
      </c>
      <c r="J45" s="49"/>
      <c r="K45" s="50"/>
      <c r="L45" s="51"/>
      <c r="M45" s="52"/>
      <c r="N45" s="53"/>
      <c r="O45" s="54"/>
      <c r="P45" s="54"/>
      <c r="Q45" s="46"/>
      <c r="S45" s="40"/>
      <c r="U45" s="36"/>
      <c r="V45" s="46"/>
      <c r="W45" s="36"/>
    </row>
    <row r="46" spans="1:24" ht="15.75">
      <c r="A46" s="1" t="s">
        <v>62</v>
      </c>
      <c r="D46" s="1" t="s">
        <v>63</v>
      </c>
      <c r="E46" s="12">
        <v>0</v>
      </c>
      <c r="F46" s="23">
        <f>SUM(E46:E46)</f>
        <v>0</v>
      </c>
      <c r="J46" s="49"/>
      <c r="K46" s="5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4" ht="15.75">
      <c r="A47" s="1" t="s">
        <v>64</v>
      </c>
      <c r="B47" s="1"/>
      <c r="C47" s="1"/>
      <c r="D47" s="1" t="s">
        <v>65</v>
      </c>
      <c r="E47" s="13">
        <v>0</v>
      </c>
      <c r="F47" s="12">
        <v>0</v>
      </c>
      <c r="J47" s="49"/>
      <c r="K47" s="50"/>
      <c r="L47" s="51"/>
      <c r="M47" s="52"/>
      <c r="N47" s="53"/>
      <c r="O47" s="54"/>
      <c r="P47" s="54"/>
      <c r="Q47" s="46"/>
      <c r="S47" s="40"/>
      <c r="U47" s="36"/>
      <c r="V47" s="46"/>
      <c r="W47" s="36"/>
    </row>
    <row r="48" spans="1:24" ht="15.75">
      <c r="A48" s="1" t="s">
        <v>66</v>
      </c>
      <c r="B48" s="1"/>
      <c r="C48" s="1"/>
      <c r="D48" s="1" t="s">
        <v>67</v>
      </c>
      <c r="E48" s="12">
        <v>0</v>
      </c>
      <c r="F48" s="12">
        <v>0</v>
      </c>
      <c r="J48" s="49"/>
      <c r="K48" s="50"/>
      <c r="L48" s="51"/>
      <c r="M48" s="52"/>
      <c r="N48" s="53"/>
      <c r="O48" s="54"/>
      <c r="P48" s="54"/>
      <c r="Q48" s="46"/>
      <c r="S48" s="40"/>
      <c r="U48" s="36"/>
      <c r="V48" s="40"/>
      <c r="W48" s="36"/>
    </row>
    <row r="49" spans="1:23" ht="15.75">
      <c r="A49" s="1" t="s">
        <v>68</v>
      </c>
      <c r="B49" s="1"/>
      <c r="C49" s="1"/>
      <c r="D49" s="1" t="s">
        <v>69</v>
      </c>
      <c r="E49" s="12">
        <v>0</v>
      </c>
      <c r="F49" s="12">
        <v>0</v>
      </c>
      <c r="J49" s="49"/>
      <c r="K49" s="50"/>
      <c r="L49" s="51"/>
      <c r="M49" s="52"/>
      <c r="N49" s="53"/>
      <c r="O49" s="54"/>
      <c r="P49" s="54"/>
      <c r="Q49" s="46"/>
      <c r="S49" s="40"/>
      <c r="U49" s="36"/>
      <c r="V49" s="46"/>
      <c r="W49" s="36"/>
    </row>
    <row r="50" spans="1:23" ht="15.75">
      <c r="A50" s="1" t="s">
        <v>70</v>
      </c>
      <c r="B50" s="1"/>
      <c r="C50" s="1"/>
      <c r="D50" s="1" t="s">
        <v>71</v>
      </c>
      <c r="E50" s="12">
        <v>0</v>
      </c>
      <c r="F50" s="12">
        <v>0</v>
      </c>
      <c r="J50" s="49"/>
      <c r="K50" s="50"/>
      <c r="L50" s="51"/>
      <c r="M50" s="52"/>
      <c r="N50" s="53"/>
      <c r="O50" s="54"/>
      <c r="P50" s="54"/>
      <c r="Q50" s="46"/>
      <c r="S50" s="40"/>
      <c r="U50" s="36"/>
      <c r="V50" s="46"/>
      <c r="W50" s="36"/>
    </row>
    <row r="51" spans="1:23" ht="15.75">
      <c r="A51" s="1" t="s">
        <v>72</v>
      </c>
      <c r="B51" s="1"/>
      <c r="C51" s="1"/>
      <c r="D51" s="1" t="s">
        <v>73</v>
      </c>
      <c r="E51" s="12">
        <v>0</v>
      </c>
      <c r="F51" s="12">
        <v>0</v>
      </c>
      <c r="J51" s="49"/>
      <c r="K51" s="50"/>
      <c r="L51" s="51"/>
      <c r="M51" s="52"/>
      <c r="N51" s="53"/>
      <c r="O51" s="54"/>
      <c r="P51" s="54"/>
      <c r="Q51" s="46"/>
      <c r="S51" s="40"/>
      <c r="U51" s="36"/>
      <c r="V51" s="46"/>
      <c r="W51" s="36"/>
    </row>
    <row r="52" spans="1:23" ht="15.75">
      <c r="A52" s="4" t="s">
        <v>74</v>
      </c>
      <c r="B52" s="4"/>
      <c r="C52" s="4"/>
      <c r="D52" s="4" t="s">
        <v>75</v>
      </c>
      <c r="E52" s="10">
        <f>SUM(E53:E57)</f>
        <v>18374</v>
      </c>
      <c r="F52" s="10">
        <f>SUM(F53:F57)</f>
        <v>18374</v>
      </c>
      <c r="J52" s="49"/>
      <c r="K52" s="50"/>
      <c r="L52" s="51"/>
      <c r="M52" s="52"/>
      <c r="N52" s="53"/>
      <c r="O52" s="54"/>
      <c r="P52" s="54"/>
      <c r="S52" s="40"/>
      <c r="U52" s="36"/>
      <c r="V52" s="46"/>
      <c r="W52" s="36"/>
    </row>
    <row r="53" spans="1:23" ht="15.75">
      <c r="A53" s="1" t="s">
        <v>76</v>
      </c>
      <c r="B53" s="1"/>
      <c r="C53" s="1"/>
      <c r="D53" s="1" t="s">
        <v>767</v>
      </c>
      <c r="E53" s="12">
        <v>0</v>
      </c>
      <c r="F53" s="12">
        <v>0</v>
      </c>
      <c r="J53" s="49"/>
      <c r="K53" s="50"/>
      <c r="L53" s="51"/>
      <c r="M53" s="52"/>
      <c r="N53" s="53"/>
      <c r="O53" s="54"/>
      <c r="P53" s="54"/>
      <c r="S53" s="40"/>
      <c r="U53" s="36"/>
      <c r="V53" s="46"/>
      <c r="W53" s="36"/>
    </row>
    <row r="54" spans="1:23" ht="15.75">
      <c r="A54" s="1"/>
      <c r="B54" s="1" t="s">
        <v>618</v>
      </c>
      <c r="C54" s="1" t="s">
        <v>1939</v>
      </c>
      <c r="D54" s="38" t="s">
        <v>3118</v>
      </c>
      <c r="E54" s="12">
        <v>18374</v>
      </c>
      <c r="F54" s="12">
        <v>18374</v>
      </c>
      <c r="J54" s="49"/>
      <c r="K54" s="50"/>
      <c r="L54" s="51"/>
      <c r="M54" s="52"/>
      <c r="N54" s="53"/>
      <c r="O54" s="54"/>
      <c r="P54" s="54"/>
      <c r="S54" s="40"/>
      <c r="U54" s="36"/>
      <c r="V54" s="46"/>
      <c r="W54" s="36"/>
    </row>
    <row r="55" spans="1:23" ht="15.75">
      <c r="A55" s="1" t="s">
        <v>78</v>
      </c>
      <c r="B55" s="1"/>
      <c r="C55" s="1"/>
      <c r="D55" s="1" t="s">
        <v>79</v>
      </c>
      <c r="E55" s="12">
        <v>0</v>
      </c>
      <c r="F55" s="12">
        <v>0</v>
      </c>
      <c r="J55" s="49"/>
      <c r="K55" s="50"/>
      <c r="L55" s="51"/>
      <c r="M55" s="52"/>
      <c r="N55" s="53"/>
      <c r="O55" s="54"/>
      <c r="P55" s="54"/>
      <c r="Q55" s="46"/>
      <c r="S55" s="40"/>
      <c r="U55" s="36"/>
      <c r="V55" s="46"/>
      <c r="W55" s="36"/>
    </row>
    <row r="56" spans="1:23" ht="15.75">
      <c r="A56" s="1" t="s">
        <v>80</v>
      </c>
      <c r="B56" s="1"/>
      <c r="C56" s="1"/>
      <c r="D56" s="1" t="s">
        <v>81</v>
      </c>
      <c r="E56" s="12">
        <v>0</v>
      </c>
      <c r="F56" s="12">
        <v>0</v>
      </c>
      <c r="J56" s="49"/>
      <c r="K56" s="50"/>
      <c r="L56" s="51"/>
      <c r="M56" s="52"/>
      <c r="N56" s="53"/>
      <c r="O56" s="54"/>
      <c r="P56" s="54"/>
      <c r="Q56" s="46"/>
      <c r="S56" s="40"/>
      <c r="U56" s="36"/>
      <c r="V56" s="46"/>
      <c r="W56" s="36"/>
    </row>
    <row r="57" spans="1:23" ht="15.75">
      <c r="A57" s="1" t="s">
        <v>82</v>
      </c>
      <c r="B57" s="1"/>
      <c r="C57" s="1"/>
      <c r="D57" s="1" t="s">
        <v>83</v>
      </c>
      <c r="E57" s="18">
        <v>0</v>
      </c>
      <c r="F57" s="18">
        <v>0</v>
      </c>
      <c r="J57" s="49"/>
      <c r="K57" s="50"/>
      <c r="L57" s="51"/>
      <c r="M57" s="52"/>
      <c r="N57" s="53"/>
      <c r="O57" s="54"/>
      <c r="P57" s="54"/>
      <c r="Q57" s="46"/>
      <c r="S57" s="40"/>
      <c r="U57" s="36"/>
      <c r="V57" s="46"/>
      <c r="W57" s="36"/>
    </row>
    <row r="58" spans="1:23" ht="15.75">
      <c r="A58" s="4" t="s">
        <v>84</v>
      </c>
      <c r="B58" s="4"/>
      <c r="C58" s="4"/>
      <c r="D58" s="4" t="s">
        <v>85</v>
      </c>
      <c r="E58" s="10">
        <f>SUM(E59:E66)</f>
        <v>1355404.99</v>
      </c>
      <c r="F58" s="10">
        <f>SUM(F59:F66)</f>
        <v>1355404.99</v>
      </c>
      <c r="J58" s="49"/>
      <c r="K58" s="50"/>
      <c r="L58" s="51"/>
      <c r="M58" s="52"/>
      <c r="N58" s="53"/>
      <c r="O58" s="54"/>
      <c r="P58" s="54"/>
      <c r="Q58" s="46"/>
      <c r="S58" s="40"/>
      <c r="U58" s="36"/>
      <c r="V58" s="46"/>
      <c r="W58" s="36"/>
    </row>
    <row r="59" spans="1:23" ht="15.75">
      <c r="A59" s="1" t="s">
        <v>86</v>
      </c>
      <c r="B59" s="1"/>
      <c r="C59" s="1"/>
      <c r="D59" s="1" t="s">
        <v>87</v>
      </c>
      <c r="E59" s="12">
        <v>0</v>
      </c>
      <c r="F59" s="18">
        <f>SUM(E60:E60)</f>
        <v>0</v>
      </c>
      <c r="J59" s="49"/>
      <c r="K59" s="50"/>
      <c r="L59" s="51"/>
      <c r="M59" s="52"/>
      <c r="N59" s="53"/>
      <c r="O59" s="54"/>
      <c r="P59" s="54"/>
      <c r="S59" s="40"/>
      <c r="U59" s="36"/>
      <c r="V59" s="46"/>
      <c r="W59" s="36"/>
    </row>
    <row r="60" spans="1:23" ht="15.75">
      <c r="A60" s="1" t="s">
        <v>88</v>
      </c>
      <c r="B60" s="1"/>
      <c r="C60" s="1"/>
      <c r="D60" s="1" t="s">
        <v>89</v>
      </c>
      <c r="E60" s="12">
        <v>0</v>
      </c>
      <c r="F60" s="18">
        <f>SUM(E61:E61)</f>
        <v>0</v>
      </c>
      <c r="J60" s="49"/>
      <c r="K60" s="50"/>
      <c r="L60" s="51"/>
      <c r="M60" s="52"/>
      <c r="N60" s="53"/>
      <c r="O60" s="54"/>
      <c r="P60" s="54"/>
      <c r="S60" s="40"/>
      <c r="U60" s="36"/>
      <c r="V60" s="46"/>
      <c r="W60" s="36"/>
    </row>
    <row r="61" spans="1:23" ht="15.75">
      <c r="A61" s="1" t="s">
        <v>90</v>
      </c>
      <c r="B61" s="1"/>
      <c r="C61" s="1"/>
      <c r="D61" s="1" t="s">
        <v>865</v>
      </c>
      <c r="E61" s="12">
        <v>0</v>
      </c>
      <c r="F61" s="18">
        <v>0</v>
      </c>
      <c r="J61" s="49"/>
      <c r="K61" s="50"/>
      <c r="L61" s="51"/>
      <c r="M61" s="52"/>
      <c r="N61" s="53"/>
      <c r="O61" s="54"/>
      <c r="P61" s="54"/>
      <c r="S61" s="40"/>
      <c r="U61" s="36"/>
      <c r="V61" s="46"/>
      <c r="W61" s="36"/>
    </row>
    <row r="62" spans="1:23" ht="15.75">
      <c r="A62" s="1"/>
      <c r="B62" s="1"/>
      <c r="C62" s="1"/>
      <c r="D62" s="1" t="s">
        <v>966</v>
      </c>
      <c r="E62" s="18">
        <v>0</v>
      </c>
      <c r="F62" s="18">
        <v>0</v>
      </c>
      <c r="J62" s="49"/>
      <c r="K62" s="50"/>
      <c r="L62" s="51"/>
      <c r="M62" s="52"/>
      <c r="N62" s="53"/>
      <c r="O62" s="54"/>
      <c r="P62" s="54"/>
      <c r="S62" s="40"/>
      <c r="U62" s="36"/>
      <c r="V62" s="46"/>
      <c r="W62" s="36"/>
    </row>
    <row r="63" spans="1:23" ht="15.75">
      <c r="A63" s="1" t="s">
        <v>92</v>
      </c>
      <c r="B63" s="1"/>
      <c r="C63" s="1"/>
      <c r="D63" s="1" t="s">
        <v>93</v>
      </c>
      <c r="E63" s="12">
        <v>0</v>
      </c>
      <c r="F63" s="18">
        <v>0</v>
      </c>
      <c r="J63" s="49"/>
      <c r="K63" s="50"/>
      <c r="L63" s="51"/>
      <c r="M63" s="52"/>
      <c r="N63" s="53"/>
      <c r="O63" s="54"/>
      <c r="P63" s="54"/>
      <c r="S63" s="40"/>
      <c r="U63" s="36"/>
      <c r="V63" s="46"/>
      <c r="W63" s="36"/>
    </row>
    <row r="64" spans="1:23" ht="15.75">
      <c r="A64" s="1"/>
      <c r="B64" s="1"/>
      <c r="C64" s="1"/>
      <c r="D64" s="38" t="s">
        <v>1940</v>
      </c>
      <c r="E64" s="12">
        <v>209275.5</v>
      </c>
      <c r="F64" s="12">
        <v>209275.5</v>
      </c>
      <c r="J64" s="49"/>
      <c r="K64" s="50"/>
      <c r="L64" s="51"/>
      <c r="M64" s="52"/>
      <c r="N64" s="53"/>
      <c r="O64" s="54"/>
      <c r="P64" s="54"/>
      <c r="S64" s="40"/>
      <c r="U64" s="36"/>
      <c r="V64" s="46"/>
      <c r="W64" s="36"/>
    </row>
    <row r="65" spans="1:23" ht="15.75">
      <c r="A65" s="1"/>
      <c r="B65" s="1" t="s">
        <v>621</v>
      </c>
      <c r="C65" s="1" t="s">
        <v>1819</v>
      </c>
      <c r="D65" s="38" t="s">
        <v>3037</v>
      </c>
      <c r="E65" s="12">
        <v>733041.07</v>
      </c>
      <c r="F65" s="18">
        <v>733041.07</v>
      </c>
      <c r="J65" s="49"/>
      <c r="K65" s="50"/>
      <c r="L65" s="51"/>
      <c r="M65" s="52"/>
      <c r="N65" s="53"/>
      <c r="O65" s="54"/>
      <c r="P65" s="54"/>
      <c r="S65" s="40"/>
      <c r="U65" s="36"/>
      <c r="V65" s="46"/>
      <c r="W65" s="36"/>
    </row>
    <row r="66" spans="1:23" ht="15.75">
      <c r="A66" s="1"/>
      <c r="B66" s="1"/>
      <c r="C66" s="1" t="s">
        <v>3115</v>
      </c>
      <c r="D66" s="38" t="s">
        <v>3119</v>
      </c>
      <c r="E66" s="12">
        <v>413088.42</v>
      </c>
      <c r="F66" s="18">
        <v>413088.42</v>
      </c>
      <c r="J66" s="49"/>
      <c r="K66" s="50"/>
      <c r="L66" s="51"/>
      <c r="M66" s="52"/>
      <c r="N66" s="53"/>
      <c r="O66" s="54"/>
      <c r="P66" s="54"/>
      <c r="S66" s="40"/>
      <c r="U66" s="36"/>
      <c r="V66" s="46"/>
      <c r="W66" s="36"/>
    </row>
    <row r="67" spans="1:23" ht="15.75">
      <c r="A67" s="4" t="s">
        <v>94</v>
      </c>
      <c r="B67" s="4"/>
      <c r="C67" s="4"/>
      <c r="D67" s="4" t="s">
        <v>95</v>
      </c>
      <c r="E67" s="10">
        <v>1029558.13</v>
      </c>
      <c r="F67" s="10">
        <v>1029558.13</v>
      </c>
      <c r="J67" s="49"/>
      <c r="K67" s="50"/>
      <c r="L67" s="51"/>
      <c r="M67" s="52"/>
      <c r="N67" s="53"/>
      <c r="O67" s="54"/>
      <c r="P67" s="54"/>
      <c r="S67" s="40"/>
      <c r="U67" s="36"/>
      <c r="V67" s="46"/>
      <c r="W67" s="36"/>
    </row>
    <row r="68" spans="1:23" ht="15.75">
      <c r="A68" s="1" t="s">
        <v>96</v>
      </c>
      <c r="B68" s="1"/>
      <c r="C68" s="1"/>
      <c r="D68" s="1" t="s">
        <v>97</v>
      </c>
      <c r="E68" s="23">
        <f t="shared" ref="E68:F70" si="1">SUM(D68:D68)</f>
        <v>0</v>
      </c>
      <c r="F68" s="23">
        <f t="shared" si="1"/>
        <v>0</v>
      </c>
      <c r="J68" s="49"/>
      <c r="K68" s="50"/>
      <c r="L68" s="51"/>
      <c r="M68" s="52"/>
      <c r="N68" s="53"/>
      <c r="O68" s="54"/>
      <c r="P68" s="54"/>
      <c r="S68" s="40"/>
      <c r="U68" s="36"/>
      <c r="V68" s="46"/>
      <c r="W68" s="36"/>
    </row>
    <row r="69" spans="1:23" ht="15.75">
      <c r="A69" s="1" t="s">
        <v>98</v>
      </c>
      <c r="B69" s="1"/>
      <c r="C69" s="1"/>
      <c r="D69" s="1" t="s">
        <v>99</v>
      </c>
      <c r="E69" s="23">
        <f t="shared" si="1"/>
        <v>0</v>
      </c>
      <c r="F69" s="23">
        <f t="shared" si="1"/>
        <v>0</v>
      </c>
      <c r="J69" s="49"/>
      <c r="K69" s="50"/>
      <c r="L69" s="51"/>
      <c r="M69" s="52"/>
      <c r="N69" s="53"/>
      <c r="O69" s="54"/>
      <c r="P69" s="54"/>
      <c r="S69" s="40"/>
      <c r="U69" s="36"/>
      <c r="V69" s="46"/>
      <c r="W69" s="36"/>
    </row>
    <row r="70" spans="1:23" ht="15.75">
      <c r="A70" s="1" t="s">
        <v>100</v>
      </c>
      <c r="B70" s="1"/>
      <c r="C70" s="1"/>
      <c r="D70" s="1" t="s">
        <v>101</v>
      </c>
      <c r="E70" s="23">
        <f t="shared" si="1"/>
        <v>0</v>
      </c>
      <c r="F70" s="23">
        <f t="shared" si="1"/>
        <v>0</v>
      </c>
      <c r="J70" s="49"/>
      <c r="K70" s="50"/>
      <c r="L70" s="51"/>
      <c r="M70" s="52"/>
      <c r="N70" s="53"/>
      <c r="O70" s="54"/>
      <c r="P70" s="54"/>
      <c r="S70" s="40"/>
      <c r="U70" s="36"/>
      <c r="V70" s="46"/>
      <c r="W70" s="36"/>
    </row>
    <row r="71" spans="1:23" ht="15.75">
      <c r="A71" s="16" t="s">
        <v>102</v>
      </c>
      <c r="B71" s="16"/>
      <c r="C71" s="16"/>
      <c r="D71" s="16" t="s">
        <v>458</v>
      </c>
      <c r="E71" s="75">
        <f>(E72+E86+E91+E98+E113+E119+E131+E155+E202)</f>
        <v>131066985.522</v>
      </c>
      <c r="F71" s="75">
        <f>(F72+F86+F91+F98+F113+F119+F131+F155+F202)</f>
        <v>131066985.522</v>
      </c>
      <c r="H71" s="77"/>
      <c r="J71" s="49"/>
      <c r="K71" s="50"/>
      <c r="L71" s="51"/>
      <c r="M71" s="52"/>
      <c r="N71" s="53"/>
      <c r="O71" s="54"/>
      <c r="P71" s="54"/>
      <c r="S71" s="40"/>
      <c r="U71" s="36"/>
      <c r="V71" s="46"/>
      <c r="W71" s="36"/>
    </row>
    <row r="72" spans="1:23" ht="15.75">
      <c r="A72" s="4" t="s">
        <v>104</v>
      </c>
      <c r="B72" s="4"/>
      <c r="C72" s="4"/>
      <c r="D72" s="4" t="s">
        <v>105</v>
      </c>
      <c r="E72" s="10">
        <f>SUM(E73:E85)</f>
        <v>967986.44000000006</v>
      </c>
      <c r="F72" s="10">
        <f>SUM(F73:F85)</f>
        <v>967986.44000000006</v>
      </c>
      <c r="H72" s="88"/>
      <c r="J72" s="49"/>
      <c r="K72" s="50"/>
      <c r="L72" s="51"/>
      <c r="M72" s="52"/>
      <c r="N72" s="53"/>
      <c r="O72" s="54"/>
      <c r="P72" s="54"/>
      <c r="S72" s="40"/>
      <c r="U72" s="36"/>
      <c r="V72" s="46"/>
      <c r="W72" s="36"/>
    </row>
    <row r="73" spans="1:23" ht="15.75">
      <c r="A73" s="1" t="s">
        <v>106</v>
      </c>
      <c r="B73" s="1"/>
      <c r="C73" s="1"/>
      <c r="D73" s="1" t="s">
        <v>107</v>
      </c>
      <c r="E73" s="23">
        <f>SUM(D73:D73)</f>
        <v>0</v>
      </c>
      <c r="F73" s="23">
        <f>SUM(E73:E73)</f>
        <v>0</v>
      </c>
      <c r="H73" s="88"/>
      <c r="J73" s="49"/>
      <c r="K73" s="50"/>
      <c r="L73" s="51"/>
      <c r="M73" s="52"/>
      <c r="N73" s="53"/>
      <c r="O73" s="54"/>
      <c r="P73" s="54"/>
      <c r="S73" s="40"/>
      <c r="U73" s="36"/>
      <c r="V73" s="46"/>
      <c r="W73" s="36"/>
    </row>
    <row r="74" spans="1:23" ht="15.75">
      <c r="A74" s="1" t="s">
        <v>108</v>
      </c>
      <c r="B74" s="1"/>
      <c r="C74" s="1"/>
      <c r="D74" s="1" t="s">
        <v>109</v>
      </c>
      <c r="E74" s="23">
        <v>87031.75</v>
      </c>
      <c r="F74" s="23">
        <f>SUM(E74:E74)</f>
        <v>87031.75</v>
      </c>
      <c r="H74" s="88"/>
      <c r="J74" s="49"/>
      <c r="K74" s="50"/>
      <c r="L74" s="51"/>
      <c r="M74" s="52"/>
      <c r="N74" s="53"/>
      <c r="O74" s="54"/>
      <c r="P74" s="54"/>
      <c r="Q74" s="42"/>
      <c r="S74" s="40"/>
      <c r="U74" s="36"/>
      <c r="V74" s="46"/>
      <c r="W74" s="36"/>
    </row>
    <row r="75" spans="1:23" ht="15.75">
      <c r="A75" s="1"/>
      <c r="B75" s="1" t="s">
        <v>621</v>
      </c>
      <c r="D75" s="38"/>
      <c r="E75" s="23">
        <v>39274.949999999997</v>
      </c>
      <c r="F75" s="23">
        <f>SUM(E75:E75)</f>
        <v>39274.949999999997</v>
      </c>
      <c r="H75" s="88"/>
      <c r="J75" s="49"/>
      <c r="K75" s="50"/>
      <c r="L75" s="51"/>
      <c r="M75" s="52"/>
      <c r="N75" s="53"/>
      <c r="O75" s="54"/>
      <c r="P75" s="54"/>
      <c r="Q75" s="42"/>
      <c r="S75" s="40"/>
      <c r="U75" s="36"/>
      <c r="V75" s="46"/>
      <c r="W75" s="36"/>
    </row>
    <row r="76" spans="1:23" ht="15.75">
      <c r="A76" s="1" t="s">
        <v>110</v>
      </c>
      <c r="B76" s="1"/>
      <c r="C76" s="1"/>
      <c r="D76" s="1" t="s">
        <v>111</v>
      </c>
      <c r="E76" s="23">
        <v>193221.07</v>
      </c>
      <c r="F76" s="23">
        <f>SUM(E76:E76)</f>
        <v>193221.07</v>
      </c>
      <c r="G76" s="42"/>
      <c r="H76" s="88"/>
      <c r="J76" s="49"/>
      <c r="K76" s="50"/>
      <c r="L76" s="51"/>
      <c r="M76" s="52"/>
      <c r="N76" s="53"/>
      <c r="O76" s="54"/>
      <c r="P76" s="54"/>
      <c r="S76" s="40"/>
      <c r="U76" s="36"/>
      <c r="V76" s="46"/>
    </row>
    <row r="77" spans="1:23" ht="15.75">
      <c r="A77" s="1" t="s">
        <v>112</v>
      </c>
      <c r="B77" s="1" t="s">
        <v>621</v>
      </c>
      <c r="D77" s="38" t="s">
        <v>113</v>
      </c>
      <c r="E77" s="13">
        <v>0</v>
      </c>
      <c r="F77" s="13">
        <f>SUM(E77:E77)</f>
        <v>0</v>
      </c>
      <c r="G77" s="42"/>
      <c r="H77" s="88"/>
      <c r="J77" s="49"/>
      <c r="K77" s="50"/>
      <c r="L77" s="51"/>
      <c r="M77" s="52"/>
      <c r="N77" s="53"/>
      <c r="O77" s="54"/>
      <c r="P77" s="54"/>
      <c r="S77" s="40"/>
      <c r="U77" s="36"/>
      <c r="V77" s="46"/>
    </row>
    <row r="78" spans="1:23" ht="15.75">
      <c r="A78" s="1"/>
      <c r="B78" s="1" t="s">
        <v>621</v>
      </c>
      <c r="C78" s="1"/>
      <c r="D78" s="1" t="s">
        <v>113</v>
      </c>
      <c r="E78" s="13">
        <v>0</v>
      </c>
      <c r="F78" s="23">
        <v>0</v>
      </c>
      <c r="H78" s="88"/>
      <c r="J78" s="49"/>
      <c r="K78" s="50"/>
      <c r="L78" s="51"/>
      <c r="M78" s="52"/>
      <c r="N78" s="53"/>
      <c r="O78" s="54"/>
      <c r="P78" s="54"/>
      <c r="S78" s="40"/>
      <c r="U78" s="36"/>
      <c r="V78" s="46"/>
    </row>
    <row r="79" spans="1:23" ht="15.75">
      <c r="A79" s="1" t="s">
        <v>114</v>
      </c>
      <c r="B79" s="1"/>
      <c r="C79" s="1"/>
      <c r="D79" s="1" t="s">
        <v>115</v>
      </c>
      <c r="E79" s="23">
        <v>0</v>
      </c>
      <c r="F79" s="13">
        <v>0</v>
      </c>
      <c r="H79" s="88"/>
      <c r="J79" s="49"/>
      <c r="K79" s="50"/>
      <c r="L79" s="51"/>
      <c r="M79" s="52"/>
      <c r="N79" s="53"/>
      <c r="O79" s="54"/>
      <c r="P79" s="54"/>
      <c r="S79" s="40"/>
      <c r="U79" s="36"/>
      <c r="V79" s="46"/>
    </row>
    <row r="80" spans="1:23" ht="15.75">
      <c r="A80" s="1"/>
      <c r="B80" s="1" t="s">
        <v>621</v>
      </c>
      <c r="C80" s="1"/>
      <c r="D80" s="38" t="s">
        <v>1493</v>
      </c>
      <c r="E80" s="13">
        <v>624680.67000000004</v>
      </c>
      <c r="F80" s="13">
        <v>624680.67000000004</v>
      </c>
      <c r="H80" s="88"/>
      <c r="J80" s="49"/>
      <c r="K80" s="50"/>
      <c r="L80" s="51"/>
      <c r="M80" s="52"/>
      <c r="N80" s="53"/>
      <c r="O80" s="54"/>
      <c r="P80" s="54"/>
      <c r="S80" s="40"/>
      <c r="U80" s="36"/>
      <c r="V80" s="46"/>
    </row>
    <row r="81" spans="1:22" ht="15.75">
      <c r="A81" s="1"/>
      <c r="B81" s="1"/>
      <c r="C81" s="1"/>
      <c r="D81" s="38"/>
      <c r="E81" s="13"/>
      <c r="F81" s="13"/>
      <c r="H81" s="88"/>
      <c r="J81" s="49"/>
      <c r="K81" s="50"/>
      <c r="L81" s="51"/>
      <c r="M81" s="52"/>
      <c r="N81" s="53"/>
      <c r="O81" s="54"/>
      <c r="P81" s="54"/>
      <c r="S81" s="40"/>
      <c r="U81" s="36"/>
      <c r="V81" s="46"/>
    </row>
    <row r="82" spans="1:22" ht="15.75">
      <c r="A82" s="1" t="s">
        <v>116</v>
      </c>
      <c r="B82" s="1"/>
      <c r="C82" s="1"/>
      <c r="D82" s="1" t="s">
        <v>117</v>
      </c>
      <c r="E82" s="13">
        <v>0</v>
      </c>
      <c r="F82" s="23">
        <v>0</v>
      </c>
      <c r="H82" s="77"/>
      <c r="J82" s="49"/>
      <c r="K82" s="50"/>
      <c r="L82" s="51"/>
      <c r="M82" s="52"/>
      <c r="N82" s="53"/>
      <c r="O82" s="54"/>
      <c r="P82" s="54"/>
      <c r="S82" s="40"/>
      <c r="U82" s="36"/>
      <c r="V82" s="46"/>
    </row>
    <row r="83" spans="1:22" ht="15.75">
      <c r="A83" s="1"/>
      <c r="B83" s="1" t="s">
        <v>618</v>
      </c>
      <c r="C83" s="39" t="s">
        <v>3039</v>
      </c>
      <c r="D83" s="38" t="s">
        <v>3038</v>
      </c>
      <c r="E83" s="15">
        <v>15528</v>
      </c>
      <c r="F83" s="23">
        <f>SUM(E83:E83)</f>
        <v>15528</v>
      </c>
      <c r="H83" s="88"/>
      <c r="J83" s="49"/>
      <c r="K83" s="50"/>
      <c r="L83" s="51"/>
      <c r="M83" s="52"/>
      <c r="N83" s="53"/>
      <c r="O83" s="54"/>
      <c r="P83" s="54"/>
      <c r="S83" s="40"/>
      <c r="U83" s="36"/>
      <c r="V83" s="46"/>
    </row>
    <row r="84" spans="1:22" ht="15.75">
      <c r="A84" s="1" t="s">
        <v>118</v>
      </c>
      <c r="D84" s="1" t="s">
        <v>119</v>
      </c>
      <c r="E84" s="13">
        <v>0</v>
      </c>
      <c r="F84" s="23">
        <v>0</v>
      </c>
      <c r="H84" s="88"/>
      <c r="J84" s="49"/>
      <c r="K84" s="50"/>
      <c r="L84" s="51"/>
      <c r="M84" s="51"/>
      <c r="N84" s="53"/>
      <c r="O84" s="54"/>
      <c r="P84" s="54"/>
      <c r="S84" s="40"/>
      <c r="U84" s="36"/>
      <c r="V84" s="46"/>
    </row>
    <row r="85" spans="1:22" ht="16.5" thickBot="1">
      <c r="A85" s="1"/>
      <c r="B85" t="s">
        <v>621</v>
      </c>
      <c r="C85" s="1"/>
      <c r="D85" s="38" t="s">
        <v>1941</v>
      </c>
      <c r="E85" s="15">
        <v>8250</v>
      </c>
      <c r="F85" s="12">
        <f>SUM(E85:E85)</f>
        <v>8250</v>
      </c>
      <c r="H85" s="78"/>
      <c r="J85" s="49"/>
      <c r="K85" s="50"/>
      <c r="L85" s="51"/>
      <c r="M85" s="51"/>
      <c r="N85" s="53"/>
      <c r="O85" s="54"/>
      <c r="P85" s="54"/>
      <c r="S85" s="40"/>
      <c r="U85" s="36"/>
      <c r="V85" s="46"/>
    </row>
    <row r="86" spans="1:22" ht="16.5" thickBot="1">
      <c r="A86" s="4" t="s">
        <v>120</v>
      </c>
      <c r="B86" s="4"/>
      <c r="C86" s="4"/>
      <c r="D86" s="4" t="s">
        <v>121</v>
      </c>
      <c r="E86" s="10">
        <f>SUM(E87:E90)</f>
        <v>660.8</v>
      </c>
      <c r="F86" s="10">
        <f>SUM(F87:F90)</f>
        <v>660.8</v>
      </c>
      <c r="G86" s="42"/>
      <c r="H86" s="77"/>
      <c r="J86" s="49"/>
      <c r="K86" s="50"/>
      <c r="L86" s="51"/>
      <c r="M86" s="51"/>
      <c r="N86" s="53"/>
      <c r="O86" s="56"/>
      <c r="P86" s="57"/>
      <c r="S86" s="40"/>
      <c r="U86" s="36"/>
      <c r="V86" s="46"/>
    </row>
    <row r="87" spans="1:22">
      <c r="A87" s="1" t="s">
        <v>122</v>
      </c>
      <c r="B87" s="1"/>
      <c r="C87" s="1"/>
      <c r="D87" s="1" t="s">
        <v>123</v>
      </c>
      <c r="E87" s="23">
        <f>SUM(D87:D87)</f>
        <v>0</v>
      </c>
      <c r="F87" s="23">
        <f>SUM(E87:E87)</f>
        <v>0</v>
      </c>
      <c r="H87" s="12"/>
    </row>
    <row r="88" spans="1:22">
      <c r="A88" s="1" t="s">
        <v>124</v>
      </c>
      <c r="B88" s="1"/>
      <c r="C88" s="1"/>
      <c r="D88" s="1" t="s">
        <v>125</v>
      </c>
      <c r="E88" s="23">
        <f>SUM(D88:D88)</f>
        <v>0</v>
      </c>
      <c r="F88" s="23">
        <f>SUM(E88:E88)</f>
        <v>0</v>
      </c>
    </row>
    <row r="89" spans="1:22">
      <c r="A89" s="1"/>
      <c r="B89" t="s">
        <v>618</v>
      </c>
      <c r="C89">
        <v>39298</v>
      </c>
      <c r="D89" s="38" t="s">
        <v>484</v>
      </c>
      <c r="E89" s="23">
        <v>0</v>
      </c>
      <c r="F89" s="23">
        <v>0</v>
      </c>
    </row>
    <row r="90" spans="1:22">
      <c r="A90" s="1"/>
      <c r="B90" s="1"/>
      <c r="C90" s="40">
        <v>11974</v>
      </c>
      <c r="D90" s="38" t="s">
        <v>1496</v>
      </c>
      <c r="E90" s="15">
        <v>660.8</v>
      </c>
      <c r="F90" s="15">
        <v>660.8</v>
      </c>
      <c r="H90" s="12"/>
    </row>
    <row r="91" spans="1:22">
      <c r="A91" s="4" t="s">
        <v>126</v>
      </c>
      <c r="B91" s="4"/>
      <c r="C91" s="4"/>
      <c r="D91" s="4" t="s">
        <v>841</v>
      </c>
      <c r="E91" s="10">
        <f>SUM(E92:E97)</f>
        <v>1702862.1800000002</v>
      </c>
      <c r="F91" s="10">
        <f>SUM(F92:F97)</f>
        <v>1702862.1800000002</v>
      </c>
      <c r="H91" s="12"/>
    </row>
    <row r="92" spans="1:22">
      <c r="A92" s="1" t="s">
        <v>128</v>
      </c>
      <c r="B92" s="1"/>
      <c r="C92" s="1"/>
      <c r="D92" s="1" t="s">
        <v>129</v>
      </c>
      <c r="E92" s="12"/>
      <c r="F92" s="23">
        <f>SUM(E92:E92)</f>
        <v>0</v>
      </c>
      <c r="H92" s="12"/>
    </row>
    <row r="93" spans="1:22">
      <c r="A93" s="1"/>
      <c r="B93" s="1" t="s">
        <v>621</v>
      </c>
      <c r="C93" s="39"/>
      <c r="D93" s="38" t="s">
        <v>873</v>
      </c>
      <c r="E93" s="15">
        <v>870000</v>
      </c>
      <c r="F93" s="23">
        <v>870000</v>
      </c>
      <c r="G93" s="15"/>
      <c r="H93" s="12"/>
    </row>
    <row r="94" spans="1:22">
      <c r="A94" s="1"/>
      <c r="B94" s="1" t="s">
        <v>621</v>
      </c>
      <c r="C94" s="39" t="s">
        <v>1801</v>
      </c>
      <c r="D94" s="38" t="s">
        <v>1658</v>
      </c>
      <c r="E94" s="15">
        <v>1700</v>
      </c>
      <c r="F94" s="23">
        <v>1700</v>
      </c>
      <c r="G94" s="15"/>
      <c r="H94" s="12"/>
    </row>
    <row r="95" spans="1:22">
      <c r="A95" s="1"/>
      <c r="B95" s="1" t="s">
        <v>621</v>
      </c>
      <c r="C95" s="39" t="s">
        <v>3035</v>
      </c>
      <c r="D95" s="38" t="s">
        <v>1658</v>
      </c>
      <c r="E95" s="15">
        <v>73731</v>
      </c>
      <c r="F95" s="23">
        <v>73731</v>
      </c>
      <c r="G95" s="15"/>
      <c r="H95" s="12"/>
    </row>
    <row r="96" spans="1:22">
      <c r="A96" s="1" t="s">
        <v>130</v>
      </c>
      <c r="B96" s="1"/>
      <c r="C96" s="1"/>
      <c r="D96" s="1" t="s">
        <v>127</v>
      </c>
      <c r="E96" s="12">
        <v>0</v>
      </c>
      <c r="F96" s="23">
        <f>SUM(E96:E96)</f>
        <v>0</v>
      </c>
      <c r="G96" s="12"/>
    </row>
    <row r="97" spans="1:8">
      <c r="A97" s="1"/>
      <c r="B97" s="1" t="s">
        <v>621</v>
      </c>
      <c r="C97" s="39" t="s">
        <v>3043</v>
      </c>
      <c r="D97" s="38" t="s">
        <v>3120</v>
      </c>
      <c r="E97" s="12">
        <v>757431.18</v>
      </c>
      <c r="F97" s="23">
        <v>757431.18</v>
      </c>
      <c r="G97" s="12"/>
    </row>
    <row r="98" spans="1:8">
      <c r="A98" s="4" t="s">
        <v>131</v>
      </c>
      <c r="B98" s="4"/>
      <c r="C98" s="4"/>
      <c r="D98" s="4" t="s">
        <v>132</v>
      </c>
      <c r="E98" s="10">
        <f>SUM(E99:E112)</f>
        <v>13482</v>
      </c>
      <c r="F98" s="10">
        <f>SUM(F99:F112)</f>
        <v>13482</v>
      </c>
      <c r="G98" s="12"/>
      <c r="H98" s="77"/>
    </row>
    <row r="99" spans="1:8">
      <c r="A99" s="1" t="s">
        <v>133</v>
      </c>
      <c r="B99" s="1"/>
      <c r="C99" s="1"/>
      <c r="D99" s="1" t="s">
        <v>134</v>
      </c>
      <c r="E99" s="23">
        <f t="shared" ref="E99:F107" si="2">SUM(D99:D99)</f>
        <v>0</v>
      </c>
      <c r="F99" s="23">
        <f t="shared" si="2"/>
        <v>0</v>
      </c>
      <c r="G99" s="12"/>
      <c r="H99" s="12"/>
    </row>
    <row r="100" spans="1:8">
      <c r="A100" s="1"/>
      <c r="B100" t="s">
        <v>618</v>
      </c>
      <c r="C100">
        <v>39298</v>
      </c>
      <c r="D100" s="38" t="s">
        <v>484</v>
      </c>
      <c r="E100" s="23">
        <v>0</v>
      </c>
      <c r="F100" s="23">
        <v>0</v>
      </c>
      <c r="G100" s="12"/>
      <c r="H100" s="12"/>
    </row>
    <row r="101" spans="1:8">
      <c r="A101" s="1"/>
      <c r="B101" s="1"/>
      <c r="C101" s="40">
        <v>11978</v>
      </c>
      <c r="D101" s="38" t="s">
        <v>1942</v>
      </c>
      <c r="E101" s="23">
        <v>114</v>
      </c>
      <c r="F101" s="23">
        <v>114</v>
      </c>
      <c r="G101" s="12"/>
      <c r="H101" s="12"/>
    </row>
    <row r="102" spans="1:8">
      <c r="A102" s="1"/>
      <c r="B102" s="1"/>
      <c r="C102" s="40">
        <v>11990</v>
      </c>
      <c r="D102" s="38" t="s">
        <v>1942</v>
      </c>
      <c r="E102" s="23">
        <v>114</v>
      </c>
      <c r="F102" s="23">
        <v>114</v>
      </c>
      <c r="G102" s="12"/>
      <c r="H102" s="12"/>
    </row>
    <row r="103" spans="1:8">
      <c r="A103" s="1"/>
      <c r="B103" s="1"/>
      <c r="C103" s="40">
        <v>12010</v>
      </c>
      <c r="D103" s="38" t="s">
        <v>1943</v>
      </c>
      <c r="E103" s="23">
        <v>450</v>
      </c>
      <c r="F103" s="23">
        <v>450</v>
      </c>
      <c r="G103" s="12"/>
      <c r="H103" s="12"/>
    </row>
    <row r="104" spans="1:8">
      <c r="A104" s="1"/>
      <c r="B104" t="s">
        <v>618</v>
      </c>
      <c r="C104">
        <v>39323</v>
      </c>
      <c r="D104" s="38" t="s">
        <v>484</v>
      </c>
      <c r="E104" s="23">
        <v>0</v>
      </c>
      <c r="F104" s="23">
        <v>0</v>
      </c>
      <c r="G104" s="12"/>
      <c r="H104" s="12"/>
    </row>
    <row r="105" spans="1:8">
      <c r="A105" s="1"/>
      <c r="B105" s="1"/>
      <c r="C105" s="40">
        <v>12025</v>
      </c>
      <c r="D105" s="38" t="s">
        <v>1942</v>
      </c>
      <c r="E105" s="23">
        <v>114</v>
      </c>
      <c r="F105" s="23">
        <v>114</v>
      </c>
      <c r="G105" s="12"/>
      <c r="H105" s="12"/>
    </row>
    <row r="106" spans="1:8">
      <c r="A106" s="1" t="s">
        <v>135</v>
      </c>
      <c r="B106" s="1"/>
      <c r="C106" s="1"/>
      <c r="D106" s="1" t="s">
        <v>136</v>
      </c>
      <c r="E106" s="23">
        <f t="shared" si="2"/>
        <v>0</v>
      </c>
      <c r="F106" s="23">
        <f t="shared" si="2"/>
        <v>0</v>
      </c>
      <c r="H106" s="12"/>
    </row>
    <row r="107" spans="1:8">
      <c r="A107" s="1" t="s">
        <v>137</v>
      </c>
      <c r="B107" s="1"/>
      <c r="C107" s="1"/>
      <c r="D107" s="1" t="s">
        <v>138</v>
      </c>
      <c r="E107" s="23">
        <f t="shared" si="2"/>
        <v>0</v>
      </c>
      <c r="F107" s="23">
        <f>SUM(E107:E107)</f>
        <v>0</v>
      </c>
      <c r="H107" s="12"/>
    </row>
    <row r="108" spans="1:8">
      <c r="A108" s="1" t="s">
        <v>139</v>
      </c>
      <c r="D108" s="1" t="s">
        <v>140</v>
      </c>
      <c r="E108" s="23">
        <f>SUM(D108:D108)</f>
        <v>0</v>
      </c>
      <c r="F108" s="23"/>
      <c r="H108" s="12"/>
    </row>
    <row r="109" spans="1:8">
      <c r="A109" s="1"/>
      <c r="B109" t="s">
        <v>618</v>
      </c>
      <c r="C109">
        <v>39298</v>
      </c>
      <c r="D109" s="38" t="s">
        <v>484</v>
      </c>
      <c r="E109" s="23">
        <f>SUM(D109:D109)</f>
        <v>0</v>
      </c>
      <c r="F109" s="23">
        <f>SUM(E109:E109)</f>
        <v>0</v>
      </c>
      <c r="H109" s="12"/>
    </row>
    <row r="110" spans="1:8">
      <c r="A110" s="1"/>
      <c r="C110" s="40">
        <v>12015</v>
      </c>
      <c r="D110" s="38" t="s">
        <v>1840</v>
      </c>
      <c r="E110" s="23">
        <v>250</v>
      </c>
      <c r="F110" s="23">
        <v>250</v>
      </c>
      <c r="H110" s="12"/>
    </row>
    <row r="111" spans="1:8">
      <c r="A111" s="1"/>
      <c r="B111" t="s">
        <v>618</v>
      </c>
      <c r="C111">
        <v>39323</v>
      </c>
      <c r="D111" s="38" t="s">
        <v>484</v>
      </c>
      <c r="E111" s="23">
        <v>0</v>
      </c>
      <c r="F111" s="23">
        <v>0</v>
      </c>
      <c r="H111" s="12"/>
    </row>
    <row r="112" spans="1:8">
      <c r="A112" s="1"/>
      <c r="C112" s="40">
        <v>12028</v>
      </c>
      <c r="D112" s="38" t="s">
        <v>1840</v>
      </c>
      <c r="E112" s="23">
        <v>12440</v>
      </c>
      <c r="F112" s="23">
        <v>12440</v>
      </c>
      <c r="H112" s="12"/>
    </row>
    <row r="113" spans="1:8">
      <c r="A113" s="4" t="s">
        <v>141</v>
      </c>
      <c r="B113" s="4"/>
      <c r="C113" s="4"/>
      <c r="D113" s="4" t="s">
        <v>142</v>
      </c>
      <c r="E113" s="10">
        <f>SUM(E114:E118)</f>
        <v>91943.24</v>
      </c>
      <c r="F113" s="10">
        <f>SUM(F114:F118)</f>
        <v>91943.24</v>
      </c>
      <c r="H113" s="15"/>
    </row>
    <row r="114" spans="1:8">
      <c r="A114" s="1" t="s">
        <v>143</v>
      </c>
      <c r="B114" s="1"/>
      <c r="C114" s="1"/>
      <c r="D114" s="1" t="s">
        <v>144</v>
      </c>
      <c r="E114" s="23">
        <f t="shared" ref="E114:F118" si="3">SUM(D114:D114)</f>
        <v>0</v>
      </c>
      <c r="F114" s="23">
        <f t="shared" si="3"/>
        <v>0</v>
      </c>
      <c r="H114" s="88"/>
    </row>
    <row r="115" spans="1:8">
      <c r="A115" s="1" t="s">
        <v>1944</v>
      </c>
      <c r="B115" s="1"/>
      <c r="C115" s="1"/>
      <c r="D115" s="1" t="s">
        <v>1945</v>
      </c>
      <c r="E115" s="23">
        <f t="shared" si="3"/>
        <v>0</v>
      </c>
      <c r="F115" s="23">
        <f t="shared" si="3"/>
        <v>0</v>
      </c>
      <c r="H115" s="88"/>
    </row>
    <row r="116" spans="1:8">
      <c r="A116" s="1"/>
      <c r="B116" s="1"/>
      <c r="C116" s="1"/>
      <c r="E116" s="23">
        <f t="shared" si="3"/>
        <v>0</v>
      </c>
      <c r="F116" s="23">
        <f t="shared" si="3"/>
        <v>0</v>
      </c>
      <c r="H116" s="88"/>
    </row>
    <row r="117" spans="1:8">
      <c r="A117" s="1" t="s">
        <v>153</v>
      </c>
      <c r="B117" s="1"/>
      <c r="C117" s="1"/>
      <c r="D117" s="1" t="s">
        <v>485</v>
      </c>
      <c r="E117" s="23">
        <f t="shared" si="3"/>
        <v>0</v>
      </c>
      <c r="F117" s="23">
        <f t="shared" si="3"/>
        <v>0</v>
      </c>
      <c r="H117" s="88"/>
    </row>
    <row r="118" spans="1:8">
      <c r="A118" s="1"/>
      <c r="B118" s="1" t="s">
        <v>618</v>
      </c>
      <c r="C118" s="1" t="s">
        <v>1946</v>
      </c>
      <c r="D118" s="38" t="s">
        <v>1947</v>
      </c>
      <c r="E118" s="23">
        <v>91943.24</v>
      </c>
      <c r="F118" s="23">
        <f t="shared" si="3"/>
        <v>91943.24</v>
      </c>
      <c r="H118" s="88"/>
    </row>
    <row r="119" spans="1:8">
      <c r="A119" s="4" t="s">
        <v>157</v>
      </c>
      <c r="B119" s="4"/>
      <c r="C119" s="4"/>
      <c r="D119" s="4" t="s">
        <v>158</v>
      </c>
      <c r="E119" s="10">
        <f>SUM(E120:E129)</f>
        <v>2865851.71</v>
      </c>
      <c r="F119" s="10">
        <f>(E119)</f>
        <v>2865851.71</v>
      </c>
      <c r="H119" s="78"/>
    </row>
    <row r="120" spans="1:8">
      <c r="A120" s="1" t="s">
        <v>161</v>
      </c>
      <c r="B120" s="1"/>
      <c r="C120" s="1"/>
      <c r="D120" s="1" t="s">
        <v>162</v>
      </c>
      <c r="E120" s="23">
        <f>SUM(D120:D120)</f>
        <v>0</v>
      </c>
      <c r="F120" s="23">
        <f>SUM(E120:E120)</f>
        <v>0</v>
      </c>
      <c r="H120" s="78"/>
    </row>
    <row r="121" spans="1:8">
      <c r="A121" s="1" t="s">
        <v>163</v>
      </c>
      <c r="B121" s="1"/>
      <c r="C121" s="1"/>
      <c r="D121" s="1" t="s">
        <v>164</v>
      </c>
      <c r="E121" s="23">
        <f>SUM(D121:D121)</f>
        <v>0</v>
      </c>
      <c r="F121" s="23">
        <f>SUM(E121:E121)</f>
        <v>0</v>
      </c>
      <c r="H121" s="78"/>
    </row>
    <row r="122" spans="1:8">
      <c r="A122" s="37"/>
      <c r="B122" s="1" t="s">
        <v>618</v>
      </c>
      <c r="C122" s="39" t="s">
        <v>1948</v>
      </c>
      <c r="D122" s="38" t="s">
        <v>1949</v>
      </c>
      <c r="E122" s="23">
        <v>245996.57</v>
      </c>
      <c r="F122" s="23">
        <f t="shared" ref="F122" si="4">SUM(E122:E122)</f>
        <v>245996.57</v>
      </c>
      <c r="H122" s="78"/>
    </row>
    <row r="123" spans="1:8">
      <c r="A123" s="37"/>
      <c r="B123" s="1" t="s">
        <v>618</v>
      </c>
      <c r="C123" s="39" t="s">
        <v>1950</v>
      </c>
      <c r="D123" s="38" t="s">
        <v>886</v>
      </c>
      <c r="E123" s="23">
        <v>221614.66</v>
      </c>
      <c r="F123" s="23">
        <v>221614.66</v>
      </c>
      <c r="H123" s="78"/>
    </row>
    <row r="124" spans="1:8">
      <c r="A124" s="37"/>
      <c r="B124" s="1" t="s">
        <v>618</v>
      </c>
      <c r="C124" s="39" t="s">
        <v>1951</v>
      </c>
      <c r="D124" s="38" t="s">
        <v>883</v>
      </c>
      <c r="E124" s="23">
        <v>40456.5</v>
      </c>
      <c r="F124" s="23">
        <v>40456.5</v>
      </c>
      <c r="H124" s="78"/>
    </row>
    <row r="125" spans="1:8">
      <c r="A125" s="37"/>
      <c r="B125" s="1" t="s">
        <v>618</v>
      </c>
      <c r="C125" s="39" t="s">
        <v>1952</v>
      </c>
      <c r="D125" s="38" t="s">
        <v>886</v>
      </c>
      <c r="E125" s="23">
        <v>142255.26999999999</v>
      </c>
      <c r="F125" s="23">
        <v>142255.26999999999</v>
      </c>
      <c r="H125" s="78"/>
    </row>
    <row r="126" spans="1:8">
      <c r="A126" s="37"/>
      <c r="B126" s="1" t="s">
        <v>618</v>
      </c>
      <c r="C126" s="39" t="s">
        <v>1953</v>
      </c>
      <c r="D126" s="38" t="s">
        <v>1954</v>
      </c>
      <c r="E126" s="23">
        <v>1251352.44</v>
      </c>
      <c r="F126" s="23">
        <v>1251352.44</v>
      </c>
      <c r="H126" s="78"/>
    </row>
    <row r="127" spans="1:8">
      <c r="A127" s="37"/>
      <c r="B127" s="1" t="s">
        <v>618</v>
      </c>
      <c r="C127" s="39" t="s">
        <v>3053</v>
      </c>
      <c r="D127" s="38" t="s">
        <v>3054</v>
      </c>
      <c r="E127" s="23">
        <v>964176.27</v>
      </c>
      <c r="F127" s="23">
        <v>964176.27</v>
      </c>
      <c r="H127" s="78"/>
    </row>
    <row r="128" spans="1:8">
      <c r="A128" s="1" t="s">
        <v>165</v>
      </c>
      <c r="B128" s="1"/>
      <c r="C128" s="1"/>
      <c r="D128" s="1" t="s">
        <v>166</v>
      </c>
      <c r="E128" s="23">
        <f>SUM(D128:D128)</f>
        <v>0</v>
      </c>
      <c r="F128" s="23">
        <f>SUM(E128:E128)</f>
        <v>0</v>
      </c>
      <c r="H128" s="78"/>
    </row>
    <row r="129" spans="1:8">
      <c r="A129" s="1" t="s">
        <v>167</v>
      </c>
      <c r="B129" s="1"/>
      <c r="C129" s="1"/>
      <c r="D129" s="1" t="s">
        <v>168</v>
      </c>
      <c r="E129" s="23">
        <f>SUM(D129:D129)</f>
        <v>0</v>
      </c>
      <c r="F129" s="23">
        <f>SUM(E129:E129)</f>
        <v>0</v>
      </c>
      <c r="H129" s="78"/>
    </row>
    <row r="130" spans="1:8">
      <c r="A130" s="1"/>
      <c r="B130" s="1"/>
      <c r="C130" s="1"/>
      <c r="D130" s="1"/>
      <c r="E130" s="18"/>
      <c r="F130" s="18"/>
      <c r="H130" s="77"/>
    </row>
    <row r="131" spans="1:8">
      <c r="A131" s="4" t="s">
        <v>169</v>
      </c>
      <c r="B131" s="4"/>
      <c r="C131" s="4"/>
      <c r="D131" s="4" t="s">
        <v>170</v>
      </c>
      <c r="E131" s="10">
        <f>SUM(E132:E154)</f>
        <v>351362.24</v>
      </c>
      <c r="F131" s="10">
        <f>(E131)</f>
        <v>351362.24</v>
      </c>
      <c r="H131" s="85"/>
    </row>
    <row r="132" spans="1:8">
      <c r="A132" s="1" t="s">
        <v>171</v>
      </c>
      <c r="B132" s="1"/>
      <c r="C132" s="1"/>
      <c r="D132" s="1" t="s">
        <v>172</v>
      </c>
      <c r="E132" s="12">
        <v>0</v>
      </c>
      <c r="F132" s="23">
        <f t="shared" ref="E132:F151" si="5">SUM(E132:E132)</f>
        <v>0</v>
      </c>
      <c r="H132" s="85"/>
    </row>
    <row r="133" spans="1:8">
      <c r="A133" s="1" t="s">
        <v>173</v>
      </c>
      <c r="B133" s="1"/>
      <c r="C133" s="1"/>
      <c r="D133" s="1" t="s">
        <v>174</v>
      </c>
      <c r="E133" s="12">
        <v>0</v>
      </c>
      <c r="F133" s="23">
        <f t="shared" si="5"/>
        <v>0</v>
      </c>
      <c r="H133" s="85"/>
    </row>
    <row r="134" spans="1:8">
      <c r="A134" s="1" t="s">
        <v>175</v>
      </c>
      <c r="B134" s="1"/>
      <c r="C134" s="1"/>
      <c r="D134" s="1" t="s">
        <v>176</v>
      </c>
      <c r="E134" s="23">
        <f>SUM(D134:D134)</f>
        <v>0</v>
      </c>
      <c r="F134" s="23">
        <f t="shared" si="5"/>
        <v>0</v>
      </c>
      <c r="H134" s="85"/>
    </row>
    <row r="135" spans="1:8">
      <c r="A135" s="1" t="s">
        <v>177</v>
      </c>
      <c r="B135" s="1"/>
      <c r="C135" s="1"/>
      <c r="D135" s="1" t="s">
        <v>178</v>
      </c>
      <c r="E135" s="23">
        <f>SUM(D135:D135)</f>
        <v>0</v>
      </c>
      <c r="F135" s="23">
        <f t="shared" si="5"/>
        <v>0</v>
      </c>
      <c r="H135" s="85"/>
    </row>
    <row r="136" spans="1:8">
      <c r="A136" s="1" t="s">
        <v>179</v>
      </c>
      <c r="B136" s="1"/>
      <c r="C136" s="1"/>
      <c r="D136" s="1" t="s">
        <v>1379</v>
      </c>
      <c r="E136" s="23">
        <f t="shared" si="5"/>
        <v>0</v>
      </c>
      <c r="F136" s="23">
        <f t="shared" si="5"/>
        <v>0</v>
      </c>
      <c r="H136" s="85"/>
    </row>
    <row r="137" spans="1:8">
      <c r="A137" s="1" t="s">
        <v>1854</v>
      </c>
      <c r="B137" s="1"/>
      <c r="C137" s="1"/>
      <c r="D137" s="1" t="s">
        <v>1955</v>
      </c>
      <c r="E137" s="23">
        <v>0</v>
      </c>
      <c r="F137" s="23">
        <v>0</v>
      </c>
      <c r="H137" s="85"/>
    </row>
    <row r="138" spans="1:8">
      <c r="A138" s="1" t="s">
        <v>181</v>
      </c>
      <c r="B138" s="1"/>
      <c r="C138" s="1"/>
      <c r="D138" s="1" t="s">
        <v>180</v>
      </c>
      <c r="E138" s="23">
        <f t="shared" si="5"/>
        <v>0</v>
      </c>
      <c r="F138" s="23">
        <f t="shared" si="5"/>
        <v>0</v>
      </c>
      <c r="H138" s="85"/>
    </row>
    <row r="139" spans="1:8">
      <c r="A139" s="1" t="s">
        <v>183</v>
      </c>
      <c r="B139" s="1"/>
      <c r="C139" s="1"/>
      <c r="D139" s="1" t="s">
        <v>182</v>
      </c>
      <c r="E139" s="23">
        <f t="shared" si="5"/>
        <v>0</v>
      </c>
      <c r="F139" s="23">
        <f t="shared" si="5"/>
        <v>0</v>
      </c>
      <c r="H139" s="85"/>
    </row>
    <row r="140" spans="1:8">
      <c r="A140" s="1" t="s">
        <v>185</v>
      </c>
      <c r="B140" s="1"/>
      <c r="C140" s="1"/>
      <c r="D140" s="1" t="s">
        <v>493</v>
      </c>
      <c r="E140" s="23">
        <f t="shared" si="5"/>
        <v>0</v>
      </c>
      <c r="F140" s="23">
        <f t="shared" si="5"/>
        <v>0</v>
      </c>
      <c r="H140" s="85"/>
    </row>
    <row r="141" spans="1:8">
      <c r="A141" s="1"/>
      <c r="B141" s="1" t="s">
        <v>618</v>
      </c>
      <c r="C141" s="1" t="s">
        <v>3077</v>
      </c>
      <c r="D141" s="38" t="s">
        <v>3079</v>
      </c>
      <c r="E141" s="23">
        <v>47200</v>
      </c>
      <c r="F141" s="23">
        <f t="shared" si="5"/>
        <v>47200</v>
      </c>
      <c r="H141" s="85"/>
    </row>
    <row r="142" spans="1:8">
      <c r="A142" s="1" t="s">
        <v>187</v>
      </c>
      <c r="B142" s="1"/>
      <c r="C142" s="1"/>
      <c r="D142" s="1" t="s">
        <v>186</v>
      </c>
      <c r="E142" s="23">
        <f t="shared" si="5"/>
        <v>0</v>
      </c>
      <c r="F142" s="23">
        <f t="shared" si="5"/>
        <v>0</v>
      </c>
      <c r="H142" s="85"/>
    </row>
    <row r="143" spans="1:8">
      <c r="A143" s="1" t="s">
        <v>189</v>
      </c>
      <c r="B143" s="1"/>
      <c r="C143" s="1"/>
      <c r="D143" s="1" t="s">
        <v>188</v>
      </c>
      <c r="E143" s="23">
        <f t="shared" si="5"/>
        <v>0</v>
      </c>
      <c r="F143" s="23">
        <f t="shared" si="5"/>
        <v>0</v>
      </c>
      <c r="H143" s="29"/>
    </row>
    <row r="144" spans="1:8">
      <c r="A144" s="1" t="s">
        <v>191</v>
      </c>
      <c r="B144" s="1"/>
      <c r="C144" s="1"/>
      <c r="D144" s="1" t="s">
        <v>190</v>
      </c>
      <c r="E144" s="23">
        <f t="shared" si="5"/>
        <v>0</v>
      </c>
      <c r="F144" s="23">
        <f t="shared" si="5"/>
        <v>0</v>
      </c>
    </row>
    <row r="145" spans="1:7">
      <c r="A145" s="1"/>
      <c r="B145" s="1"/>
      <c r="C145" s="1"/>
    </row>
    <row r="146" spans="1:7">
      <c r="A146" s="1"/>
      <c r="B146" s="1"/>
      <c r="C146" s="1"/>
    </row>
    <row r="147" spans="1:7">
      <c r="A147" s="1" t="s">
        <v>494</v>
      </c>
      <c r="B147" s="1"/>
      <c r="C147" s="39"/>
      <c r="D147" s="1" t="s">
        <v>1380</v>
      </c>
      <c r="E147" s="23">
        <f t="shared" si="5"/>
        <v>0</v>
      </c>
      <c r="F147" s="23">
        <f t="shared" si="5"/>
        <v>0</v>
      </c>
    </row>
    <row r="148" spans="1:7">
      <c r="A148" s="1" t="s">
        <v>193</v>
      </c>
      <c r="B148" s="1"/>
      <c r="C148" s="39"/>
      <c r="D148" s="1" t="s">
        <v>192</v>
      </c>
      <c r="E148" s="23">
        <f t="shared" si="5"/>
        <v>0</v>
      </c>
      <c r="F148" s="23">
        <f t="shared" si="5"/>
        <v>0</v>
      </c>
    </row>
    <row r="149" spans="1:7">
      <c r="A149" s="1"/>
      <c r="B149" s="1"/>
      <c r="C149" s="39" t="s">
        <v>2004</v>
      </c>
      <c r="D149" s="1" t="s">
        <v>484</v>
      </c>
      <c r="E149" s="23">
        <f>SUM(D149:D149)</f>
        <v>0</v>
      </c>
      <c r="F149" s="23">
        <f>SUM(E149:E149)</f>
        <v>0</v>
      </c>
    </row>
    <row r="150" spans="1:7">
      <c r="A150" s="1"/>
      <c r="B150" s="1"/>
      <c r="C150" s="39"/>
      <c r="D150" s="38" t="s">
        <v>3121</v>
      </c>
      <c r="E150" s="23">
        <v>329.99</v>
      </c>
      <c r="F150" s="23">
        <f>SUM(E150:E150)</f>
        <v>329.99</v>
      </c>
    </row>
    <row r="151" spans="1:7">
      <c r="A151" s="1"/>
      <c r="B151" s="1" t="s">
        <v>618</v>
      </c>
      <c r="C151" s="39" t="s">
        <v>3075</v>
      </c>
      <c r="D151" s="38" t="s">
        <v>3076</v>
      </c>
      <c r="E151" s="23">
        <v>290144.25</v>
      </c>
      <c r="F151" s="23">
        <f t="shared" si="5"/>
        <v>290144.25</v>
      </c>
    </row>
    <row r="152" spans="1:7">
      <c r="A152" s="1"/>
      <c r="B152" s="1" t="s">
        <v>618</v>
      </c>
      <c r="C152" s="39" t="s">
        <v>3069</v>
      </c>
      <c r="D152" s="38" t="s">
        <v>1956</v>
      </c>
      <c r="E152" s="23">
        <v>6844</v>
      </c>
      <c r="F152" s="23">
        <v>6844</v>
      </c>
    </row>
    <row r="153" spans="1:7">
      <c r="A153" s="1"/>
      <c r="B153" s="1" t="s">
        <v>618</v>
      </c>
      <c r="C153" s="39" t="s">
        <v>3108</v>
      </c>
      <c r="D153" s="38" t="s">
        <v>1956</v>
      </c>
      <c r="E153" s="23">
        <v>6844</v>
      </c>
      <c r="F153" s="23">
        <v>6844</v>
      </c>
    </row>
    <row r="154" spans="1:7">
      <c r="A154" s="1" t="s">
        <v>195</v>
      </c>
      <c r="B154" s="1"/>
      <c r="C154" s="1"/>
      <c r="D154" s="1" t="s">
        <v>1531</v>
      </c>
    </row>
    <row r="155" spans="1:7">
      <c r="A155" s="4" t="s">
        <v>197</v>
      </c>
      <c r="B155" s="4"/>
      <c r="C155" s="4"/>
      <c r="D155" s="4" t="s">
        <v>198</v>
      </c>
      <c r="E155" s="10">
        <f>SUM(E156:E200)</f>
        <v>125068588.912</v>
      </c>
      <c r="F155" s="10">
        <f>(E155)</f>
        <v>125068588.912</v>
      </c>
    </row>
    <row r="156" spans="1:7">
      <c r="A156" s="1" t="s">
        <v>199</v>
      </c>
      <c r="B156" s="1"/>
      <c r="C156" s="1"/>
      <c r="D156" s="1" t="s">
        <v>200</v>
      </c>
      <c r="E156" s="13">
        <v>0</v>
      </c>
      <c r="F156" s="23">
        <f>SUM(E156:E156)</f>
        <v>0</v>
      </c>
    </row>
    <row r="157" spans="1:7">
      <c r="A157" s="1" t="s">
        <v>201</v>
      </c>
      <c r="B157" s="1"/>
      <c r="C157" s="39"/>
      <c r="D157" s="1" t="s">
        <v>202</v>
      </c>
      <c r="E157" s="72">
        <v>0</v>
      </c>
      <c r="F157" s="72">
        <v>0</v>
      </c>
    </row>
    <row r="158" spans="1:7">
      <c r="A158" s="1" t="s">
        <v>203</v>
      </c>
      <c r="B158" s="1"/>
      <c r="C158" s="39"/>
      <c r="D158" s="1" t="s">
        <v>204</v>
      </c>
      <c r="E158" s="13">
        <v>0</v>
      </c>
      <c r="F158" s="23">
        <f>SUM(E158:E158)</f>
        <v>0</v>
      </c>
    </row>
    <row r="159" spans="1:7">
      <c r="A159" s="1" t="s">
        <v>205</v>
      </c>
      <c r="B159" s="1"/>
      <c r="C159" s="1"/>
      <c r="D159" s="1" t="s">
        <v>206</v>
      </c>
      <c r="E159" s="13">
        <v>0</v>
      </c>
      <c r="F159" s="23">
        <f>SUM(E159:E159)</f>
        <v>0</v>
      </c>
    </row>
    <row r="160" spans="1:7">
      <c r="A160" s="1"/>
      <c r="B160" s="1" t="s">
        <v>618</v>
      </c>
      <c r="C160" s="1" t="s">
        <v>1957</v>
      </c>
      <c r="D160" s="38" t="s">
        <v>1958</v>
      </c>
      <c r="E160" s="13">
        <v>11092</v>
      </c>
      <c r="F160" s="13">
        <v>11092</v>
      </c>
      <c r="G160" s="23"/>
    </row>
    <row r="161" spans="1:10">
      <c r="A161" s="1"/>
      <c r="B161" s="1"/>
      <c r="C161" s="1" t="s">
        <v>3055</v>
      </c>
      <c r="D161" s="38" t="s">
        <v>1959</v>
      </c>
      <c r="E161" s="13">
        <v>11092</v>
      </c>
      <c r="F161" s="13">
        <v>11092</v>
      </c>
      <c r="G161" s="23"/>
    </row>
    <row r="162" spans="1:10">
      <c r="A162" s="1" t="s">
        <v>207</v>
      </c>
      <c r="B162" s="1"/>
      <c r="C162" s="1"/>
      <c r="D162" s="1" t="s">
        <v>208</v>
      </c>
      <c r="E162" s="13">
        <f>SUM(D162:D162)</f>
        <v>0</v>
      </c>
      <c r="F162" s="13">
        <f>SUM(E162:E162)</f>
        <v>0</v>
      </c>
    </row>
    <row r="163" spans="1:10">
      <c r="A163" s="1" t="s">
        <v>209</v>
      </c>
      <c r="B163" s="1"/>
      <c r="C163" s="1"/>
      <c r="D163" s="1" t="s">
        <v>210</v>
      </c>
      <c r="E163" s="23">
        <f>SUM(D163:D163)</f>
        <v>0</v>
      </c>
      <c r="F163" s="23">
        <f>SUM(E163:E163)</f>
        <v>0</v>
      </c>
      <c r="G163" s="23"/>
    </row>
    <row r="164" spans="1:10">
      <c r="A164" s="1"/>
      <c r="B164" s="1" t="s">
        <v>618</v>
      </c>
      <c r="C164" s="1" t="s">
        <v>1960</v>
      </c>
      <c r="D164" s="38" t="s">
        <v>484</v>
      </c>
      <c r="E164" s="23"/>
      <c r="F164" s="23"/>
      <c r="G164" s="23"/>
    </row>
    <row r="165" spans="1:10">
      <c r="A165" s="1"/>
      <c r="B165" s="1"/>
      <c r="C165" s="40">
        <v>12022</v>
      </c>
      <c r="D165" s="38" t="s">
        <v>1961</v>
      </c>
      <c r="E165" s="23">
        <v>350</v>
      </c>
      <c r="F165" s="23">
        <v>350</v>
      </c>
      <c r="G165" s="23"/>
    </row>
    <row r="166" spans="1:10">
      <c r="A166" s="1"/>
      <c r="B166" s="1"/>
      <c r="C166" s="40">
        <v>12039</v>
      </c>
      <c r="D166" s="38" t="s">
        <v>1962</v>
      </c>
      <c r="E166" s="23">
        <v>350</v>
      </c>
      <c r="F166" s="23">
        <v>350</v>
      </c>
      <c r="G166" s="23"/>
    </row>
    <row r="167" spans="1:10">
      <c r="A167" s="1"/>
      <c r="B167" s="1"/>
      <c r="C167" s="40">
        <v>12040</v>
      </c>
      <c r="D167" s="38" t="s">
        <v>1962</v>
      </c>
      <c r="E167" s="23">
        <v>350</v>
      </c>
      <c r="F167" s="23">
        <v>350</v>
      </c>
      <c r="G167" s="23"/>
    </row>
    <row r="168" spans="1:10">
      <c r="A168" s="1"/>
      <c r="B168" s="1"/>
      <c r="C168" s="40">
        <v>12041</v>
      </c>
      <c r="D168" s="38" t="s">
        <v>1962</v>
      </c>
      <c r="E168" s="23">
        <v>350</v>
      </c>
      <c r="F168" s="23">
        <v>350</v>
      </c>
      <c r="G168" s="23"/>
    </row>
    <row r="169" spans="1:10">
      <c r="A169" s="1"/>
      <c r="B169" s="1"/>
      <c r="C169" s="40">
        <v>12051</v>
      </c>
      <c r="D169" s="38" t="s">
        <v>1962</v>
      </c>
      <c r="E169" s="23">
        <v>1050</v>
      </c>
      <c r="F169" s="23">
        <v>1050</v>
      </c>
      <c r="G169" s="23"/>
    </row>
    <row r="170" spans="1:10">
      <c r="A170" s="1"/>
      <c r="B170" s="1"/>
      <c r="C170" s="1"/>
      <c r="D170" s="1"/>
      <c r="E170" s="23"/>
      <c r="F170" s="23"/>
      <c r="G170" s="23"/>
    </row>
    <row r="171" spans="1:10">
      <c r="A171" s="1"/>
      <c r="B171" s="1" t="s">
        <v>618</v>
      </c>
      <c r="C171" s="1"/>
      <c r="D171" s="1"/>
      <c r="E171" s="23"/>
      <c r="F171" s="23"/>
      <c r="G171" s="23"/>
    </row>
    <row r="172" spans="1:10">
      <c r="A172" s="1"/>
      <c r="C172" s="39" t="s">
        <v>1963</v>
      </c>
      <c r="D172" s="38" t="s">
        <v>1964</v>
      </c>
      <c r="E172" s="23">
        <v>350</v>
      </c>
      <c r="F172" s="23">
        <f t="shared" ref="F172" si="6">SUM(E172:E172)</f>
        <v>350</v>
      </c>
    </row>
    <row r="173" spans="1:10">
      <c r="A173" s="1" t="s">
        <v>211</v>
      </c>
      <c r="B173" s="1"/>
      <c r="C173" s="39"/>
      <c r="D173" s="1" t="s">
        <v>212</v>
      </c>
      <c r="E173" s="23">
        <f t="shared" ref="E173:F173" si="7">SUM(D173:D173)</f>
        <v>0</v>
      </c>
      <c r="F173" s="23">
        <f t="shared" si="7"/>
        <v>0</v>
      </c>
    </row>
    <row r="174" spans="1:10">
      <c r="A174" s="1"/>
      <c r="B174" s="1" t="s">
        <v>618</v>
      </c>
      <c r="C174" s="39" t="s">
        <v>3032</v>
      </c>
      <c r="D174" s="38" t="s">
        <v>1965</v>
      </c>
      <c r="E174" s="23">
        <v>1299604.3219999999</v>
      </c>
      <c r="F174" s="23">
        <v>1299604.3219999999</v>
      </c>
    </row>
    <row r="175" spans="1:10">
      <c r="A175" s="1" t="s">
        <v>213</v>
      </c>
      <c r="B175" s="1"/>
      <c r="C175" s="39"/>
      <c r="D175" s="1" t="s">
        <v>214</v>
      </c>
      <c r="E175" s="23">
        <f>SUM(D175:D175)</f>
        <v>0</v>
      </c>
      <c r="F175" s="23">
        <f>SUM(E175:E175)</f>
        <v>0</v>
      </c>
    </row>
    <row r="176" spans="1:10">
      <c r="A176" s="1" t="s">
        <v>215</v>
      </c>
      <c r="B176" s="1"/>
      <c r="C176" s="39"/>
      <c r="D176" s="1" t="s">
        <v>500</v>
      </c>
      <c r="E176" s="23">
        <f>SUM(D176:D176)</f>
        <v>0</v>
      </c>
      <c r="F176" s="23">
        <f>SUM(E176:E176)</f>
        <v>0</v>
      </c>
      <c r="J176" s="70"/>
    </row>
    <row r="177" spans="1:10">
      <c r="A177" s="1"/>
      <c r="B177" s="1" t="s">
        <v>618</v>
      </c>
      <c r="C177" s="39" t="s">
        <v>1966</v>
      </c>
      <c r="D177" s="38" t="s">
        <v>1967</v>
      </c>
      <c r="E177" s="23">
        <v>138900.01</v>
      </c>
      <c r="F177" s="23">
        <v>138900.01</v>
      </c>
      <c r="J177" s="70"/>
    </row>
    <row r="178" spans="1:10">
      <c r="A178" s="1" t="s">
        <v>217</v>
      </c>
      <c r="B178" s="1"/>
      <c r="C178" s="39"/>
      <c r="D178" s="1" t="s">
        <v>218</v>
      </c>
      <c r="E178" s="23"/>
    </row>
    <row r="179" spans="1:10">
      <c r="A179" s="1"/>
      <c r="B179" s="1" t="s">
        <v>618</v>
      </c>
      <c r="C179" s="39" t="s">
        <v>1968</v>
      </c>
      <c r="D179" s="38" t="s">
        <v>1969</v>
      </c>
      <c r="E179" s="23">
        <v>35400</v>
      </c>
      <c r="F179" s="23">
        <v>35400</v>
      </c>
    </row>
    <row r="180" spans="1:10">
      <c r="A180" s="1"/>
      <c r="B180" s="1"/>
      <c r="C180" s="39"/>
      <c r="D180" s="38"/>
      <c r="E180" s="23"/>
      <c r="F180" s="23"/>
    </row>
    <row r="181" spans="1:10">
      <c r="A181" s="1"/>
      <c r="B181" s="1" t="s">
        <v>618</v>
      </c>
      <c r="C181" s="39"/>
      <c r="D181" s="38" t="s">
        <v>1970</v>
      </c>
      <c r="E181" s="23"/>
      <c r="F181" s="23"/>
    </row>
    <row r="182" spans="1:10">
      <c r="A182" s="1" t="s">
        <v>219</v>
      </c>
      <c r="D182" s="1" t="s">
        <v>220</v>
      </c>
      <c r="E182" s="23">
        <v>0</v>
      </c>
      <c r="F182" s="23">
        <v>0</v>
      </c>
      <c r="J182" s="70"/>
    </row>
    <row r="183" spans="1:10">
      <c r="A183" s="1"/>
      <c r="B183" s="29"/>
      <c r="C183" s="39"/>
      <c r="D183" s="38"/>
      <c r="E183" s="23"/>
      <c r="F183" s="23"/>
      <c r="J183" s="70"/>
    </row>
    <row r="184" spans="1:10">
      <c r="A184" s="1" t="s">
        <v>221</v>
      </c>
      <c r="B184" s="1"/>
      <c r="C184" s="39"/>
      <c r="D184" s="1" t="s">
        <v>222</v>
      </c>
      <c r="E184" s="23">
        <f>SUM(D184:D184)</f>
        <v>0</v>
      </c>
      <c r="F184" s="23">
        <f>SUM(E184:E184)</f>
        <v>0</v>
      </c>
    </row>
    <row r="185" spans="1:10">
      <c r="A185" s="1"/>
      <c r="B185" s="1" t="s">
        <v>618</v>
      </c>
      <c r="C185" s="39" t="s">
        <v>1971</v>
      </c>
      <c r="D185" s="38" t="s">
        <v>1972</v>
      </c>
      <c r="E185" s="23">
        <v>320040</v>
      </c>
      <c r="F185" s="23">
        <v>320040</v>
      </c>
    </row>
    <row r="186" spans="1:10">
      <c r="A186" s="1"/>
      <c r="B186" s="1" t="s">
        <v>618</v>
      </c>
      <c r="C186" s="39" t="s">
        <v>3066</v>
      </c>
      <c r="D186" s="38" t="s">
        <v>3067</v>
      </c>
      <c r="E186" s="23">
        <v>20000</v>
      </c>
      <c r="F186" s="23">
        <v>20000</v>
      </c>
    </row>
    <row r="187" spans="1:10">
      <c r="A187" s="1"/>
      <c r="B187" s="1" t="s">
        <v>618</v>
      </c>
      <c r="C187" s="39" t="s">
        <v>3068</v>
      </c>
      <c r="D187" s="38" t="s">
        <v>3067</v>
      </c>
      <c r="E187" s="23">
        <v>7000</v>
      </c>
      <c r="F187" s="23">
        <v>7000</v>
      </c>
    </row>
    <row r="188" spans="1:10">
      <c r="A188" s="1" t="s">
        <v>223</v>
      </c>
      <c r="C188" s="39"/>
      <c r="D188" s="1" t="s">
        <v>224</v>
      </c>
      <c r="E188" s="23">
        <f t="shared" ref="E188:F188" si="8">SUM(D188:D188)</f>
        <v>0</v>
      </c>
      <c r="F188" s="23">
        <f t="shared" si="8"/>
        <v>0</v>
      </c>
    </row>
    <row r="189" spans="1:10">
      <c r="A189" s="1"/>
      <c r="B189" s="1"/>
      <c r="C189" s="39"/>
      <c r="D189" s="81"/>
      <c r="E189" s="72"/>
      <c r="F189" s="23"/>
    </row>
    <row r="190" spans="1:10">
      <c r="B190" s="1" t="s">
        <v>618</v>
      </c>
      <c r="C190" s="39" t="s">
        <v>3111</v>
      </c>
      <c r="D190" s="81" t="s">
        <v>1871</v>
      </c>
      <c r="E190" s="23">
        <v>22420</v>
      </c>
      <c r="F190" s="23">
        <v>22420</v>
      </c>
    </row>
    <row r="191" spans="1:10">
      <c r="A191" s="1" t="s">
        <v>225</v>
      </c>
      <c r="B191" s="1"/>
      <c r="C191" s="39"/>
      <c r="D191" s="1" t="s">
        <v>1973</v>
      </c>
      <c r="E191" s="72">
        <v>0</v>
      </c>
      <c r="F191" s="23">
        <v>0</v>
      </c>
    </row>
    <row r="192" spans="1:10">
      <c r="A192" s="1"/>
      <c r="B192" s="1" t="s">
        <v>618</v>
      </c>
      <c r="C192" s="39" t="s">
        <v>1974</v>
      </c>
      <c r="D192" s="81" t="s">
        <v>1975</v>
      </c>
      <c r="E192" s="23">
        <v>1342946.2</v>
      </c>
      <c r="F192" s="23">
        <v>1342946.2</v>
      </c>
    </row>
    <row r="193" spans="1:6">
      <c r="A193" s="1"/>
      <c r="B193" s="1" t="s">
        <v>618</v>
      </c>
      <c r="C193" s="39" t="s">
        <v>1976</v>
      </c>
      <c r="D193" s="81" t="s">
        <v>1977</v>
      </c>
      <c r="E193" s="23">
        <v>473770</v>
      </c>
      <c r="F193" s="23">
        <v>473770</v>
      </c>
    </row>
    <row r="194" spans="1:6">
      <c r="A194" s="1"/>
      <c r="B194" s="1" t="s">
        <v>618</v>
      </c>
      <c r="C194" s="39" t="s">
        <v>1978</v>
      </c>
      <c r="D194" s="81" t="s">
        <v>1979</v>
      </c>
      <c r="E194" s="23">
        <v>156955.34</v>
      </c>
      <c r="F194" s="23">
        <v>156955.34</v>
      </c>
    </row>
    <row r="195" spans="1:6">
      <c r="A195" s="1"/>
      <c r="B195" s="1"/>
      <c r="C195" s="39" t="s">
        <v>3051</v>
      </c>
      <c r="D195" s="81" t="s">
        <v>3052</v>
      </c>
      <c r="E195" s="23">
        <v>1007248</v>
      </c>
      <c r="F195" s="23">
        <v>1007248</v>
      </c>
    </row>
    <row r="196" spans="1:6">
      <c r="A196" s="1"/>
      <c r="B196" s="1"/>
      <c r="C196" s="39" t="s">
        <v>3103</v>
      </c>
      <c r="D196" s="81" t="s">
        <v>3104</v>
      </c>
      <c r="E196" s="23">
        <v>63720</v>
      </c>
      <c r="F196" s="23">
        <v>63720</v>
      </c>
    </row>
    <row r="197" spans="1:6">
      <c r="A197" s="1" t="s">
        <v>227</v>
      </c>
      <c r="B197" s="1"/>
      <c r="C197" s="39"/>
      <c r="D197" s="1" t="s">
        <v>228</v>
      </c>
      <c r="E197" s="42">
        <v>120155601.04000001</v>
      </c>
      <c r="F197" s="42">
        <v>120155601.04000001</v>
      </c>
    </row>
    <row r="198" spans="1:6">
      <c r="A198" s="1"/>
      <c r="B198" s="1"/>
      <c r="C198" s="39"/>
      <c r="D198" s="1"/>
      <c r="E198" s="72"/>
      <c r="F198" s="24"/>
    </row>
    <row r="199" spans="1:6">
      <c r="A199" s="1" t="s">
        <v>229</v>
      </c>
      <c r="B199" s="1"/>
      <c r="C199" s="39"/>
      <c r="D199" s="1" t="s">
        <v>230</v>
      </c>
      <c r="E199" s="23">
        <f t="shared" ref="E199:F200" si="9">SUM(D199:D199)</f>
        <v>0</v>
      </c>
      <c r="F199" s="23">
        <f t="shared" si="9"/>
        <v>0</v>
      </c>
    </row>
    <row r="200" spans="1:6">
      <c r="A200" s="1" t="s">
        <v>231</v>
      </c>
      <c r="B200" s="1"/>
      <c r="C200" s="39"/>
      <c r="D200" s="1" t="s">
        <v>232</v>
      </c>
      <c r="E200" s="18">
        <f t="shared" si="9"/>
        <v>0</v>
      </c>
      <c r="F200" s="18">
        <f t="shared" si="9"/>
        <v>0</v>
      </c>
    </row>
    <row r="201" spans="1:6">
      <c r="A201" s="1"/>
      <c r="B201" s="1"/>
      <c r="C201" s="39"/>
      <c r="E201" s="13"/>
      <c r="F201" s="78"/>
    </row>
    <row r="202" spans="1:6">
      <c r="A202" s="4" t="s">
        <v>233</v>
      </c>
      <c r="B202" s="4"/>
      <c r="C202" s="4"/>
      <c r="D202" s="4" t="s">
        <v>234</v>
      </c>
      <c r="E202" s="10">
        <f>SUM(E203:E205)</f>
        <v>4248</v>
      </c>
      <c r="F202" s="10">
        <f>SUM(F203:F205)</f>
        <v>4248</v>
      </c>
    </row>
    <row r="203" spans="1:6">
      <c r="A203" s="1" t="s">
        <v>235</v>
      </c>
      <c r="B203" s="1"/>
      <c r="C203" s="39"/>
      <c r="D203" s="1" t="s">
        <v>511</v>
      </c>
      <c r="E203" s="23">
        <f t="shared" ref="E203:E204" si="10">SUM(D203:D203)</f>
        <v>0</v>
      </c>
      <c r="F203" s="23">
        <f>SUM(E203:E203)</f>
        <v>0</v>
      </c>
    </row>
    <row r="204" spans="1:6">
      <c r="A204" s="1" t="s">
        <v>237</v>
      </c>
      <c r="B204" s="1"/>
      <c r="C204" s="39"/>
      <c r="D204" s="1" t="s">
        <v>236</v>
      </c>
      <c r="E204" s="18">
        <f t="shared" si="10"/>
        <v>0</v>
      </c>
      <c r="F204" s="23">
        <f>SUM(E204:E204)</f>
        <v>0</v>
      </c>
    </row>
    <row r="205" spans="1:6">
      <c r="A205" s="1"/>
      <c r="B205" s="1" t="s">
        <v>618</v>
      </c>
      <c r="C205" s="39" t="s">
        <v>1980</v>
      </c>
      <c r="D205" s="38" t="s">
        <v>1981</v>
      </c>
      <c r="E205" s="13">
        <v>4248</v>
      </c>
      <c r="F205" s="78">
        <v>4248</v>
      </c>
    </row>
    <row r="206" spans="1:6" ht="15">
      <c r="A206" s="16" t="s">
        <v>238</v>
      </c>
      <c r="B206" s="16"/>
      <c r="C206" s="16"/>
      <c r="D206" s="16" t="s">
        <v>239</v>
      </c>
      <c r="E206" s="17">
        <f>E207+E271+E275+E281+E283+E287+E296+E307</f>
        <v>1267380.9099999999</v>
      </c>
      <c r="F206" s="17">
        <f>F207+F271+F275+F281+F283+F287+F296+F307</f>
        <v>1267380.9099999999</v>
      </c>
    </row>
    <row r="207" spans="1:6">
      <c r="A207" s="4" t="s">
        <v>240</v>
      </c>
      <c r="B207" s="4"/>
      <c r="C207" s="4"/>
      <c r="D207" s="4" t="s">
        <v>241</v>
      </c>
      <c r="E207" s="10">
        <f>SUM(E208:E267)</f>
        <v>93530.169999999984</v>
      </c>
      <c r="F207" s="10">
        <f>SUM(F208:F267)</f>
        <v>93530.169999999984</v>
      </c>
    </row>
    <row r="208" spans="1:6">
      <c r="A208" s="1" t="s">
        <v>242</v>
      </c>
      <c r="B208" s="1"/>
      <c r="C208" s="39"/>
      <c r="D208" s="1" t="s">
        <v>241</v>
      </c>
      <c r="E208" s="72">
        <f>SUM(D208:D208)</f>
        <v>0</v>
      </c>
      <c r="F208" s="72">
        <f>SUM(E208:E208)</f>
        <v>0</v>
      </c>
    </row>
    <row r="209" spans="1:6">
      <c r="A209" s="1"/>
      <c r="B209" t="s">
        <v>618</v>
      </c>
      <c r="C209">
        <v>39298</v>
      </c>
      <c r="D209" s="38" t="s">
        <v>484</v>
      </c>
      <c r="E209" s="72">
        <v>0</v>
      </c>
      <c r="F209" s="72">
        <v>0</v>
      </c>
    </row>
    <row r="210" spans="1:6">
      <c r="A210" s="1"/>
      <c r="B210" s="1"/>
      <c r="C210" s="40">
        <v>11971</v>
      </c>
      <c r="D210" s="38" t="s">
        <v>1982</v>
      </c>
      <c r="E210" s="23">
        <v>1133.08</v>
      </c>
      <c r="F210" s="23">
        <v>1133.08</v>
      </c>
    </row>
    <row r="211" spans="1:6">
      <c r="A211" s="1"/>
      <c r="B211" s="1"/>
      <c r="C211" s="40">
        <v>11972</v>
      </c>
      <c r="D211" s="38" t="s">
        <v>1983</v>
      </c>
      <c r="E211" s="23">
        <v>1100</v>
      </c>
      <c r="F211" s="23">
        <v>1100</v>
      </c>
    </row>
    <row r="212" spans="1:6">
      <c r="A212" s="1"/>
      <c r="B212" s="1"/>
      <c r="C212" s="40">
        <v>11973</v>
      </c>
      <c r="D212" s="38" t="s">
        <v>515</v>
      </c>
      <c r="E212" s="23">
        <v>1500</v>
      </c>
      <c r="F212" s="23">
        <v>1500</v>
      </c>
    </row>
    <row r="213" spans="1:6">
      <c r="A213" s="1"/>
      <c r="B213" s="1"/>
      <c r="C213" s="40">
        <v>11975</v>
      </c>
      <c r="D213" s="38" t="s">
        <v>1984</v>
      </c>
      <c r="E213" s="23">
        <v>208</v>
      </c>
      <c r="F213" s="23">
        <v>208</v>
      </c>
    </row>
    <row r="214" spans="1:6">
      <c r="A214" s="1"/>
      <c r="B214" s="1"/>
      <c r="C214" s="40">
        <v>11979</v>
      </c>
      <c r="D214" s="38" t="s">
        <v>549</v>
      </c>
      <c r="E214" s="23">
        <v>5000</v>
      </c>
      <c r="F214" s="23">
        <v>5000</v>
      </c>
    </row>
    <row r="215" spans="1:6">
      <c r="A215" s="1"/>
      <c r="B215" s="1"/>
      <c r="C215" s="40">
        <v>11980</v>
      </c>
      <c r="D215" s="38" t="s">
        <v>1565</v>
      </c>
      <c r="E215" s="23">
        <v>190</v>
      </c>
      <c r="F215" s="23">
        <v>190</v>
      </c>
    </row>
    <row r="216" spans="1:6">
      <c r="A216" s="1"/>
      <c r="B216" s="1"/>
      <c r="C216" s="40">
        <v>11981</v>
      </c>
      <c r="D216" s="38" t="s">
        <v>1040</v>
      </c>
      <c r="E216" s="23">
        <v>453.64</v>
      </c>
      <c r="F216" s="23">
        <v>453.64</v>
      </c>
    </row>
    <row r="217" spans="1:6">
      <c r="A217" s="1"/>
      <c r="B217" s="1"/>
      <c r="C217" s="40">
        <v>11982</v>
      </c>
      <c r="D217" s="38" t="s">
        <v>1040</v>
      </c>
      <c r="E217" s="23">
        <v>399.01</v>
      </c>
      <c r="F217" s="23">
        <v>399.01</v>
      </c>
    </row>
    <row r="218" spans="1:6">
      <c r="A218" s="1"/>
      <c r="B218" s="1"/>
      <c r="C218" s="40">
        <v>11984</v>
      </c>
      <c r="D218" s="38" t="s">
        <v>1985</v>
      </c>
      <c r="E218" s="23">
        <v>1910</v>
      </c>
      <c r="F218" s="23">
        <v>1910</v>
      </c>
    </row>
    <row r="219" spans="1:6">
      <c r="A219" s="1"/>
      <c r="B219" s="1"/>
      <c r="C219" s="40">
        <v>11985</v>
      </c>
      <c r="D219" s="38" t="s">
        <v>1040</v>
      </c>
      <c r="E219" s="23">
        <v>399.01</v>
      </c>
      <c r="F219" s="23">
        <v>399.01</v>
      </c>
    </row>
    <row r="220" spans="1:6">
      <c r="A220" s="1"/>
      <c r="B220" s="1"/>
      <c r="C220" s="40">
        <v>11986</v>
      </c>
      <c r="D220" s="38" t="s">
        <v>1986</v>
      </c>
      <c r="E220" s="23">
        <v>3249.84</v>
      </c>
      <c r="F220" s="23">
        <v>3249.84</v>
      </c>
    </row>
    <row r="221" spans="1:6">
      <c r="A221" s="1"/>
      <c r="B221" s="1"/>
      <c r="C221" s="40">
        <v>11988</v>
      </c>
      <c r="D221" s="38" t="s">
        <v>515</v>
      </c>
      <c r="E221" s="23">
        <v>1050</v>
      </c>
      <c r="F221" s="23">
        <v>1050</v>
      </c>
    </row>
    <row r="222" spans="1:6">
      <c r="A222" s="1"/>
      <c r="B222" s="1"/>
      <c r="C222" s="40">
        <v>11989</v>
      </c>
      <c r="D222" s="38" t="s">
        <v>1040</v>
      </c>
      <c r="E222" s="23">
        <v>399.01</v>
      </c>
      <c r="F222" s="23">
        <v>399.01</v>
      </c>
    </row>
    <row r="223" spans="1:6">
      <c r="A223" s="1"/>
      <c r="B223" s="1"/>
      <c r="C223" s="40">
        <v>11991</v>
      </c>
      <c r="D223" s="38" t="s">
        <v>1565</v>
      </c>
      <c r="E223" s="23">
        <v>140</v>
      </c>
      <c r="F223" s="23">
        <v>140</v>
      </c>
    </row>
    <row r="224" spans="1:6">
      <c r="A224" s="1"/>
      <c r="B224" s="1"/>
      <c r="C224" s="40">
        <v>11992</v>
      </c>
      <c r="D224" s="38" t="s">
        <v>1040</v>
      </c>
      <c r="E224" s="23">
        <v>399.01</v>
      </c>
      <c r="F224" s="23">
        <v>399.01</v>
      </c>
    </row>
    <row r="225" spans="1:6">
      <c r="A225" s="1"/>
      <c r="B225" s="1"/>
      <c r="C225" s="40">
        <v>11993</v>
      </c>
      <c r="D225" s="38" t="s">
        <v>1040</v>
      </c>
      <c r="E225" s="23">
        <v>399.01</v>
      </c>
      <c r="F225" s="23">
        <v>399.01</v>
      </c>
    </row>
    <row r="226" spans="1:6">
      <c r="A226" s="1"/>
      <c r="B226" s="1"/>
      <c r="C226" s="40">
        <v>11995</v>
      </c>
      <c r="D226" s="38" t="s">
        <v>1040</v>
      </c>
      <c r="E226" s="23">
        <v>399.01</v>
      </c>
      <c r="F226" s="23">
        <v>399.01</v>
      </c>
    </row>
    <row r="227" spans="1:6">
      <c r="A227" s="1"/>
      <c r="B227" s="1"/>
      <c r="C227" s="40">
        <v>11996</v>
      </c>
      <c r="D227" s="38" t="s">
        <v>1987</v>
      </c>
      <c r="E227" s="23">
        <v>3539.99</v>
      </c>
      <c r="F227" s="23">
        <v>3539.99</v>
      </c>
    </row>
    <row r="228" spans="1:6">
      <c r="A228" s="1"/>
      <c r="B228" s="1"/>
      <c r="C228" s="40">
        <v>11997</v>
      </c>
      <c r="D228" s="38" t="s">
        <v>1565</v>
      </c>
      <c r="E228" s="23">
        <v>190</v>
      </c>
      <c r="F228" s="23">
        <v>190</v>
      </c>
    </row>
    <row r="229" spans="1:6">
      <c r="A229" s="1"/>
      <c r="B229" s="1"/>
      <c r="C229" s="40">
        <v>11998</v>
      </c>
      <c r="D229" s="38" t="s">
        <v>1040</v>
      </c>
      <c r="E229" s="23">
        <v>399.01</v>
      </c>
      <c r="F229" s="23">
        <v>399.01</v>
      </c>
    </row>
    <row r="230" spans="1:6">
      <c r="A230" s="1"/>
      <c r="B230" s="1"/>
      <c r="C230" s="40">
        <v>11999</v>
      </c>
      <c r="D230" s="38" t="s">
        <v>1988</v>
      </c>
      <c r="E230" s="23">
        <v>1751.75</v>
      </c>
      <c r="F230" s="23">
        <v>1751.75</v>
      </c>
    </row>
    <row r="231" spans="1:6">
      <c r="A231" s="1"/>
      <c r="B231" s="1"/>
      <c r="C231" s="40">
        <v>12000</v>
      </c>
      <c r="D231" s="38" t="s">
        <v>515</v>
      </c>
      <c r="E231" s="23">
        <v>1200</v>
      </c>
      <c r="F231" s="23">
        <v>1200</v>
      </c>
    </row>
    <row r="232" spans="1:6">
      <c r="A232" s="1"/>
      <c r="B232" s="1"/>
      <c r="C232" s="40">
        <v>12001</v>
      </c>
      <c r="D232" s="38" t="s">
        <v>1040</v>
      </c>
      <c r="E232" s="23">
        <v>399.01</v>
      </c>
      <c r="F232" s="23">
        <v>399.01</v>
      </c>
    </row>
    <row r="233" spans="1:6">
      <c r="A233" s="1"/>
      <c r="B233" s="1"/>
      <c r="C233" s="40">
        <v>12002</v>
      </c>
      <c r="D233" s="38" t="s">
        <v>1040</v>
      </c>
      <c r="E233" s="23">
        <v>399.01</v>
      </c>
      <c r="F233" s="23">
        <v>399.01</v>
      </c>
    </row>
    <row r="234" spans="1:6">
      <c r="A234" s="1"/>
      <c r="B234" s="1"/>
      <c r="C234" s="40">
        <v>12003</v>
      </c>
      <c r="D234" s="38" t="s">
        <v>1040</v>
      </c>
      <c r="E234" s="23">
        <v>325</v>
      </c>
      <c r="F234" s="23">
        <v>325</v>
      </c>
    </row>
    <row r="235" spans="1:6">
      <c r="A235" s="1"/>
      <c r="B235" s="1"/>
      <c r="C235" s="40">
        <v>12004</v>
      </c>
      <c r="D235" s="38" t="s">
        <v>1989</v>
      </c>
      <c r="E235" s="23">
        <v>8360</v>
      </c>
      <c r="F235" s="23">
        <v>8360</v>
      </c>
    </row>
    <row r="236" spans="1:6">
      <c r="A236" s="1"/>
      <c r="B236" s="1"/>
      <c r="C236" s="40">
        <v>12005</v>
      </c>
      <c r="D236" s="38" t="s">
        <v>1989</v>
      </c>
      <c r="E236" s="23">
        <v>8360</v>
      </c>
      <c r="F236" s="23">
        <v>8360</v>
      </c>
    </row>
    <row r="237" spans="1:6">
      <c r="A237" s="1"/>
      <c r="B237" s="1"/>
      <c r="C237" s="40">
        <v>12006</v>
      </c>
      <c r="D237" s="38" t="s">
        <v>1565</v>
      </c>
      <c r="E237" s="23">
        <v>190</v>
      </c>
      <c r="F237" s="23">
        <v>190</v>
      </c>
    </row>
    <row r="238" spans="1:6">
      <c r="A238" s="1"/>
      <c r="B238" s="1"/>
      <c r="C238" s="40">
        <v>12007</v>
      </c>
      <c r="D238" s="38" t="s">
        <v>1040</v>
      </c>
      <c r="E238" s="23">
        <v>425</v>
      </c>
      <c r="F238" s="23">
        <v>425</v>
      </c>
    </row>
    <row r="239" spans="1:6">
      <c r="A239" s="1"/>
      <c r="B239" s="1"/>
      <c r="C239" s="40">
        <v>12011</v>
      </c>
      <c r="D239" s="38" t="s">
        <v>1040</v>
      </c>
      <c r="E239" s="23">
        <v>425</v>
      </c>
      <c r="F239" s="23">
        <v>425</v>
      </c>
    </row>
    <row r="240" spans="1:6">
      <c r="A240" s="1"/>
      <c r="B240" s="1"/>
      <c r="C240" s="40">
        <v>12012</v>
      </c>
      <c r="D240" s="38" t="s">
        <v>549</v>
      </c>
      <c r="E240" s="23">
        <v>5000</v>
      </c>
      <c r="F240" s="23">
        <v>5000</v>
      </c>
    </row>
    <row r="241" spans="1:7">
      <c r="A241" s="1"/>
      <c r="B241" s="1"/>
      <c r="C241" s="40">
        <v>12014</v>
      </c>
      <c r="D241" s="38" t="s">
        <v>1040</v>
      </c>
      <c r="E241" s="23">
        <v>425</v>
      </c>
      <c r="F241" s="23">
        <v>425</v>
      </c>
    </row>
    <row r="242" spans="1:7">
      <c r="A242" s="1"/>
      <c r="B242" s="1"/>
      <c r="C242" s="40">
        <v>12016</v>
      </c>
      <c r="D242" s="38" t="s">
        <v>515</v>
      </c>
      <c r="E242" s="23">
        <v>1400</v>
      </c>
      <c r="F242" s="23">
        <v>1400</v>
      </c>
    </row>
    <row r="243" spans="1:7">
      <c r="A243" s="1"/>
      <c r="B243" s="1"/>
      <c r="C243" s="40">
        <v>12018</v>
      </c>
      <c r="D243" s="38" t="s">
        <v>1040</v>
      </c>
      <c r="E243" s="23">
        <v>425</v>
      </c>
      <c r="F243" s="23">
        <v>425</v>
      </c>
    </row>
    <row r="244" spans="1:7">
      <c r="A244" s="1"/>
      <c r="B244" s="1"/>
      <c r="C244" s="40">
        <v>12019</v>
      </c>
      <c r="D244" s="38" t="s">
        <v>1565</v>
      </c>
      <c r="E244" s="23">
        <v>140</v>
      </c>
      <c r="F244" s="23">
        <v>140</v>
      </c>
    </row>
    <row r="245" spans="1:7">
      <c r="A245" s="1"/>
      <c r="B245" s="1"/>
      <c r="C245" s="40">
        <v>12021</v>
      </c>
      <c r="D245" s="38" t="s">
        <v>1040</v>
      </c>
      <c r="E245" s="23">
        <v>425</v>
      </c>
      <c r="F245" s="23">
        <v>425</v>
      </c>
      <c r="G245" s="42"/>
    </row>
    <row r="246" spans="1:7">
      <c r="A246" s="1"/>
      <c r="B246" s="1" t="s">
        <v>618</v>
      </c>
      <c r="C246" s="40">
        <v>39323</v>
      </c>
      <c r="D246" s="38" t="s">
        <v>484</v>
      </c>
      <c r="E246" s="23">
        <v>0</v>
      </c>
      <c r="F246" s="23">
        <v>0</v>
      </c>
      <c r="G246" s="42"/>
    </row>
    <row r="247" spans="1:7">
      <c r="A247" s="1"/>
      <c r="B247" s="1"/>
      <c r="C247" s="40">
        <v>12024</v>
      </c>
      <c r="D247" s="38" t="s">
        <v>1040</v>
      </c>
      <c r="E247" s="23">
        <v>425</v>
      </c>
      <c r="F247" s="23">
        <v>425</v>
      </c>
      <c r="G247" s="42"/>
    </row>
    <row r="248" spans="1:7">
      <c r="A248" s="1"/>
      <c r="B248" s="1"/>
      <c r="C248" s="40">
        <v>12026</v>
      </c>
      <c r="D248" s="38" t="s">
        <v>1990</v>
      </c>
      <c r="E248" s="23">
        <v>2249.9899999999998</v>
      </c>
      <c r="F248" s="23">
        <v>2249.9899999999998</v>
      </c>
      <c r="G248" s="42"/>
    </row>
    <row r="249" spans="1:7">
      <c r="A249" s="1"/>
      <c r="B249" s="1"/>
      <c r="C249" s="40">
        <v>12027</v>
      </c>
      <c r="D249" s="38" t="s">
        <v>1040</v>
      </c>
      <c r="E249" s="23">
        <v>425</v>
      </c>
      <c r="F249" s="23">
        <v>425</v>
      </c>
      <c r="G249" s="42"/>
    </row>
    <row r="250" spans="1:7">
      <c r="A250" s="1"/>
      <c r="B250" s="1"/>
      <c r="C250" s="40">
        <v>12029</v>
      </c>
      <c r="D250" s="38" t="s">
        <v>1565</v>
      </c>
      <c r="E250" s="23">
        <v>140</v>
      </c>
      <c r="F250" s="23">
        <v>140</v>
      </c>
      <c r="G250" s="42"/>
    </row>
    <row r="251" spans="1:7">
      <c r="A251" s="1"/>
      <c r="B251" s="1"/>
      <c r="C251" s="40">
        <v>12030</v>
      </c>
      <c r="D251" s="38" t="s">
        <v>1042</v>
      </c>
      <c r="E251" s="23">
        <v>755.39</v>
      </c>
      <c r="F251" s="23">
        <v>755.39</v>
      </c>
      <c r="G251" s="42"/>
    </row>
    <row r="252" spans="1:7">
      <c r="A252" s="1"/>
      <c r="B252" s="1"/>
      <c r="C252" s="40">
        <v>12031</v>
      </c>
      <c r="D252" s="38" t="s">
        <v>515</v>
      </c>
      <c r="E252" s="23">
        <v>500</v>
      </c>
      <c r="F252" s="23">
        <v>500</v>
      </c>
      <c r="G252" s="42"/>
    </row>
    <row r="253" spans="1:7">
      <c r="A253" s="1"/>
      <c r="B253" s="1"/>
      <c r="C253" s="40">
        <v>12032</v>
      </c>
      <c r="D253" s="38" t="s">
        <v>1040</v>
      </c>
      <c r="E253" s="23">
        <v>425</v>
      </c>
      <c r="F253" s="23">
        <v>425</v>
      </c>
      <c r="G253" s="42"/>
    </row>
    <row r="254" spans="1:7">
      <c r="A254" s="1"/>
      <c r="B254" s="1"/>
      <c r="C254" s="40">
        <v>12033</v>
      </c>
      <c r="D254" s="38" t="s">
        <v>1040</v>
      </c>
      <c r="E254" s="23">
        <v>425</v>
      </c>
      <c r="F254" s="23">
        <v>425</v>
      </c>
      <c r="G254" s="42"/>
    </row>
    <row r="255" spans="1:7">
      <c r="A255" s="1"/>
      <c r="B255" s="1"/>
      <c r="C255" s="40">
        <v>12034</v>
      </c>
      <c r="D255" s="38" t="s">
        <v>517</v>
      </c>
      <c r="E255" s="23">
        <v>140</v>
      </c>
      <c r="F255" s="23">
        <v>140</v>
      </c>
      <c r="G255" s="42"/>
    </row>
    <row r="256" spans="1:7">
      <c r="A256" s="1"/>
      <c r="B256" s="1"/>
      <c r="C256" s="40">
        <v>12035</v>
      </c>
      <c r="D256" s="38" t="s">
        <v>1991</v>
      </c>
      <c r="E256" s="23">
        <v>4590</v>
      </c>
      <c r="F256" s="23">
        <v>4590</v>
      </c>
      <c r="G256" s="42"/>
    </row>
    <row r="257" spans="1:7">
      <c r="A257" s="1"/>
      <c r="B257" s="1"/>
      <c r="C257" s="40">
        <v>12036</v>
      </c>
      <c r="D257" s="38" t="s">
        <v>1040</v>
      </c>
      <c r="E257" s="23">
        <v>425</v>
      </c>
      <c r="F257" s="23">
        <v>425</v>
      </c>
      <c r="G257" s="42"/>
    </row>
    <row r="258" spans="1:7">
      <c r="A258" s="1"/>
      <c r="B258" s="1"/>
      <c r="C258" s="40">
        <v>12038</v>
      </c>
      <c r="D258" s="38" t="s">
        <v>1040</v>
      </c>
      <c r="E258" s="23">
        <v>425</v>
      </c>
      <c r="F258" s="23">
        <v>425</v>
      </c>
      <c r="G258" s="42"/>
    </row>
    <row r="259" spans="1:7">
      <c r="A259" s="1"/>
      <c r="B259" s="1"/>
      <c r="C259" s="40">
        <v>12043</v>
      </c>
      <c r="D259" s="38" t="s">
        <v>515</v>
      </c>
      <c r="E259" s="23">
        <v>3000</v>
      </c>
      <c r="F259" s="23">
        <v>3000</v>
      </c>
      <c r="G259" s="42"/>
    </row>
    <row r="260" spans="1:7">
      <c r="A260" s="1"/>
      <c r="B260" s="1"/>
      <c r="C260" s="40">
        <v>12044</v>
      </c>
      <c r="D260" s="38" t="s">
        <v>515</v>
      </c>
      <c r="E260" s="23">
        <v>400</v>
      </c>
      <c r="F260" s="23">
        <v>400</v>
      </c>
      <c r="G260" s="42"/>
    </row>
    <row r="261" spans="1:7">
      <c r="A261" s="1"/>
      <c r="B261" s="1"/>
      <c r="C261" s="40">
        <v>12045</v>
      </c>
      <c r="D261" s="38" t="s">
        <v>1565</v>
      </c>
      <c r="E261" s="23">
        <v>285</v>
      </c>
      <c r="F261" s="23">
        <v>285</v>
      </c>
      <c r="G261" s="42"/>
    </row>
    <row r="262" spans="1:7">
      <c r="A262" s="1"/>
      <c r="B262" s="1"/>
      <c r="C262" s="40">
        <v>12048</v>
      </c>
      <c r="D262" s="38" t="s">
        <v>1992</v>
      </c>
      <c r="E262" s="23">
        <v>10805.14</v>
      </c>
      <c r="F262" s="23">
        <v>10805.14</v>
      </c>
      <c r="G262" s="42"/>
    </row>
    <row r="263" spans="1:7">
      <c r="A263" s="1"/>
      <c r="B263" s="1"/>
      <c r="C263" s="40">
        <v>12049</v>
      </c>
      <c r="D263" s="38" t="s">
        <v>549</v>
      </c>
      <c r="E263" s="23">
        <v>5000.0600000000004</v>
      </c>
      <c r="F263" s="23">
        <v>5000.0600000000004</v>
      </c>
      <c r="G263" s="42"/>
    </row>
    <row r="264" spans="1:7">
      <c r="A264" s="1"/>
      <c r="B264" s="1"/>
      <c r="C264" s="40">
        <v>12054</v>
      </c>
      <c r="D264" s="38" t="s">
        <v>1293</v>
      </c>
      <c r="E264" s="23">
        <v>1900</v>
      </c>
      <c r="F264" s="23">
        <v>1900</v>
      </c>
      <c r="G264" s="42"/>
    </row>
    <row r="265" spans="1:7">
      <c r="A265" s="1"/>
      <c r="B265" s="1"/>
      <c r="C265" s="40">
        <v>12055</v>
      </c>
      <c r="D265" s="38" t="s">
        <v>1993</v>
      </c>
      <c r="E265" s="23">
        <v>4649.2</v>
      </c>
      <c r="F265" s="23">
        <v>4649.2</v>
      </c>
      <c r="G265" s="42"/>
    </row>
    <row r="266" spans="1:7">
      <c r="A266" s="1"/>
      <c r="B266" s="1"/>
      <c r="C266" s="40">
        <v>12056</v>
      </c>
      <c r="D266" s="38" t="s">
        <v>1991</v>
      </c>
      <c r="E266" s="23">
        <v>4318</v>
      </c>
      <c r="F266" s="23">
        <v>4318</v>
      </c>
      <c r="G266" s="42"/>
    </row>
    <row r="267" spans="1:7">
      <c r="A267" s="1"/>
      <c r="B267" s="1"/>
      <c r="C267" s="40">
        <v>12057</v>
      </c>
      <c r="D267" s="38" t="s">
        <v>517</v>
      </c>
      <c r="E267" s="23">
        <v>140</v>
      </c>
      <c r="F267" s="23">
        <v>140</v>
      </c>
      <c r="G267" s="42"/>
    </row>
    <row r="268" spans="1:7">
      <c r="A268" s="1"/>
      <c r="B268" s="1"/>
      <c r="C268" s="40"/>
      <c r="E268" s="23"/>
      <c r="F268" s="23"/>
      <c r="G268" s="42"/>
    </row>
    <row r="269" spans="1:7">
      <c r="A269" s="1" t="s">
        <v>243</v>
      </c>
      <c r="B269" s="1"/>
      <c r="C269" s="39"/>
      <c r="D269" s="1" t="s">
        <v>244</v>
      </c>
      <c r="E269" s="72">
        <f>SUM(D269:D269)</f>
        <v>0</v>
      </c>
      <c r="F269" s="72">
        <f>SUM(E269:E269)</f>
        <v>0</v>
      </c>
    </row>
    <row r="270" spans="1:7">
      <c r="A270" s="1"/>
      <c r="B270" s="1"/>
      <c r="C270" s="39"/>
      <c r="D270" s="38"/>
      <c r="E270" s="23"/>
      <c r="F270" s="23"/>
    </row>
    <row r="271" spans="1:7">
      <c r="A271" s="4" t="s">
        <v>245</v>
      </c>
      <c r="B271" s="4"/>
      <c r="C271" s="4"/>
      <c r="D271" s="4" t="s">
        <v>246</v>
      </c>
      <c r="E271" s="10">
        <f t="shared" ref="E271" si="11">SUM(E272:E274)</f>
        <v>0</v>
      </c>
      <c r="F271" s="10">
        <f>SUM(F272:F274)</f>
        <v>0</v>
      </c>
    </row>
    <row r="272" spans="1:7">
      <c r="A272" s="1" t="s">
        <v>247</v>
      </c>
      <c r="B272" s="1"/>
      <c r="C272" s="39"/>
      <c r="D272" s="1" t="s">
        <v>248</v>
      </c>
      <c r="E272" s="72">
        <f>SUM(D272:D272)</f>
        <v>0</v>
      </c>
      <c r="F272" s="18">
        <f>SUM(E272:E272)</f>
        <v>0</v>
      </c>
    </row>
    <row r="273" spans="1:6">
      <c r="A273" s="1" t="s">
        <v>249</v>
      </c>
      <c r="B273" s="1"/>
      <c r="C273" s="39"/>
      <c r="D273" s="1" t="s">
        <v>250</v>
      </c>
      <c r="E273" s="72">
        <f>SUM(D273:D273)</f>
        <v>0</v>
      </c>
      <c r="F273" s="23">
        <f>SUM(E273:E273)</f>
        <v>0</v>
      </c>
    </row>
    <row r="274" spans="1:6">
      <c r="A274" s="1" t="s">
        <v>251</v>
      </c>
      <c r="B274" s="1"/>
      <c r="C274" s="39"/>
      <c r="D274" s="1" t="s">
        <v>252</v>
      </c>
      <c r="E274" s="18">
        <v>0</v>
      </c>
      <c r="F274" s="23">
        <f>SUM(E274:E274)</f>
        <v>0</v>
      </c>
    </row>
    <row r="275" spans="1:6">
      <c r="A275" s="4" t="s">
        <v>253</v>
      </c>
      <c r="B275" s="4"/>
      <c r="C275" s="4"/>
      <c r="D275" s="4" t="s">
        <v>557</v>
      </c>
      <c r="E275" s="10">
        <f>SUM(E276:E280)</f>
        <v>0</v>
      </c>
      <c r="F275" s="10">
        <f>SUM(F276:F280)</f>
        <v>0</v>
      </c>
    </row>
    <row r="276" spans="1:6">
      <c r="A276" s="1" t="s">
        <v>257</v>
      </c>
      <c r="B276" s="1"/>
      <c r="C276" s="39"/>
      <c r="D276" s="1" t="s">
        <v>258</v>
      </c>
      <c r="E276" s="18">
        <v>0</v>
      </c>
      <c r="F276" s="23">
        <f>SUM(E276:E276)</f>
        <v>0</v>
      </c>
    </row>
    <row r="277" spans="1:6">
      <c r="A277" s="1" t="s">
        <v>259</v>
      </c>
      <c r="B277" s="1"/>
      <c r="C277" s="39"/>
      <c r="D277" s="1" t="s">
        <v>260</v>
      </c>
      <c r="E277" s="23">
        <f>SUM(D277:D277)</f>
        <v>0</v>
      </c>
      <c r="F277" s="23">
        <f>SUM(E277:E277)</f>
        <v>0</v>
      </c>
    </row>
    <row r="278" spans="1:6">
      <c r="A278" s="1" t="s">
        <v>261</v>
      </c>
      <c r="B278" s="1"/>
      <c r="C278" s="39"/>
      <c r="D278" s="1" t="s">
        <v>262</v>
      </c>
      <c r="E278" s="23">
        <f>SUM(D278:D278)</f>
        <v>0</v>
      </c>
      <c r="F278" s="23">
        <f>SUM(E278:E278)</f>
        <v>0</v>
      </c>
    </row>
    <row r="279" spans="1:6">
      <c r="A279" s="1" t="s">
        <v>263</v>
      </c>
      <c r="B279" s="1"/>
      <c r="C279" s="39"/>
      <c r="D279" s="1" t="s">
        <v>1994</v>
      </c>
      <c r="E279" s="23">
        <f t="shared" ref="E279:F279" si="12">SUM(D279:D279)</f>
        <v>0</v>
      </c>
      <c r="F279" s="23">
        <f t="shared" si="12"/>
        <v>0</v>
      </c>
    </row>
    <row r="280" spans="1:6">
      <c r="A280" s="1" t="s">
        <v>265</v>
      </c>
      <c r="B280" s="1"/>
      <c r="C280" s="39"/>
      <c r="D280" s="1" t="s">
        <v>266</v>
      </c>
      <c r="E280" s="18"/>
      <c r="F280" s="18">
        <f>SUM(E280:E280)</f>
        <v>0</v>
      </c>
    </row>
    <row r="281" spans="1:6">
      <c r="A281" s="4" t="s">
        <v>267</v>
      </c>
      <c r="B281" s="4"/>
      <c r="C281" s="4"/>
      <c r="D281" s="4" t="s">
        <v>558</v>
      </c>
      <c r="E281" s="10">
        <f>SUM(E282:E282)</f>
        <v>0</v>
      </c>
      <c r="F281" s="10">
        <f>SUM(F282:F282)</f>
        <v>0</v>
      </c>
    </row>
    <row r="282" spans="1:6">
      <c r="A282" s="1" t="s">
        <v>1702</v>
      </c>
      <c r="B282" s="1"/>
      <c r="C282" s="39"/>
      <c r="D282" s="1" t="s">
        <v>270</v>
      </c>
      <c r="E282" s="23">
        <f>SUM(D282:D282)</f>
        <v>0</v>
      </c>
      <c r="F282" s="23">
        <f>SUM(E282:E282)</f>
        <v>0</v>
      </c>
    </row>
    <row r="283" spans="1:6">
      <c r="A283" s="4" t="s">
        <v>271</v>
      </c>
      <c r="B283" s="4"/>
      <c r="C283" s="4"/>
      <c r="D283" s="4" t="s">
        <v>560</v>
      </c>
      <c r="E283" s="10">
        <f>SUM(E284:E286)</f>
        <v>0</v>
      </c>
      <c r="F283" s="10">
        <f>SUM(F284:F286)</f>
        <v>0</v>
      </c>
    </row>
    <row r="284" spans="1:6">
      <c r="A284" s="1" t="s">
        <v>273</v>
      </c>
      <c r="C284" s="39"/>
      <c r="D284" s="1" t="s">
        <v>274</v>
      </c>
      <c r="E284" s="23">
        <f t="shared" ref="E284:F286" si="13">SUM(D284:D284)</f>
        <v>0</v>
      </c>
      <c r="F284" s="23">
        <f t="shared" si="13"/>
        <v>0</v>
      </c>
    </row>
    <row r="285" spans="1:6">
      <c r="A285" s="1" t="s">
        <v>275</v>
      </c>
      <c r="B285" s="1"/>
      <c r="C285" s="39"/>
      <c r="D285" s="1" t="s">
        <v>276</v>
      </c>
      <c r="E285" s="23">
        <f t="shared" si="13"/>
        <v>0</v>
      </c>
      <c r="F285" s="23">
        <f t="shared" si="13"/>
        <v>0</v>
      </c>
    </row>
    <row r="286" spans="1:6">
      <c r="A286" s="1" t="s">
        <v>1703</v>
      </c>
      <c r="B286" s="1"/>
      <c r="C286" s="39"/>
      <c r="D286" s="1" t="s">
        <v>561</v>
      </c>
      <c r="E286" s="23">
        <f t="shared" si="13"/>
        <v>0</v>
      </c>
      <c r="F286" s="23">
        <f>SUM(E286:E286)</f>
        <v>0</v>
      </c>
    </row>
    <row r="287" spans="1:6">
      <c r="A287" s="4" t="s">
        <v>279</v>
      </c>
      <c r="B287" s="4"/>
      <c r="C287" s="4"/>
      <c r="D287" s="4" t="s">
        <v>280</v>
      </c>
      <c r="E287" s="10">
        <f>SUM(E288:E294)</f>
        <v>0</v>
      </c>
      <c r="F287" s="10">
        <f>SUM(F288:F294)</f>
        <v>0</v>
      </c>
    </row>
    <row r="288" spans="1:6">
      <c r="A288" s="1" t="s">
        <v>281</v>
      </c>
      <c r="B288" s="1"/>
      <c r="C288" s="39"/>
      <c r="D288" s="1" t="s">
        <v>282</v>
      </c>
      <c r="E288" s="23">
        <f t="shared" ref="E288:F294" si="14">SUM(D288:D288)</f>
        <v>0</v>
      </c>
      <c r="F288" s="23">
        <f t="shared" si="14"/>
        <v>0</v>
      </c>
    </row>
    <row r="289" spans="1:6">
      <c r="A289" s="1" t="s">
        <v>283</v>
      </c>
      <c r="B289" s="1"/>
      <c r="C289" s="39"/>
      <c r="D289" s="1" t="s">
        <v>284</v>
      </c>
      <c r="E289" s="23">
        <f t="shared" si="14"/>
        <v>0</v>
      </c>
      <c r="F289" s="23">
        <f t="shared" si="14"/>
        <v>0</v>
      </c>
    </row>
    <row r="290" spans="1:6">
      <c r="A290" s="1" t="s">
        <v>285</v>
      </c>
      <c r="B290" s="1"/>
      <c r="C290" s="39"/>
      <c r="D290" s="1" t="s">
        <v>286</v>
      </c>
      <c r="E290" s="23">
        <f t="shared" si="14"/>
        <v>0</v>
      </c>
      <c r="F290" s="23">
        <f t="shared" si="14"/>
        <v>0</v>
      </c>
    </row>
    <row r="291" spans="1:6">
      <c r="A291" s="1" t="s">
        <v>287</v>
      </c>
      <c r="B291" s="1"/>
      <c r="C291" s="39"/>
      <c r="D291" s="1" t="s">
        <v>288</v>
      </c>
      <c r="E291" s="23">
        <f t="shared" si="14"/>
        <v>0</v>
      </c>
      <c r="F291" s="23">
        <f t="shared" si="14"/>
        <v>0</v>
      </c>
    </row>
    <row r="292" spans="1:6">
      <c r="A292" s="1" t="s">
        <v>289</v>
      </c>
      <c r="B292" s="1"/>
      <c r="C292" s="39"/>
      <c r="D292" s="1" t="s">
        <v>715</v>
      </c>
      <c r="E292" s="23">
        <f t="shared" si="14"/>
        <v>0</v>
      </c>
      <c r="F292" s="23">
        <f t="shared" si="14"/>
        <v>0</v>
      </c>
    </row>
    <row r="293" spans="1:6">
      <c r="A293" s="1" t="s">
        <v>291</v>
      </c>
      <c r="B293" s="1"/>
      <c r="C293" s="39"/>
      <c r="D293" s="1" t="s">
        <v>292</v>
      </c>
      <c r="E293" s="23">
        <f t="shared" si="14"/>
        <v>0</v>
      </c>
      <c r="F293" s="23">
        <f t="shared" si="14"/>
        <v>0</v>
      </c>
    </row>
    <row r="294" spans="1:6">
      <c r="A294" s="1" t="s">
        <v>293</v>
      </c>
      <c r="B294" s="1"/>
      <c r="C294" s="39"/>
      <c r="D294" s="1" t="s">
        <v>294</v>
      </c>
      <c r="E294" s="23">
        <f t="shared" si="14"/>
        <v>0</v>
      </c>
      <c r="F294" s="23">
        <f t="shared" si="14"/>
        <v>0</v>
      </c>
    </row>
    <row r="295" spans="1:6">
      <c r="A295" s="1"/>
      <c r="B295" s="1"/>
      <c r="C295" s="39"/>
      <c r="E295" s="18"/>
      <c r="F295" s="18"/>
    </row>
    <row r="296" spans="1:6">
      <c r="A296" s="4" t="s">
        <v>295</v>
      </c>
      <c r="B296" s="4"/>
      <c r="C296" s="4"/>
      <c r="D296" s="4" t="s">
        <v>296</v>
      </c>
      <c r="E296" s="10">
        <f>SUM(E297:E305)</f>
        <v>634960</v>
      </c>
      <c r="F296" s="10">
        <f>SUM(F297:F305)</f>
        <v>634960</v>
      </c>
    </row>
    <row r="297" spans="1:6">
      <c r="A297" s="1" t="s">
        <v>297</v>
      </c>
      <c r="B297" s="1"/>
      <c r="C297" s="39"/>
      <c r="D297" s="1" t="s">
        <v>298</v>
      </c>
      <c r="E297" s="13">
        <v>634960</v>
      </c>
      <c r="F297" s="23">
        <f>SUM(E297:E297)</f>
        <v>634960</v>
      </c>
    </row>
    <row r="298" spans="1:6">
      <c r="A298" s="1" t="s">
        <v>299</v>
      </c>
      <c r="B298" s="1"/>
      <c r="C298" s="39"/>
      <c r="D298" s="1" t="s">
        <v>300</v>
      </c>
      <c r="E298" s="23">
        <v>0</v>
      </c>
      <c r="F298" s="23">
        <f>SUM(E298:E298)</f>
        <v>0</v>
      </c>
    </row>
    <row r="299" spans="1:6">
      <c r="A299" s="1" t="s">
        <v>563</v>
      </c>
      <c r="B299" s="1"/>
      <c r="C299" s="39"/>
      <c r="D299" s="1" t="s">
        <v>302</v>
      </c>
      <c r="E299" s="23">
        <v>0</v>
      </c>
      <c r="F299" s="23">
        <v>0</v>
      </c>
    </row>
    <row r="300" spans="1:6">
      <c r="A300" s="1"/>
      <c r="B300" s="1" t="s">
        <v>618</v>
      </c>
      <c r="C300" s="39"/>
      <c r="D300" s="81"/>
      <c r="E300" s="23"/>
      <c r="F300" s="23"/>
    </row>
    <row r="301" spans="1:6">
      <c r="A301" s="1" t="s">
        <v>303</v>
      </c>
      <c r="B301" s="1"/>
      <c r="C301" s="39"/>
      <c r="D301" s="1" t="s">
        <v>304</v>
      </c>
      <c r="E301" s="23">
        <f t="shared" ref="E301:F305" si="15">SUM(D301:D301)</f>
        <v>0</v>
      </c>
      <c r="F301" s="23">
        <f t="shared" si="15"/>
        <v>0</v>
      </c>
    </row>
    <row r="302" spans="1:6">
      <c r="A302" s="1" t="s">
        <v>305</v>
      </c>
      <c r="B302" s="1"/>
      <c r="C302" s="39"/>
      <c r="D302" s="1" t="s">
        <v>306</v>
      </c>
      <c r="E302" s="23">
        <f t="shared" si="15"/>
        <v>0</v>
      </c>
      <c r="F302" s="23">
        <f t="shared" si="15"/>
        <v>0</v>
      </c>
    </row>
    <row r="303" spans="1:6">
      <c r="A303" s="1" t="s">
        <v>307</v>
      </c>
      <c r="B303" s="1"/>
      <c r="C303" s="39"/>
      <c r="D303" s="1" t="s">
        <v>308</v>
      </c>
      <c r="E303" s="23">
        <f t="shared" si="15"/>
        <v>0</v>
      </c>
      <c r="F303" s="23">
        <f t="shared" si="15"/>
        <v>0</v>
      </c>
    </row>
    <row r="304" spans="1:6">
      <c r="A304" s="1" t="s">
        <v>309</v>
      </c>
      <c r="B304" s="1"/>
      <c r="C304" s="39"/>
      <c r="D304" s="1" t="s">
        <v>310</v>
      </c>
      <c r="E304" s="23">
        <f t="shared" si="15"/>
        <v>0</v>
      </c>
      <c r="F304" s="23">
        <f t="shared" si="15"/>
        <v>0</v>
      </c>
    </row>
    <row r="305" spans="1:6">
      <c r="A305" s="1" t="s">
        <v>311</v>
      </c>
      <c r="B305" s="1"/>
      <c r="C305" s="39"/>
      <c r="D305" s="1" t="s">
        <v>312</v>
      </c>
      <c r="E305" s="23">
        <f t="shared" si="15"/>
        <v>0</v>
      </c>
      <c r="F305" s="23">
        <f t="shared" si="15"/>
        <v>0</v>
      </c>
    </row>
    <row r="306" spans="1:6">
      <c r="A306" s="1"/>
      <c r="B306" s="1"/>
      <c r="C306" s="39"/>
      <c r="E306" s="18"/>
      <c r="F306" s="18"/>
    </row>
    <row r="307" spans="1:6">
      <c r="A307" s="4" t="s">
        <v>313</v>
      </c>
      <c r="B307" s="4"/>
      <c r="C307" s="4"/>
      <c r="D307" s="4" t="s">
        <v>314</v>
      </c>
      <c r="E307" s="10">
        <f>SUM(E308:E338)</f>
        <v>538890.74</v>
      </c>
      <c r="F307" s="10">
        <f>SUM(F308:F338)</f>
        <v>538890.74</v>
      </c>
    </row>
    <row r="308" spans="1:6">
      <c r="A308" s="1" t="s">
        <v>315</v>
      </c>
      <c r="B308" s="1"/>
      <c r="C308" s="39"/>
      <c r="D308" s="1" t="s">
        <v>565</v>
      </c>
      <c r="E308" s="18">
        <f>SUM(D308:D308)</f>
        <v>0</v>
      </c>
      <c r="F308" s="23">
        <f>SUM(E308:E308)</f>
        <v>0</v>
      </c>
    </row>
    <row r="309" spans="1:6">
      <c r="A309" s="1"/>
      <c r="B309" s="1" t="s">
        <v>618</v>
      </c>
      <c r="C309" s="39" t="s">
        <v>3060</v>
      </c>
      <c r="D309" s="38" t="s">
        <v>3061</v>
      </c>
      <c r="E309" s="18">
        <v>125649.94</v>
      </c>
      <c r="F309" s="18">
        <v>125649.94</v>
      </c>
    </row>
    <row r="310" spans="1:6">
      <c r="A310" s="1" t="s">
        <v>317</v>
      </c>
      <c r="B310" s="1"/>
      <c r="C310" s="39"/>
      <c r="D310" s="1" t="s">
        <v>318</v>
      </c>
      <c r="E310" s="18">
        <f t="shared" ref="E310:E335" si="16">SUM(D310:D310)</f>
        <v>0</v>
      </c>
      <c r="F310" s="13"/>
    </row>
    <row r="311" spans="1:6">
      <c r="A311" s="1" t="s">
        <v>319</v>
      </c>
      <c r="B311" s="1"/>
      <c r="C311" s="39"/>
      <c r="D311" s="1" t="s">
        <v>1995</v>
      </c>
      <c r="E311" s="23">
        <f t="shared" si="16"/>
        <v>0</v>
      </c>
      <c r="F311" s="23">
        <f t="shared" ref="F311:F335" si="17">SUM(E311:E311)</f>
        <v>0</v>
      </c>
    </row>
    <row r="312" spans="1:6">
      <c r="A312" s="1" t="s">
        <v>321</v>
      </c>
      <c r="B312" s="1"/>
      <c r="C312" s="39"/>
      <c r="D312" s="1" t="s">
        <v>322</v>
      </c>
      <c r="E312" s="18">
        <f t="shared" si="16"/>
        <v>0</v>
      </c>
      <c r="F312" s="18">
        <f t="shared" si="17"/>
        <v>0</v>
      </c>
    </row>
    <row r="313" spans="1:6">
      <c r="A313" s="1" t="s">
        <v>323</v>
      </c>
      <c r="B313" s="1"/>
      <c r="C313" s="39"/>
      <c r="D313" s="1" t="s">
        <v>324</v>
      </c>
      <c r="E313" s="18">
        <f t="shared" si="16"/>
        <v>0</v>
      </c>
      <c r="F313" s="18">
        <f t="shared" si="17"/>
        <v>0</v>
      </c>
    </row>
    <row r="314" spans="1:6">
      <c r="A314" s="1" t="s">
        <v>325</v>
      </c>
      <c r="B314" s="1"/>
      <c r="C314" s="39"/>
      <c r="D314" s="1" t="s">
        <v>326</v>
      </c>
      <c r="E314" s="18">
        <f t="shared" si="16"/>
        <v>0</v>
      </c>
      <c r="F314" s="18">
        <f t="shared" si="17"/>
        <v>0</v>
      </c>
    </row>
    <row r="315" spans="1:6">
      <c r="A315" s="1" t="s">
        <v>327</v>
      </c>
      <c r="B315" s="1"/>
      <c r="C315" s="39"/>
      <c r="D315" s="1" t="s">
        <v>328</v>
      </c>
      <c r="E315" s="23">
        <f t="shared" si="16"/>
        <v>0</v>
      </c>
      <c r="F315" s="23">
        <f t="shared" si="17"/>
        <v>0</v>
      </c>
    </row>
    <row r="316" spans="1:6">
      <c r="A316" s="1" t="s">
        <v>329</v>
      </c>
      <c r="C316" s="39"/>
      <c r="D316" s="1" t="s">
        <v>774</v>
      </c>
      <c r="E316" s="18">
        <f t="shared" si="16"/>
        <v>0</v>
      </c>
      <c r="F316" s="18">
        <f t="shared" si="17"/>
        <v>0</v>
      </c>
    </row>
    <row r="317" spans="1:6">
      <c r="A317" s="1"/>
      <c r="B317" t="s">
        <v>618</v>
      </c>
      <c r="C317" s="39" t="s">
        <v>1996</v>
      </c>
      <c r="D317" s="38" t="s">
        <v>1997</v>
      </c>
      <c r="E317" s="72">
        <v>129676.1</v>
      </c>
      <c r="F317" s="72">
        <f t="shared" si="17"/>
        <v>129676.1</v>
      </c>
    </row>
    <row r="318" spans="1:6">
      <c r="A318" s="1"/>
      <c r="B318" t="s">
        <v>618</v>
      </c>
      <c r="C318">
        <v>39298</v>
      </c>
      <c r="D318" s="38" t="s">
        <v>484</v>
      </c>
      <c r="E318" s="72"/>
      <c r="F318" s="72"/>
    </row>
    <row r="319" spans="1:6">
      <c r="A319" s="1"/>
      <c r="C319" s="40">
        <v>11976</v>
      </c>
      <c r="D319" s="38" t="s">
        <v>1998</v>
      </c>
      <c r="E319" s="72">
        <v>571.91999999999996</v>
      </c>
      <c r="F319" s="72">
        <v>571.91999999999996</v>
      </c>
    </row>
    <row r="320" spans="1:6">
      <c r="A320" s="1"/>
      <c r="C320" s="40">
        <v>11977</v>
      </c>
      <c r="D320" s="38" t="s">
        <v>1999</v>
      </c>
      <c r="E320" s="72">
        <v>3225</v>
      </c>
      <c r="F320" s="72">
        <v>3225</v>
      </c>
    </row>
    <row r="321" spans="1:6">
      <c r="A321" s="1"/>
      <c r="C321" s="40">
        <v>11929</v>
      </c>
      <c r="D321" s="38" t="s">
        <v>2000</v>
      </c>
      <c r="E321" s="72">
        <v>554</v>
      </c>
      <c r="F321" s="72">
        <v>554</v>
      </c>
    </row>
    <row r="322" spans="1:6">
      <c r="A322" s="1"/>
      <c r="C322" s="40">
        <v>11994</v>
      </c>
      <c r="D322" s="38" t="s">
        <v>2001</v>
      </c>
      <c r="E322" s="72">
        <v>1976.41</v>
      </c>
      <c r="F322" s="72">
        <v>1976.41</v>
      </c>
    </row>
    <row r="323" spans="1:6">
      <c r="A323" s="1"/>
      <c r="C323" s="40">
        <v>12008</v>
      </c>
      <c r="D323" s="38" t="s">
        <v>2002</v>
      </c>
      <c r="E323" s="72">
        <v>289</v>
      </c>
      <c r="F323" s="72">
        <v>289</v>
      </c>
    </row>
    <row r="324" spans="1:6">
      <c r="A324" s="1"/>
      <c r="C324" s="40">
        <v>12009</v>
      </c>
      <c r="D324" s="38" t="s">
        <v>2002</v>
      </c>
      <c r="E324" s="72">
        <v>289</v>
      </c>
      <c r="F324" s="72">
        <v>289</v>
      </c>
    </row>
    <row r="325" spans="1:6">
      <c r="A325" s="1"/>
      <c r="C325" s="40">
        <v>12013</v>
      </c>
      <c r="D325" s="38" t="s">
        <v>1901</v>
      </c>
      <c r="E325" s="72">
        <v>150</v>
      </c>
      <c r="F325" s="72">
        <v>150</v>
      </c>
    </row>
    <row r="326" spans="1:6">
      <c r="A326" s="1"/>
      <c r="C326" s="40">
        <v>12017</v>
      </c>
      <c r="D326" s="38" t="s">
        <v>1177</v>
      </c>
      <c r="E326" s="72">
        <v>1300</v>
      </c>
      <c r="F326" s="72">
        <v>1300</v>
      </c>
    </row>
    <row r="327" spans="1:6">
      <c r="A327" s="1"/>
      <c r="B327" t="s">
        <v>618</v>
      </c>
      <c r="C327" s="39" t="s">
        <v>2004</v>
      </c>
      <c r="D327" s="38" t="s">
        <v>484</v>
      </c>
      <c r="E327" s="72"/>
      <c r="F327" s="72"/>
    </row>
    <row r="328" spans="1:6">
      <c r="A328" s="1"/>
      <c r="C328" s="40">
        <v>12023</v>
      </c>
      <c r="D328" s="38" t="s">
        <v>2005</v>
      </c>
      <c r="E328" s="72">
        <v>9900</v>
      </c>
      <c r="F328" s="72">
        <v>9900</v>
      </c>
    </row>
    <row r="329" spans="1:6">
      <c r="A329" s="1"/>
      <c r="C329" s="40">
        <v>12042</v>
      </c>
      <c r="D329" s="38" t="s">
        <v>2006</v>
      </c>
      <c r="E329" s="72">
        <v>6209</v>
      </c>
      <c r="F329" s="72">
        <v>6209</v>
      </c>
    </row>
    <row r="330" spans="1:6">
      <c r="A330" s="1"/>
      <c r="C330" s="40">
        <v>12047</v>
      </c>
      <c r="D330" s="38" t="s">
        <v>2007</v>
      </c>
      <c r="E330" s="72">
        <v>389.95</v>
      </c>
      <c r="F330" s="72">
        <v>389.95</v>
      </c>
    </row>
    <row r="331" spans="1:6">
      <c r="A331" s="1"/>
      <c r="C331" s="40">
        <v>12052</v>
      </c>
      <c r="D331" s="38" t="s">
        <v>2005</v>
      </c>
      <c r="E331" s="72">
        <v>9900</v>
      </c>
      <c r="F331" s="72">
        <v>9900</v>
      </c>
    </row>
    <row r="332" spans="1:6">
      <c r="A332" s="1"/>
      <c r="C332" s="40">
        <v>12053</v>
      </c>
      <c r="D332" s="38" t="s">
        <v>2008</v>
      </c>
      <c r="E332" s="72">
        <v>910</v>
      </c>
      <c r="F332" s="72">
        <v>910</v>
      </c>
    </row>
    <row r="333" spans="1:6">
      <c r="A333" s="1"/>
      <c r="C333" s="40">
        <v>12058</v>
      </c>
      <c r="D333" s="38" t="s">
        <v>2009</v>
      </c>
      <c r="E333" s="72">
        <v>255</v>
      </c>
      <c r="F333" s="72">
        <v>255</v>
      </c>
    </row>
    <row r="334" spans="1:6">
      <c r="A334" s="1"/>
      <c r="C334" s="39"/>
      <c r="D334" s="38"/>
      <c r="E334" s="72"/>
      <c r="F334" s="72"/>
    </row>
    <row r="335" spans="1:6">
      <c r="A335" s="1" t="s">
        <v>333</v>
      </c>
      <c r="B335" s="1"/>
      <c r="C335" s="39"/>
      <c r="D335" s="1" t="s">
        <v>334</v>
      </c>
      <c r="E335" s="18">
        <f t="shared" si="16"/>
        <v>0</v>
      </c>
      <c r="F335" s="18">
        <f t="shared" si="17"/>
        <v>0</v>
      </c>
    </row>
    <row r="336" spans="1:6">
      <c r="A336" s="1"/>
      <c r="B336" s="1" t="s">
        <v>618</v>
      </c>
      <c r="C336" s="39" t="s">
        <v>2010</v>
      </c>
      <c r="D336" s="38" t="s">
        <v>2011</v>
      </c>
      <c r="E336" s="72">
        <v>26550</v>
      </c>
      <c r="F336" s="72">
        <v>26550</v>
      </c>
    </row>
    <row r="337" spans="1:6">
      <c r="A337" s="1" t="s">
        <v>579</v>
      </c>
      <c r="C337" s="39"/>
      <c r="D337" s="1" t="s">
        <v>2012</v>
      </c>
      <c r="E337" s="72"/>
      <c r="F337" s="72"/>
    </row>
    <row r="338" spans="1:6">
      <c r="C338" s="39" t="s">
        <v>2013</v>
      </c>
      <c r="D338" s="38" t="s">
        <v>2014</v>
      </c>
      <c r="E338" s="72">
        <v>221095.42</v>
      </c>
      <c r="F338" s="72">
        <v>221095.42</v>
      </c>
    </row>
    <row r="339" spans="1:6" ht="15">
      <c r="A339" s="16" t="s">
        <v>335</v>
      </c>
      <c r="B339" s="16"/>
      <c r="C339" s="16"/>
      <c r="D339" s="16" t="s">
        <v>336</v>
      </c>
      <c r="E339" s="17">
        <f>(E340+E353+E350)</f>
        <v>1672782.4499999997</v>
      </c>
      <c r="F339" s="17">
        <f>(F340+F353+F350)</f>
        <v>1672782.4499999997</v>
      </c>
    </row>
    <row r="340" spans="1:6" ht="15">
      <c r="A340" s="4" t="s">
        <v>337</v>
      </c>
      <c r="B340" s="4"/>
      <c r="C340" s="115"/>
      <c r="D340" s="4" t="s">
        <v>338</v>
      </c>
      <c r="E340" s="10">
        <f>SUM(E341:E349)</f>
        <v>1672782.4499999997</v>
      </c>
      <c r="F340" s="10">
        <f>SUM(F341:F349)</f>
        <v>1672782.4499999997</v>
      </c>
    </row>
    <row r="341" spans="1:6">
      <c r="A341" s="1" t="s">
        <v>339</v>
      </c>
      <c r="B341" s="1"/>
      <c r="C341" s="39"/>
      <c r="D341" s="1" t="s">
        <v>340</v>
      </c>
      <c r="E341" s="18">
        <f t="shared" ref="E341:F349" si="18">SUM(D341:D341)</f>
        <v>0</v>
      </c>
      <c r="F341" s="72">
        <f t="shared" si="18"/>
        <v>0</v>
      </c>
    </row>
    <row r="342" spans="1:6">
      <c r="A342" s="1" t="s">
        <v>341</v>
      </c>
      <c r="B342" s="1"/>
      <c r="C342" s="39"/>
      <c r="D342" s="1" t="s">
        <v>342</v>
      </c>
      <c r="E342" s="18">
        <f t="shared" si="18"/>
        <v>0</v>
      </c>
      <c r="F342" s="18">
        <f t="shared" si="18"/>
        <v>0</v>
      </c>
    </row>
    <row r="343" spans="1:6">
      <c r="A343" s="1"/>
      <c r="B343" s="1"/>
      <c r="C343" s="39" t="s">
        <v>2015</v>
      </c>
      <c r="D343" s="38" t="s">
        <v>2016</v>
      </c>
      <c r="E343" s="72">
        <v>166956.82999999999</v>
      </c>
      <c r="F343" s="72">
        <f t="shared" si="18"/>
        <v>166956.82999999999</v>
      </c>
    </row>
    <row r="344" spans="1:6">
      <c r="A344" s="1"/>
      <c r="B344" s="1"/>
      <c r="C344" s="39" t="s">
        <v>2017</v>
      </c>
      <c r="D344" s="38" t="s">
        <v>2016</v>
      </c>
      <c r="E344" s="72">
        <v>227236.74</v>
      </c>
      <c r="F344" s="72">
        <f t="shared" si="18"/>
        <v>227236.74</v>
      </c>
    </row>
    <row r="345" spans="1:6">
      <c r="A345" s="1"/>
      <c r="B345" s="1"/>
      <c r="C345" s="39" t="s">
        <v>2018</v>
      </c>
      <c r="D345" s="38" t="s">
        <v>2016</v>
      </c>
      <c r="E345" s="72">
        <v>1278588.8799999999</v>
      </c>
      <c r="F345" s="72">
        <v>1278588.8799999999</v>
      </c>
    </row>
    <row r="346" spans="1:6">
      <c r="A346" s="1" t="s">
        <v>343</v>
      </c>
      <c r="B346" s="1"/>
      <c r="C346" s="39"/>
      <c r="D346" s="1" t="s">
        <v>344</v>
      </c>
      <c r="E346" s="72"/>
      <c r="F346" s="23">
        <f t="shared" si="18"/>
        <v>0</v>
      </c>
    </row>
    <row r="347" spans="1:6">
      <c r="A347" s="1" t="s">
        <v>345</v>
      </c>
      <c r="B347" s="1"/>
      <c r="C347" s="39"/>
      <c r="D347" s="1" t="s">
        <v>346</v>
      </c>
      <c r="E347" s="18">
        <f t="shared" si="18"/>
        <v>0</v>
      </c>
      <c r="F347" s="18">
        <f t="shared" si="18"/>
        <v>0</v>
      </c>
    </row>
    <row r="348" spans="1:6">
      <c r="A348" s="1" t="s">
        <v>347</v>
      </c>
      <c r="B348" s="1"/>
      <c r="C348" s="39"/>
      <c r="D348" s="1" t="s">
        <v>348</v>
      </c>
      <c r="E348" s="18">
        <f t="shared" si="18"/>
        <v>0</v>
      </c>
      <c r="F348" s="18">
        <f t="shared" si="18"/>
        <v>0</v>
      </c>
    </row>
    <row r="349" spans="1:6">
      <c r="A349" s="1" t="s">
        <v>349</v>
      </c>
      <c r="B349" s="1"/>
      <c r="C349" s="39"/>
      <c r="D349" s="1" t="s">
        <v>350</v>
      </c>
      <c r="E349" s="18">
        <f t="shared" si="18"/>
        <v>0</v>
      </c>
      <c r="F349" s="18">
        <f t="shared" si="18"/>
        <v>0</v>
      </c>
    </row>
    <row r="350" spans="1:6">
      <c r="A350" s="4" t="s">
        <v>582</v>
      </c>
      <c r="B350" s="4"/>
      <c r="C350" s="4"/>
      <c r="D350" s="4" t="s">
        <v>583</v>
      </c>
      <c r="E350" s="10">
        <f>SUM(E352:E352)</f>
        <v>0</v>
      </c>
      <c r="F350" s="10">
        <f>SUM(F352:F352)</f>
        <v>0</v>
      </c>
    </row>
    <row r="351" spans="1:6">
      <c r="A351" s="1" t="s">
        <v>1181</v>
      </c>
      <c r="B351" s="83"/>
      <c r="C351" s="39"/>
      <c r="D351" s="1" t="s">
        <v>3114</v>
      </c>
      <c r="E351" s="23">
        <f t="shared" ref="E351:F352" si="19">SUM(D351:D351)</f>
        <v>0</v>
      </c>
      <c r="F351" s="23">
        <f t="shared" si="19"/>
        <v>0</v>
      </c>
    </row>
    <row r="352" spans="1:6">
      <c r="A352" s="83"/>
      <c r="B352" s="1"/>
      <c r="C352" s="39"/>
      <c r="D352" s="38"/>
      <c r="E352" s="23">
        <f t="shared" si="19"/>
        <v>0</v>
      </c>
      <c r="F352" s="23">
        <f t="shared" si="19"/>
        <v>0</v>
      </c>
    </row>
    <row r="353" spans="1:6">
      <c r="A353" s="4" t="s">
        <v>584</v>
      </c>
      <c r="B353" s="4"/>
      <c r="C353" s="4"/>
      <c r="D353" s="4" t="s">
        <v>585</v>
      </c>
      <c r="E353" s="10">
        <f t="shared" ref="E353" si="20">SUM(E354:E355)</f>
        <v>0</v>
      </c>
      <c r="F353" s="10">
        <f>SUM(F354:F355)</f>
        <v>0</v>
      </c>
    </row>
    <row r="354" spans="1:6">
      <c r="A354" s="1" t="s">
        <v>586</v>
      </c>
      <c r="B354" s="1"/>
      <c r="C354" s="39"/>
      <c r="D354" s="1" t="s">
        <v>587</v>
      </c>
      <c r="E354" s="23">
        <f t="shared" ref="E354:E355" si="21">SUM(D354:D354)</f>
        <v>0</v>
      </c>
      <c r="F354" s="23">
        <f>SUM(E354:E354)</f>
        <v>0</v>
      </c>
    </row>
    <row r="355" spans="1:6">
      <c r="A355" s="1" t="s">
        <v>588</v>
      </c>
      <c r="B355" s="1"/>
      <c r="C355" s="39"/>
      <c r="D355" s="1" t="s">
        <v>589</v>
      </c>
      <c r="E355" s="23">
        <f t="shared" si="21"/>
        <v>0</v>
      </c>
      <c r="F355" s="23">
        <f>SUM(E355:E355)</f>
        <v>0</v>
      </c>
    </row>
    <row r="356" spans="1:6">
      <c r="A356" s="1"/>
      <c r="B356" s="1"/>
      <c r="C356" s="39"/>
      <c r="E356" s="78"/>
      <c r="F356" s="78"/>
    </row>
    <row r="357" spans="1:6" ht="15">
      <c r="A357" s="16" t="s">
        <v>351</v>
      </c>
      <c r="B357" s="16"/>
      <c r="C357" s="16"/>
      <c r="D357" s="16" t="s">
        <v>352</v>
      </c>
      <c r="E357" s="17">
        <f>(E358+E363)</f>
        <v>32163350.640000001</v>
      </c>
      <c r="F357" s="17">
        <f>(F358+F363)</f>
        <v>32163350.640000001</v>
      </c>
    </row>
    <row r="358" spans="1:6">
      <c r="A358" s="4" t="s">
        <v>939</v>
      </c>
      <c r="B358" s="4"/>
      <c r="C358" s="4"/>
      <c r="D358" s="4" t="s">
        <v>2019</v>
      </c>
      <c r="E358" s="10">
        <f>SUM(E359:E362)</f>
        <v>2163350.6399999997</v>
      </c>
      <c r="F358" s="10">
        <f>SUM(F359:F362)</f>
        <v>2163350.6399999997</v>
      </c>
    </row>
    <row r="359" spans="1:6">
      <c r="A359" s="1" t="s">
        <v>940</v>
      </c>
      <c r="C359" s="1"/>
      <c r="D359" s="1" t="s">
        <v>941</v>
      </c>
      <c r="E359" s="1"/>
      <c r="F359" s="1"/>
    </row>
    <row r="360" spans="1:6">
      <c r="A360" s="1"/>
      <c r="B360" s="1" t="s">
        <v>618</v>
      </c>
      <c r="C360" s="1" t="s">
        <v>3107</v>
      </c>
      <c r="D360" s="38" t="s">
        <v>3106</v>
      </c>
      <c r="E360" s="23">
        <v>214760</v>
      </c>
      <c r="F360" s="23">
        <v>214760</v>
      </c>
    </row>
    <row r="361" spans="1:6">
      <c r="A361" s="1"/>
      <c r="B361" s="1" t="s">
        <v>618</v>
      </c>
      <c r="C361" s="1" t="s">
        <v>3105</v>
      </c>
      <c r="D361" s="38" t="s">
        <v>3106</v>
      </c>
      <c r="E361" s="23">
        <v>179950</v>
      </c>
      <c r="F361" s="23">
        <v>179950</v>
      </c>
    </row>
    <row r="362" spans="1:6">
      <c r="A362" s="1"/>
      <c r="B362" s="1" t="s">
        <v>618</v>
      </c>
      <c r="C362" s="1" t="s">
        <v>2020</v>
      </c>
      <c r="D362" s="38" t="s">
        <v>2021</v>
      </c>
      <c r="E362" s="23">
        <v>1768640.64</v>
      </c>
      <c r="F362" s="23">
        <v>1768640.64</v>
      </c>
    </row>
    <row r="363" spans="1:6">
      <c r="A363" s="4" t="s">
        <v>743</v>
      </c>
      <c r="B363" s="4"/>
      <c r="C363" s="4"/>
      <c r="D363" s="4" t="s">
        <v>1201</v>
      </c>
      <c r="E363" s="10">
        <f>SUM(E364:E366)</f>
        <v>30000000</v>
      </c>
      <c r="F363" s="10">
        <f>SUM(E363:E363)</f>
        <v>30000000</v>
      </c>
    </row>
    <row r="364" spans="1:6">
      <c r="A364" s="1" t="s">
        <v>1723</v>
      </c>
      <c r="B364" s="1"/>
      <c r="C364" s="39"/>
      <c r="D364" s="1" t="s">
        <v>1914</v>
      </c>
      <c r="E364" s="18"/>
      <c r="F364" s="23"/>
    </row>
    <row r="365" spans="1:6">
      <c r="A365" s="1"/>
      <c r="B365" s="1"/>
      <c r="C365" s="39" t="s">
        <v>3112</v>
      </c>
      <c r="D365" s="38" t="s">
        <v>1916</v>
      </c>
      <c r="E365" s="23">
        <v>30000000</v>
      </c>
      <c r="F365" s="23">
        <v>30000000</v>
      </c>
    </row>
    <row r="366" spans="1:6">
      <c r="A366" s="1"/>
      <c r="B366" s="1"/>
      <c r="C366" s="39"/>
      <c r="E366" s="78"/>
      <c r="F366" s="78"/>
    </row>
    <row r="367" spans="1:6" ht="15">
      <c r="A367" s="16" t="s">
        <v>355</v>
      </c>
      <c r="B367" s="16"/>
      <c r="C367" s="16"/>
      <c r="D367" s="16" t="s">
        <v>356</v>
      </c>
      <c r="E367" s="17">
        <f>E368+E379+E383+E386+E388+E395+E398+E401</f>
        <v>705564.48</v>
      </c>
      <c r="F367" s="17">
        <f>F368+F379+F383+F386+F388+F395+F398+F401</f>
        <v>705564.48</v>
      </c>
    </row>
    <row r="368" spans="1:6">
      <c r="A368" s="4" t="s">
        <v>357</v>
      </c>
      <c r="B368" s="4"/>
      <c r="C368" s="4"/>
      <c r="D368" s="4" t="s">
        <v>358</v>
      </c>
      <c r="E368" s="10">
        <f>SUM(E369:E378)</f>
        <v>705564.48</v>
      </c>
      <c r="F368" s="10">
        <f>SUM(F369:F378)</f>
        <v>705564.48</v>
      </c>
    </row>
    <row r="369" spans="1:6">
      <c r="A369" s="1" t="s">
        <v>359</v>
      </c>
      <c r="B369" s="1"/>
      <c r="C369" s="39"/>
      <c r="D369" s="1" t="s">
        <v>360</v>
      </c>
      <c r="E369" s="23"/>
      <c r="F369" s="23">
        <f>SUM(E369:E369)</f>
        <v>0</v>
      </c>
    </row>
    <row r="370" spans="1:6">
      <c r="A370" s="1"/>
      <c r="B370" s="1"/>
      <c r="D370" s="1"/>
      <c r="E370" s="23"/>
      <c r="F370" s="23"/>
    </row>
    <row r="371" spans="1:6">
      <c r="A371" s="1" t="s">
        <v>361</v>
      </c>
      <c r="B371" s="1"/>
      <c r="C371" s="39"/>
      <c r="D371" s="1" t="s">
        <v>362</v>
      </c>
      <c r="E371" s="23"/>
      <c r="F371" s="23">
        <f>SUM(E371:E371)</f>
        <v>0</v>
      </c>
    </row>
    <row r="372" spans="1:6">
      <c r="A372" s="1" t="s">
        <v>363</v>
      </c>
      <c r="B372" s="1"/>
      <c r="C372" s="39"/>
      <c r="D372" s="1" t="s">
        <v>3048</v>
      </c>
      <c r="E372" s="23"/>
      <c r="F372" s="23"/>
    </row>
    <row r="373" spans="1:6">
      <c r="A373" s="1"/>
      <c r="B373" s="1" t="s">
        <v>618</v>
      </c>
      <c r="C373" s="39" t="s">
        <v>3050</v>
      </c>
      <c r="D373" s="38" t="s">
        <v>3049</v>
      </c>
      <c r="E373" s="23">
        <v>649687.98</v>
      </c>
      <c r="F373" s="23">
        <v>649687.98</v>
      </c>
    </row>
    <row r="374" spans="1:6">
      <c r="A374" s="1" t="s">
        <v>365</v>
      </c>
      <c r="B374" s="1"/>
      <c r="C374" s="39"/>
      <c r="D374" s="1" t="s">
        <v>366</v>
      </c>
      <c r="E374" s="23">
        <f>SUM(D374:D374)</f>
        <v>0</v>
      </c>
      <c r="F374" s="23">
        <f>SUM(E374:E374)</f>
        <v>0</v>
      </c>
    </row>
    <row r="375" spans="1:6">
      <c r="A375" s="1"/>
      <c r="B375" s="1" t="s">
        <v>618</v>
      </c>
      <c r="C375" s="39" t="s">
        <v>2022</v>
      </c>
      <c r="D375" s="38" t="s">
        <v>2023</v>
      </c>
      <c r="E375" s="23">
        <v>13186.5</v>
      </c>
      <c r="F375" s="23">
        <v>13186.5</v>
      </c>
    </row>
    <row r="376" spans="1:6">
      <c r="A376" s="1"/>
      <c r="B376" s="1" t="s">
        <v>618</v>
      </c>
      <c r="C376" s="39" t="s">
        <v>3062</v>
      </c>
      <c r="D376" s="38" t="s">
        <v>3063</v>
      </c>
      <c r="E376" s="23">
        <v>17940</v>
      </c>
      <c r="F376" s="23">
        <v>17940</v>
      </c>
    </row>
    <row r="377" spans="1:6">
      <c r="A377" s="1" t="s">
        <v>367</v>
      </c>
      <c r="B377" s="1"/>
      <c r="C377" s="39"/>
      <c r="D377" s="1" t="s">
        <v>368</v>
      </c>
      <c r="E377" s="23"/>
      <c r="F377" s="23">
        <f>SUM(E377:E377)</f>
        <v>0</v>
      </c>
    </row>
    <row r="378" spans="1:6">
      <c r="B378" s="1"/>
      <c r="C378" s="39" t="s">
        <v>2003</v>
      </c>
      <c r="D378" s="38" t="s">
        <v>2024</v>
      </c>
      <c r="E378" s="24">
        <v>24750</v>
      </c>
      <c r="F378" s="24">
        <v>24750</v>
      </c>
    </row>
    <row r="379" spans="1:6">
      <c r="A379" s="4" t="s">
        <v>369</v>
      </c>
      <c r="B379" s="4"/>
      <c r="C379" s="4"/>
      <c r="D379" s="4" t="s">
        <v>370</v>
      </c>
      <c r="E379" s="10">
        <f t="shared" ref="E379" si="22">SUM(E380:E382)</f>
        <v>0</v>
      </c>
      <c r="F379" s="10">
        <f>SUM(F380:F382)</f>
        <v>0</v>
      </c>
    </row>
    <row r="380" spans="1:6">
      <c r="A380" s="1" t="s">
        <v>371</v>
      </c>
      <c r="B380" s="1"/>
      <c r="C380" s="39"/>
      <c r="D380" s="1" t="s">
        <v>372</v>
      </c>
      <c r="E380" s="23">
        <f t="shared" ref="E380:F382" si="23">SUM(D380:D380)</f>
        <v>0</v>
      </c>
      <c r="F380" s="23">
        <f t="shared" si="23"/>
        <v>0</v>
      </c>
    </row>
    <row r="381" spans="1:6">
      <c r="A381" s="1" t="s">
        <v>373</v>
      </c>
      <c r="B381" s="1"/>
      <c r="C381" s="39"/>
      <c r="D381" s="1" t="s">
        <v>775</v>
      </c>
      <c r="E381" s="23">
        <f t="shared" si="23"/>
        <v>0</v>
      </c>
      <c r="F381" s="23">
        <f t="shared" si="23"/>
        <v>0</v>
      </c>
    </row>
    <row r="382" spans="1:6">
      <c r="A382" s="1" t="s">
        <v>375</v>
      </c>
      <c r="B382" s="1"/>
      <c r="C382" s="39"/>
      <c r="D382" s="1" t="s">
        <v>376</v>
      </c>
      <c r="E382" s="23">
        <f t="shared" si="23"/>
        <v>0</v>
      </c>
      <c r="F382" s="23">
        <f t="shared" si="23"/>
        <v>0</v>
      </c>
    </row>
    <row r="383" spans="1:6">
      <c r="A383" s="4" t="s">
        <v>377</v>
      </c>
      <c r="B383" s="4"/>
      <c r="C383" s="4"/>
      <c r="D383" s="4" t="s">
        <v>592</v>
      </c>
      <c r="E383" s="10">
        <f t="shared" ref="E383:F383" si="24">SUM(E384)</f>
        <v>0</v>
      </c>
      <c r="F383" s="10">
        <f t="shared" si="24"/>
        <v>0</v>
      </c>
    </row>
    <row r="384" spans="1:6">
      <c r="A384" s="1" t="s">
        <v>379</v>
      </c>
      <c r="B384" s="1"/>
      <c r="C384" s="39"/>
      <c r="D384" s="1" t="s">
        <v>380</v>
      </c>
      <c r="E384" s="18"/>
      <c r="F384" s="18">
        <f>SUM(E384:E384)</f>
        <v>0</v>
      </c>
    </row>
    <row r="385" spans="1:6">
      <c r="A385" s="1"/>
      <c r="B385" s="1"/>
      <c r="C385" s="39"/>
      <c r="E385" s="18"/>
      <c r="F385" s="18"/>
    </row>
    <row r="386" spans="1:6">
      <c r="A386" s="4" t="s">
        <v>381</v>
      </c>
      <c r="B386" s="4"/>
      <c r="C386" s="4"/>
      <c r="D386" s="4" t="s">
        <v>382</v>
      </c>
      <c r="E386" s="10">
        <f t="shared" ref="E386:F386" si="25">SUM(E387)</f>
        <v>0</v>
      </c>
      <c r="F386" s="10">
        <f t="shared" si="25"/>
        <v>0</v>
      </c>
    </row>
    <row r="387" spans="1:6">
      <c r="A387" s="1" t="s">
        <v>383</v>
      </c>
      <c r="B387" s="1"/>
      <c r="C387" s="39"/>
      <c r="D387" s="1" t="s">
        <v>384</v>
      </c>
      <c r="E387" s="23"/>
      <c r="F387" s="23">
        <f>SUM(E387:E387)</f>
        <v>0</v>
      </c>
    </row>
    <row r="388" spans="1:6">
      <c r="A388" s="4" t="s">
        <v>387</v>
      </c>
      <c r="B388" s="4"/>
      <c r="C388" s="4"/>
      <c r="D388" s="4" t="s">
        <v>388</v>
      </c>
      <c r="E388" s="10">
        <f>SUM(E389:E394)</f>
        <v>0</v>
      </c>
      <c r="F388" s="10">
        <f>SUM(F391:F394)</f>
        <v>0</v>
      </c>
    </row>
    <row r="389" spans="1:6">
      <c r="A389" s="1" t="s">
        <v>389</v>
      </c>
      <c r="B389" s="1"/>
      <c r="C389" s="39"/>
      <c r="D389" s="1" t="s">
        <v>595</v>
      </c>
      <c r="E389" s="18">
        <f t="shared" ref="E389:F391" si="26">SUM(D389:D389)</f>
        <v>0</v>
      </c>
      <c r="F389" s="18">
        <f t="shared" si="26"/>
        <v>0</v>
      </c>
    </row>
    <row r="390" spans="1:6">
      <c r="A390" s="1" t="s">
        <v>391</v>
      </c>
      <c r="B390" s="1"/>
      <c r="C390" s="39"/>
      <c r="D390" s="1" t="s">
        <v>596</v>
      </c>
      <c r="E390" s="23">
        <f t="shared" si="26"/>
        <v>0</v>
      </c>
      <c r="F390" s="23">
        <f t="shared" si="26"/>
        <v>0</v>
      </c>
    </row>
    <row r="391" spans="1:6">
      <c r="A391" s="1" t="s">
        <v>395</v>
      </c>
      <c r="C391" s="39"/>
      <c r="D391" s="1" t="s">
        <v>396</v>
      </c>
      <c r="E391" s="23">
        <f t="shared" si="26"/>
        <v>0</v>
      </c>
      <c r="F391" s="23">
        <f t="shared" si="26"/>
        <v>0</v>
      </c>
    </row>
    <row r="392" spans="1:6">
      <c r="A392" s="1" t="s">
        <v>393</v>
      </c>
      <c r="C392" s="39"/>
      <c r="D392" s="1" t="s">
        <v>598</v>
      </c>
      <c r="E392" s="23">
        <f t="shared" ref="E392:F392" si="27">SUM(D392:D392)</f>
        <v>0</v>
      </c>
      <c r="F392" s="23">
        <f t="shared" si="27"/>
        <v>0</v>
      </c>
    </row>
    <row r="393" spans="1:6">
      <c r="A393" s="1" t="s">
        <v>397</v>
      </c>
      <c r="B393" s="1"/>
      <c r="C393" s="39"/>
      <c r="D393" s="1" t="s">
        <v>398</v>
      </c>
      <c r="E393" s="23">
        <f>SUM(D393:D393)</f>
        <v>0</v>
      </c>
      <c r="F393" s="23">
        <f>SUM(E393:E393)</f>
        <v>0</v>
      </c>
    </row>
    <row r="394" spans="1:6">
      <c r="A394" s="1" t="s">
        <v>399</v>
      </c>
      <c r="B394" s="1"/>
      <c r="C394" s="39"/>
      <c r="D394" s="1" t="s">
        <v>599</v>
      </c>
      <c r="E394" s="23">
        <f>SUM(D394:D394)</f>
        <v>0</v>
      </c>
      <c r="F394" s="23">
        <f>SUM(E394:E394)</f>
        <v>0</v>
      </c>
    </row>
    <row r="395" spans="1:6">
      <c r="A395" s="4" t="s">
        <v>403</v>
      </c>
      <c r="B395" s="4"/>
      <c r="C395" s="4"/>
      <c r="D395" s="4" t="s">
        <v>404</v>
      </c>
      <c r="E395" s="10">
        <f>SUM(E396:E402)</f>
        <v>0</v>
      </c>
      <c r="F395" s="10">
        <f>SUM(F396:F402)</f>
        <v>0</v>
      </c>
    </row>
    <row r="396" spans="1:6">
      <c r="A396" s="1" t="s">
        <v>600</v>
      </c>
      <c r="B396" s="1"/>
      <c r="C396" s="39"/>
      <c r="D396" s="1" t="s">
        <v>601</v>
      </c>
      <c r="E396" s="23">
        <f>SUM(D396:D396)</f>
        <v>0</v>
      </c>
      <c r="F396" s="23">
        <f>SUM(E396:E396)</f>
        <v>0</v>
      </c>
    </row>
    <row r="397" spans="1:6">
      <c r="A397" s="1"/>
      <c r="B397" s="1"/>
      <c r="C397" s="39"/>
      <c r="D397" s="38"/>
      <c r="E397" s="18"/>
      <c r="F397" s="18"/>
    </row>
    <row r="398" spans="1:6">
      <c r="A398" s="4" t="s">
        <v>407</v>
      </c>
      <c r="B398" s="4"/>
      <c r="C398" s="4"/>
      <c r="D398" s="4" t="s">
        <v>408</v>
      </c>
      <c r="E398" s="10">
        <f>SUM(E399:E400)</f>
        <v>0</v>
      </c>
      <c r="F398" s="10">
        <f>SUM(F399:F400)</f>
        <v>0</v>
      </c>
    </row>
    <row r="399" spans="1:6">
      <c r="A399" s="1" t="s">
        <v>409</v>
      </c>
      <c r="B399" s="1"/>
      <c r="C399" s="39"/>
      <c r="D399" s="1" t="s">
        <v>410</v>
      </c>
      <c r="E399" s="23">
        <f>SUM(D399:D399)</f>
        <v>0</v>
      </c>
      <c r="F399" s="23">
        <f>SUM(E399:E399)</f>
        <v>0</v>
      </c>
    </row>
    <row r="400" spans="1:6">
      <c r="A400" s="1" t="s">
        <v>411</v>
      </c>
      <c r="B400" s="1"/>
      <c r="C400" s="39"/>
      <c r="D400" s="1" t="s">
        <v>412</v>
      </c>
      <c r="E400" s="18"/>
      <c r="F400" s="23"/>
    </row>
    <row r="401" spans="1:6">
      <c r="A401" s="4" t="s">
        <v>413</v>
      </c>
      <c r="B401" s="4"/>
      <c r="C401" s="4"/>
      <c r="D401" s="4" t="s">
        <v>414</v>
      </c>
      <c r="E401" s="10">
        <f t="shared" ref="E401:F401" si="28">SUM(E402:E403)</f>
        <v>0</v>
      </c>
      <c r="F401" s="10">
        <f t="shared" si="28"/>
        <v>0</v>
      </c>
    </row>
    <row r="402" spans="1:6">
      <c r="A402" s="1" t="s">
        <v>415</v>
      </c>
      <c r="B402" s="1"/>
      <c r="C402" s="39"/>
      <c r="D402" s="1" t="s">
        <v>416</v>
      </c>
      <c r="E402" s="18"/>
      <c r="F402" s="23">
        <f>SUM(E402:E402)</f>
        <v>0</v>
      </c>
    </row>
    <row r="403" spans="1:6">
      <c r="C403" s="39"/>
    </row>
    <row r="404" spans="1:6" ht="15">
      <c r="A404" s="16" t="s">
        <v>417</v>
      </c>
      <c r="B404" s="16"/>
      <c r="C404" s="16"/>
      <c r="D404" s="16" t="s">
        <v>418</v>
      </c>
      <c r="E404" s="75">
        <f>SUM(E405+E411)</f>
        <v>9869191.2399999984</v>
      </c>
      <c r="F404" s="75">
        <f>SUM(F405+F411)</f>
        <v>9869191.2399999984</v>
      </c>
    </row>
    <row r="405" spans="1:6">
      <c r="A405" s="4" t="s">
        <v>419</v>
      </c>
      <c r="B405" s="4"/>
      <c r="C405" s="4"/>
      <c r="D405" s="4" t="s">
        <v>420</v>
      </c>
      <c r="E405" s="10">
        <f>SUM(E406:E410)</f>
        <v>2803859.16</v>
      </c>
      <c r="F405" s="10">
        <f>SUM(F406:F410)</f>
        <v>2803859.16</v>
      </c>
    </row>
    <row r="406" spans="1:6">
      <c r="A406" s="1" t="s">
        <v>421</v>
      </c>
      <c r="B406" s="1"/>
      <c r="C406" s="39"/>
      <c r="D406" s="1" t="s">
        <v>422</v>
      </c>
      <c r="E406" s="42"/>
      <c r="F406" s="42"/>
    </row>
    <row r="407" spans="1:6">
      <c r="A407" s="1"/>
      <c r="B407" s="1"/>
      <c r="C407" s="39" t="s">
        <v>2025</v>
      </c>
      <c r="D407" s="38" t="s">
        <v>2026</v>
      </c>
      <c r="E407" s="23">
        <v>845668.97</v>
      </c>
      <c r="F407" s="23">
        <v>845668.97</v>
      </c>
    </row>
    <row r="408" spans="1:6">
      <c r="A408" s="1"/>
      <c r="B408" s="1"/>
      <c r="C408" s="39" t="s">
        <v>3057</v>
      </c>
      <c r="D408" s="38" t="s">
        <v>3056</v>
      </c>
      <c r="E408" s="23">
        <v>1052423.98</v>
      </c>
      <c r="F408" s="23">
        <v>1052423.98</v>
      </c>
    </row>
    <row r="409" spans="1:6">
      <c r="A409" s="1"/>
      <c r="B409" s="1"/>
      <c r="C409" s="39" t="s">
        <v>1917</v>
      </c>
      <c r="D409" s="38" t="s">
        <v>3072</v>
      </c>
      <c r="E409" s="23">
        <v>905766.21</v>
      </c>
      <c r="F409" s="23">
        <v>905766.21</v>
      </c>
    </row>
    <row r="410" spans="1:6">
      <c r="A410" s="1"/>
      <c r="B410" s="1"/>
      <c r="C410" s="39"/>
      <c r="D410" s="38"/>
      <c r="E410" s="23"/>
      <c r="F410" s="23"/>
    </row>
    <row r="411" spans="1:6">
      <c r="A411" s="4" t="s">
        <v>960</v>
      </c>
      <c r="B411" s="4"/>
      <c r="C411" s="4"/>
      <c r="D411" s="4" t="s">
        <v>424</v>
      </c>
      <c r="E411" s="10">
        <f>SUM(E412:E414)</f>
        <v>7065332.0799999991</v>
      </c>
      <c r="F411" s="10">
        <f>SUM(F412:F420)</f>
        <v>7065332.0799999991</v>
      </c>
    </row>
    <row r="412" spans="1:6">
      <c r="B412" s="1" t="s">
        <v>618</v>
      </c>
      <c r="C412" s="39" t="s">
        <v>3058</v>
      </c>
      <c r="D412" s="38" t="s">
        <v>3059</v>
      </c>
      <c r="E412" s="23">
        <v>3521833.3</v>
      </c>
      <c r="F412" s="23">
        <v>3521833.3</v>
      </c>
    </row>
    <row r="413" spans="1:6">
      <c r="B413" s="1"/>
      <c r="C413" s="39" t="s">
        <v>3064</v>
      </c>
      <c r="D413" s="38" t="s">
        <v>3065</v>
      </c>
      <c r="E413" s="23">
        <v>1515290.73</v>
      </c>
      <c r="F413" s="23">
        <v>1515290.73</v>
      </c>
    </row>
    <row r="414" spans="1:6">
      <c r="B414" s="1"/>
      <c r="C414" s="39" t="s">
        <v>3109</v>
      </c>
      <c r="D414" s="38" t="s">
        <v>3110</v>
      </c>
      <c r="E414" s="23">
        <v>2028208.05</v>
      </c>
      <c r="F414" s="23">
        <v>2028208.05</v>
      </c>
    </row>
    <row r="415" spans="1:6">
      <c r="B415" s="1"/>
      <c r="C415" s="39"/>
      <c r="D415" s="38"/>
      <c r="E415" s="23"/>
      <c r="F415" s="23"/>
    </row>
    <row r="416" spans="1:6">
      <c r="B416" s="1"/>
      <c r="C416" s="39"/>
      <c r="D416" s="38"/>
      <c r="E416" s="23"/>
      <c r="F416" s="23"/>
    </row>
    <row r="417" spans="2:6">
      <c r="B417" s="1"/>
      <c r="C417" s="39"/>
      <c r="D417" s="38"/>
      <c r="E417" s="23"/>
      <c r="F417" s="23"/>
    </row>
    <row r="418" spans="2:6">
      <c r="B418" s="1"/>
      <c r="C418" s="39"/>
      <c r="D418" s="38"/>
      <c r="E418" s="23"/>
      <c r="F418" s="23"/>
    </row>
    <row r="419" spans="2:6">
      <c r="B419" s="1"/>
      <c r="C419" s="39"/>
      <c r="D419" s="38" t="s">
        <v>3116</v>
      </c>
      <c r="E419" s="23"/>
      <c r="F419" s="23"/>
    </row>
    <row r="420" spans="2:6">
      <c r="B420" s="1"/>
      <c r="C420" s="39"/>
      <c r="D420" s="38"/>
      <c r="E420" s="23">
        <v>119971481</v>
      </c>
      <c r="F420" s="23"/>
    </row>
    <row r="421" spans="2:6">
      <c r="E421">
        <v>33.090000000000003</v>
      </c>
    </row>
    <row r="422" spans="2:6">
      <c r="E422">
        <v>2121.1799999999998</v>
      </c>
    </row>
    <row r="423" spans="2:6">
      <c r="E423" s="23">
        <v>679.81</v>
      </c>
    </row>
    <row r="424" spans="2:6">
      <c r="E424" s="23">
        <v>45000</v>
      </c>
    </row>
    <row r="425" spans="2:6">
      <c r="E425" s="23">
        <v>9.36</v>
      </c>
    </row>
    <row r="426" spans="2:6">
      <c r="E426" s="23">
        <v>1048.5899999999999</v>
      </c>
    </row>
    <row r="427" spans="2:6">
      <c r="E427" s="23">
        <v>1233.72</v>
      </c>
    </row>
    <row r="428" spans="2:6">
      <c r="E428" s="23">
        <v>10.5</v>
      </c>
    </row>
    <row r="429" spans="2:6">
      <c r="E429" s="23">
        <v>30</v>
      </c>
    </row>
    <row r="430" spans="2:6">
      <c r="E430" s="23">
        <v>1883.29</v>
      </c>
    </row>
    <row r="431" spans="2:6">
      <c r="E431" s="23">
        <v>130.55000000000001</v>
      </c>
    </row>
    <row r="432" spans="2:6">
      <c r="E432" s="23">
        <v>348.74</v>
      </c>
    </row>
    <row r="433" spans="5:5">
      <c r="E433" s="23">
        <v>25.77</v>
      </c>
    </row>
    <row r="434" spans="5:5">
      <c r="E434" s="23">
        <v>282.45</v>
      </c>
    </row>
    <row r="435" spans="5:5">
      <c r="E435" s="23">
        <v>619.63</v>
      </c>
    </row>
    <row r="436" spans="5:5">
      <c r="E436" s="23">
        <v>1836.88</v>
      </c>
    </row>
    <row r="437" spans="5:5">
      <c r="E437" s="23">
        <v>1777.59</v>
      </c>
    </row>
    <row r="438" spans="5:5">
      <c r="E438" s="23">
        <v>350.55</v>
      </c>
    </row>
    <row r="439" spans="5:5">
      <c r="E439" s="23">
        <v>15.17</v>
      </c>
    </row>
    <row r="440" spans="5:5">
      <c r="E440" s="23">
        <v>40.5</v>
      </c>
    </row>
    <row r="441" spans="5:5">
      <c r="E441" s="23">
        <v>93.6</v>
      </c>
    </row>
    <row r="442" spans="5:5">
      <c r="E442" s="23">
        <v>158.91</v>
      </c>
    </row>
    <row r="443" spans="5:5">
      <c r="E443" s="23">
        <v>250.44</v>
      </c>
    </row>
    <row r="444" spans="5:5">
      <c r="E444" s="23">
        <v>262.88</v>
      </c>
    </row>
    <row r="445" spans="5:5">
      <c r="E445" s="23">
        <v>340.86</v>
      </c>
    </row>
    <row r="446" spans="5:5">
      <c r="E446" s="23">
        <v>23.29</v>
      </c>
    </row>
    <row r="447" spans="5:5">
      <c r="E447" s="23">
        <v>186.27</v>
      </c>
    </row>
    <row r="448" spans="5:5">
      <c r="E448" s="23">
        <v>125.76</v>
      </c>
    </row>
    <row r="449" spans="5:5">
      <c r="E449" s="23">
        <v>2540.5500000000002</v>
      </c>
    </row>
    <row r="450" spans="5:5">
      <c r="E450" s="23">
        <v>105000</v>
      </c>
    </row>
    <row r="451" spans="5:5">
      <c r="E451" s="23">
        <v>202.71</v>
      </c>
    </row>
    <row r="452" spans="5:5">
      <c r="E452" s="23">
        <v>315.8</v>
      </c>
    </row>
    <row r="453" spans="5:5">
      <c r="E453" s="23">
        <v>1106.3699999999999</v>
      </c>
    </row>
    <row r="454" spans="5:5">
      <c r="E454" s="23">
        <v>179.57</v>
      </c>
    </row>
    <row r="455" spans="5:5">
      <c r="E455" s="23">
        <v>12.38</v>
      </c>
    </row>
    <row r="456" spans="5:5">
      <c r="E456" s="23">
        <v>27.56</v>
      </c>
    </row>
    <row r="457" spans="5:5">
      <c r="E457" s="23">
        <v>38.14</v>
      </c>
    </row>
    <row r="458" spans="5:5">
      <c r="E458" s="23">
        <v>180.49</v>
      </c>
    </row>
    <row r="459" spans="5:5">
      <c r="E459" s="23">
        <v>1877</v>
      </c>
    </row>
    <row r="460" spans="5:5">
      <c r="E460" s="23">
        <v>1917.88</v>
      </c>
    </row>
    <row r="461" spans="5:5">
      <c r="E461" s="23">
        <v>35.270000000000003</v>
      </c>
    </row>
    <row r="462" spans="5:5">
      <c r="E462" s="23">
        <v>64.56</v>
      </c>
    </row>
    <row r="463" spans="5:5">
      <c r="E463" s="23">
        <v>126.69</v>
      </c>
    </row>
    <row r="464" spans="5:5">
      <c r="E464" s="23">
        <v>542.03</v>
      </c>
    </row>
    <row r="465" spans="5:5">
      <c r="E465" s="23">
        <v>640.46</v>
      </c>
    </row>
    <row r="466" spans="5:5">
      <c r="E466" s="23">
        <v>1380.74</v>
      </c>
    </row>
    <row r="467" spans="5:5">
      <c r="E467" s="23">
        <v>4366.97</v>
      </c>
    </row>
    <row r="468" spans="5:5">
      <c r="E468" s="23">
        <v>15.17</v>
      </c>
    </row>
    <row r="469" spans="5:5">
      <c r="E469" s="23">
        <v>18.940000000000001</v>
      </c>
    </row>
    <row r="470" spans="5:5">
      <c r="E470" s="23">
        <v>317.58999999999997</v>
      </c>
    </row>
    <row r="471" spans="5:5">
      <c r="E471" s="23">
        <v>411.93</v>
      </c>
    </row>
    <row r="472" spans="5:5">
      <c r="E472" s="23">
        <v>1446.26</v>
      </c>
    </row>
    <row r="473" spans="5:5">
      <c r="E473" s="23">
        <v>1152.3599999999999</v>
      </c>
    </row>
    <row r="474" spans="5:5">
      <c r="E474" s="23">
        <v>933.24</v>
      </c>
    </row>
    <row r="475" spans="5:5">
      <c r="E475" s="23">
        <v>175</v>
      </c>
    </row>
    <row r="476" spans="5:5">
      <c r="E476" s="23">
        <v>175</v>
      </c>
    </row>
    <row r="477" spans="5:5">
      <c r="E477" s="42">
        <f>SUM(E420:E476)</f>
        <v>120155601.03999996</v>
      </c>
    </row>
  </sheetData>
  <mergeCells count="5">
    <mergeCell ref="A4:F4"/>
    <mergeCell ref="A5:F5"/>
    <mergeCell ref="A6:F6"/>
    <mergeCell ref="A7:F7"/>
    <mergeCell ref="A8:F8"/>
  </mergeCells>
  <printOptions horizontalCentered="1"/>
  <pageMargins left="0.39370078740157483" right="0" top="0.35433070866141736" bottom="0.35433070866141736" header="0.31496062992125984" footer="0.31496062992125984"/>
  <pageSetup scale="95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71"/>
  <sheetViews>
    <sheetView workbookViewId="0"/>
  </sheetViews>
  <sheetFormatPr baseColWidth="10" defaultColWidth="11.42578125" defaultRowHeight="12.75"/>
  <cols>
    <col min="1" max="1" width="5.85546875" customWidth="1"/>
    <col min="2" max="2" width="42.42578125" customWidth="1"/>
    <col min="3" max="3" width="17.7109375" customWidth="1"/>
    <col min="4" max="4" width="20.28515625" customWidth="1"/>
    <col min="5" max="5" width="17" customWidth="1"/>
    <col min="6" max="6" width="17.28515625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5" spans="1:22" ht="15.75">
      <c r="A5" s="697"/>
      <c r="B5" s="697"/>
      <c r="C5" s="697"/>
      <c r="D5" s="697"/>
      <c r="E5" s="697"/>
    </row>
    <row r="6" spans="1:22" ht="15">
      <c r="A6" s="698"/>
      <c r="B6" s="698"/>
      <c r="C6" s="698"/>
      <c r="D6" s="698"/>
      <c r="E6" s="698"/>
    </row>
    <row r="7" spans="1:22" ht="15.75">
      <c r="A7" s="697" t="s">
        <v>0</v>
      </c>
      <c r="B7" s="697"/>
      <c r="C7" s="697"/>
      <c r="D7" s="697"/>
      <c r="E7" s="697"/>
    </row>
    <row r="8" spans="1:22" ht="15">
      <c r="A8" s="702" t="s">
        <v>1925</v>
      </c>
      <c r="B8" s="702"/>
      <c r="C8" s="702"/>
      <c r="D8" s="702"/>
      <c r="E8" s="702"/>
    </row>
    <row r="9" spans="1:22" ht="15.75">
      <c r="A9" s="697" t="s">
        <v>1</v>
      </c>
      <c r="B9" s="697"/>
      <c r="C9" s="697"/>
      <c r="D9" s="697"/>
      <c r="E9" s="697"/>
    </row>
    <row r="10" spans="1:22" ht="15.75">
      <c r="A10" s="697" t="s">
        <v>3</v>
      </c>
      <c r="B10" s="697"/>
      <c r="C10" s="697"/>
      <c r="D10" s="697"/>
      <c r="E10" s="697"/>
    </row>
    <row r="11" spans="1:22" ht="15.75">
      <c r="A11" s="697" t="s">
        <v>2028</v>
      </c>
      <c r="B11" s="697"/>
      <c r="C11" s="697"/>
      <c r="D11" s="697"/>
      <c r="E11" s="697"/>
    </row>
    <row r="12" spans="1:22" ht="15.75">
      <c r="A12" s="26"/>
      <c r="B12" s="26"/>
      <c r="C12" s="26"/>
      <c r="D12" s="26"/>
      <c r="E12" s="26"/>
    </row>
    <row r="13" spans="1:22" ht="16.5" thickBot="1">
      <c r="A13" s="26"/>
      <c r="B13" s="26"/>
      <c r="C13" s="26"/>
      <c r="D13" s="26"/>
      <c r="E13" s="26"/>
    </row>
    <row r="14" spans="1:22" ht="16.5" thickBot="1">
      <c r="A14" s="79" t="s">
        <v>4</v>
      </c>
      <c r="B14" s="79" t="s">
        <v>5</v>
      </c>
      <c r="C14" s="79" t="s">
        <v>3080</v>
      </c>
      <c r="D14" s="79" t="s">
        <v>3081</v>
      </c>
      <c r="E14" s="80" t="s">
        <v>2029</v>
      </c>
      <c r="I14" s="49"/>
      <c r="J14" s="50"/>
      <c r="K14" s="51"/>
      <c r="L14" s="52"/>
      <c r="M14" s="53"/>
      <c r="N14" s="54"/>
      <c r="O14" s="54"/>
      <c r="R14" s="43"/>
      <c r="S14" s="44"/>
      <c r="T14" s="44"/>
      <c r="U14" s="44"/>
      <c r="V14" s="45"/>
    </row>
    <row r="15" spans="1:22" ht="15.75">
      <c r="A15" s="5" t="s">
        <v>2030</v>
      </c>
      <c r="B15" s="5" t="s">
        <v>2031</v>
      </c>
      <c r="C15" s="328"/>
      <c r="D15" s="5"/>
      <c r="E15" s="326">
        <v>70000000</v>
      </c>
      <c r="F15" s="7"/>
      <c r="G15" s="42"/>
      <c r="I15" s="49"/>
      <c r="J15" s="50"/>
      <c r="K15" s="51"/>
      <c r="L15" s="52"/>
      <c r="M15" s="53"/>
      <c r="N15" s="54"/>
      <c r="O15" s="54"/>
      <c r="R15" s="40"/>
      <c r="T15" s="36"/>
      <c r="U15" s="46"/>
      <c r="V15" s="36"/>
    </row>
    <row r="16" spans="1:22" ht="15.75">
      <c r="A16" s="5"/>
      <c r="B16" s="5" t="s">
        <v>3082</v>
      </c>
      <c r="C16" s="328"/>
      <c r="D16" s="5"/>
      <c r="E16" s="326"/>
      <c r="F16" s="7"/>
      <c r="G16" s="42"/>
      <c r="I16" s="49"/>
      <c r="J16" s="50"/>
      <c r="K16" s="51"/>
      <c r="L16" s="52"/>
      <c r="M16" s="53"/>
      <c r="N16" s="54"/>
      <c r="O16" s="54"/>
      <c r="R16" s="40"/>
      <c r="T16" s="36"/>
      <c r="U16" s="46"/>
      <c r="V16" s="36"/>
    </row>
    <row r="17" spans="1:22" ht="15.75">
      <c r="A17" s="16" t="s">
        <v>2032</v>
      </c>
      <c r="B17" s="16" t="s">
        <v>2033</v>
      </c>
      <c r="C17" s="241">
        <v>850000000</v>
      </c>
      <c r="D17" s="241">
        <v>768843200</v>
      </c>
      <c r="E17" s="241">
        <f>(C17-D17)</f>
        <v>81156800</v>
      </c>
      <c r="I17" s="49"/>
      <c r="J17" s="50"/>
      <c r="K17" s="51"/>
      <c r="L17" s="52"/>
      <c r="M17" s="53"/>
      <c r="N17" s="54"/>
      <c r="O17" s="54"/>
      <c r="R17" s="40"/>
      <c r="T17" s="36"/>
      <c r="U17" s="46"/>
      <c r="V17" s="36"/>
    </row>
    <row r="18" spans="1:22" ht="15.75">
      <c r="A18" s="76" t="s">
        <v>2034</v>
      </c>
      <c r="B18" s="76" t="s">
        <v>2035</v>
      </c>
      <c r="C18" s="77">
        <v>0</v>
      </c>
      <c r="D18" s="77">
        <v>0</v>
      </c>
      <c r="E18" s="326">
        <v>70000000</v>
      </c>
      <c r="I18" s="49"/>
      <c r="J18" s="50"/>
      <c r="K18" s="51"/>
      <c r="L18" s="52"/>
      <c r="M18" s="53"/>
      <c r="N18" s="54"/>
      <c r="O18" s="54"/>
      <c r="R18" s="40"/>
      <c r="T18" s="36"/>
      <c r="U18" s="46"/>
      <c r="V18" s="36"/>
    </row>
    <row r="19" spans="1:22" ht="15.75" hidden="1">
      <c r="A19" s="1" t="s">
        <v>20</v>
      </c>
      <c r="B19" s="1" t="s">
        <v>21</v>
      </c>
      <c r="C19" s="77"/>
      <c r="D19" s="77"/>
      <c r="E19" s="12">
        <v>7702700</v>
      </c>
      <c r="I19" s="49"/>
      <c r="J19" s="50"/>
      <c r="K19" s="51"/>
      <c r="L19" s="52"/>
      <c r="M19" s="53"/>
      <c r="N19" s="54"/>
      <c r="O19" s="54"/>
      <c r="R19" s="40"/>
      <c r="U19" s="46"/>
      <c r="V19" s="36"/>
    </row>
    <row r="20" spans="1:22" ht="15.75" hidden="1">
      <c r="A20" s="1" t="s">
        <v>445</v>
      </c>
      <c r="B20" s="1" t="s">
        <v>446</v>
      </c>
      <c r="C20" s="77"/>
      <c r="D20" s="77"/>
      <c r="E20" s="12"/>
      <c r="I20" s="49"/>
      <c r="J20" s="50"/>
      <c r="K20" s="51"/>
      <c r="L20" s="52"/>
      <c r="M20" s="53"/>
      <c r="N20" s="54"/>
      <c r="O20" s="54"/>
      <c r="P20" s="55"/>
      <c r="R20" s="40"/>
      <c r="U20" s="46"/>
      <c r="V20" s="36"/>
    </row>
    <row r="21" spans="1:22" ht="15.75" hidden="1">
      <c r="A21" s="1" t="s">
        <v>22</v>
      </c>
      <c r="B21" s="1" t="s">
        <v>23</v>
      </c>
      <c r="C21" s="77"/>
      <c r="D21" s="77"/>
      <c r="E21" s="12"/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47"/>
    </row>
    <row r="22" spans="1:22" ht="15.75" hidden="1">
      <c r="A22" s="1" t="s">
        <v>24</v>
      </c>
      <c r="B22" s="1" t="s">
        <v>25</v>
      </c>
      <c r="C22" s="77"/>
      <c r="D22" s="77"/>
      <c r="E22" s="12"/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47"/>
    </row>
    <row r="23" spans="1:22" ht="15.75" hidden="1">
      <c r="A23" s="1" t="s">
        <v>26</v>
      </c>
      <c r="B23" s="1" t="s">
        <v>27</v>
      </c>
      <c r="C23" s="77"/>
      <c r="D23" s="77"/>
      <c r="E23" s="12"/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47"/>
    </row>
    <row r="24" spans="1:22" ht="15.75" hidden="1">
      <c r="A24" s="1" t="s">
        <v>28</v>
      </c>
      <c r="B24" s="1" t="s">
        <v>29</v>
      </c>
      <c r="C24" s="77"/>
      <c r="D24" s="77"/>
      <c r="E24" s="12"/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47"/>
    </row>
    <row r="25" spans="1:22" ht="15.75" hidden="1">
      <c r="A25" s="1" t="s">
        <v>32</v>
      </c>
      <c r="B25" s="1" t="s">
        <v>33</v>
      </c>
      <c r="C25" s="77"/>
      <c r="D25" s="77"/>
      <c r="E25" s="12"/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47"/>
    </row>
    <row r="26" spans="1:22" ht="15.75" hidden="1">
      <c r="A26" s="1" t="s">
        <v>34</v>
      </c>
      <c r="B26" s="1" t="s">
        <v>447</v>
      </c>
      <c r="C26" s="77"/>
      <c r="D26" s="77"/>
      <c r="E26" s="15">
        <v>55000</v>
      </c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 hidden="1">
      <c r="A27" s="1" t="s">
        <v>36</v>
      </c>
      <c r="B27" s="1" t="s">
        <v>37</v>
      </c>
      <c r="C27" s="77"/>
      <c r="D27" s="77"/>
      <c r="E27" s="29"/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6"/>
      <c r="V27" s="36"/>
    </row>
    <row r="28" spans="1:22" ht="15.75" hidden="1">
      <c r="A28" s="1" t="s">
        <v>38</v>
      </c>
      <c r="B28" s="1" t="s">
        <v>448</v>
      </c>
      <c r="C28" s="77"/>
      <c r="D28" s="77"/>
      <c r="E28" s="12"/>
      <c r="I28" s="49"/>
      <c r="J28" s="50"/>
      <c r="K28" s="51"/>
      <c r="L28" s="52"/>
      <c r="M28" s="53"/>
      <c r="N28" s="54"/>
      <c r="O28" s="54"/>
      <c r="P28" s="46"/>
      <c r="R28" s="40"/>
      <c r="T28" s="36"/>
      <c r="U28" s="46"/>
      <c r="V28" s="36"/>
    </row>
    <row r="29" spans="1:22" ht="15.75" hidden="1">
      <c r="A29" s="1" t="s">
        <v>40</v>
      </c>
      <c r="B29" s="1" t="s">
        <v>449</v>
      </c>
      <c r="C29" s="77"/>
      <c r="D29" s="77"/>
      <c r="E29" s="12"/>
      <c r="I29" s="49"/>
      <c r="J29" s="50"/>
      <c r="K29" s="51"/>
      <c r="L29" s="52"/>
      <c r="M29" s="53"/>
      <c r="N29" s="54"/>
      <c r="O29" s="54"/>
      <c r="P29" s="46"/>
      <c r="R29" s="40"/>
      <c r="T29" s="36"/>
      <c r="U29" s="46"/>
      <c r="V29" s="36"/>
    </row>
    <row r="30" spans="1:22" ht="15.75" hidden="1">
      <c r="A30" s="1" t="s">
        <v>42</v>
      </c>
      <c r="B30" s="1" t="s">
        <v>450</v>
      </c>
      <c r="C30" s="77"/>
      <c r="D30" s="77"/>
      <c r="E30" s="29"/>
      <c r="I30" s="49"/>
      <c r="J30" s="50"/>
      <c r="K30" s="51"/>
      <c r="L30" s="52"/>
      <c r="M30" s="53"/>
      <c r="N30" s="54"/>
      <c r="O30" s="54"/>
      <c r="P30" s="46"/>
      <c r="R30" s="40"/>
      <c r="T30" s="36"/>
      <c r="U30" s="46"/>
      <c r="V30" s="36"/>
    </row>
    <row r="31" spans="1:22" ht="15.75" hidden="1">
      <c r="A31" s="1" t="s">
        <v>44</v>
      </c>
      <c r="B31" s="1" t="s">
        <v>451</v>
      </c>
      <c r="C31" s="77"/>
      <c r="D31" s="77"/>
      <c r="E31" s="12"/>
      <c r="I31" s="49"/>
      <c r="J31" s="50"/>
      <c r="K31" s="51"/>
      <c r="L31" s="52"/>
      <c r="M31" s="53"/>
      <c r="N31" s="54"/>
      <c r="O31" s="54"/>
      <c r="P31" s="46"/>
      <c r="R31" s="40"/>
      <c r="T31" s="36"/>
      <c r="U31" s="46"/>
      <c r="V31" s="36"/>
    </row>
    <row r="32" spans="1:22" ht="15.75" hidden="1">
      <c r="A32" s="1" t="s">
        <v>46</v>
      </c>
      <c r="B32" s="1" t="s">
        <v>47</v>
      </c>
      <c r="C32" s="77"/>
      <c r="D32" s="77"/>
      <c r="E32" s="12"/>
      <c r="I32" s="49"/>
      <c r="J32" s="50"/>
      <c r="K32" s="51"/>
      <c r="L32" s="52"/>
      <c r="M32" s="53"/>
      <c r="N32" s="54"/>
      <c r="O32" s="54"/>
      <c r="P32" s="46"/>
      <c r="R32" s="40"/>
      <c r="T32" s="36"/>
      <c r="U32" s="40"/>
      <c r="V32" s="36"/>
    </row>
    <row r="33" spans="1:22" ht="15.75" hidden="1">
      <c r="A33" s="1"/>
      <c r="B33" s="38" t="s">
        <v>452</v>
      </c>
      <c r="C33" s="77"/>
      <c r="D33" s="77"/>
      <c r="E33" s="12">
        <v>447950.51</v>
      </c>
      <c r="I33" s="49"/>
      <c r="J33" s="50"/>
      <c r="K33" s="51"/>
      <c r="L33" s="52"/>
      <c r="M33" s="53"/>
      <c r="N33" s="54"/>
      <c r="O33" s="54"/>
      <c r="R33" s="40"/>
      <c r="T33" s="36"/>
      <c r="U33" s="46"/>
      <c r="V33" s="36"/>
    </row>
    <row r="34" spans="1:22">
      <c r="A34" s="1"/>
      <c r="B34" s="1"/>
      <c r="C34" s="77"/>
      <c r="D34" s="77"/>
      <c r="E34" s="77"/>
    </row>
    <row r="35" spans="1:22" hidden="1">
      <c r="A35" s="1" t="s">
        <v>421</v>
      </c>
      <c r="B35" s="1" t="s">
        <v>602</v>
      </c>
      <c r="C35" s="77">
        <v>23400000</v>
      </c>
      <c r="D35" s="1"/>
      <c r="E35" s="42">
        <v>0</v>
      </c>
    </row>
    <row r="36" spans="1:22" hidden="1">
      <c r="A36" s="1" t="s">
        <v>423</v>
      </c>
      <c r="B36" s="1" t="s">
        <v>603</v>
      </c>
      <c r="C36" s="77">
        <v>26000000</v>
      </c>
      <c r="D36" s="1"/>
      <c r="E36" s="42">
        <f>SUM(E37:E45)</f>
        <v>86963.49</v>
      </c>
    </row>
    <row r="37" spans="1:22" hidden="1">
      <c r="B37" s="38" t="s">
        <v>604</v>
      </c>
      <c r="C37" s="77">
        <v>23400000</v>
      </c>
      <c r="D37" s="38"/>
      <c r="E37" s="23">
        <v>86963.49</v>
      </c>
    </row>
    <row r="38" spans="1:22">
      <c r="B38" s="38"/>
      <c r="C38" s="77"/>
      <c r="D38" s="38"/>
      <c r="E38" s="23"/>
    </row>
    <row r="39" spans="1:22">
      <c r="B39" s="38"/>
      <c r="C39" s="77"/>
      <c r="D39" s="38"/>
      <c r="E39" s="23"/>
    </row>
    <row r="40" spans="1:22">
      <c r="B40" s="38"/>
      <c r="C40" s="77"/>
      <c r="D40" s="38"/>
      <c r="E40" s="23"/>
    </row>
    <row r="41" spans="1:22">
      <c r="B41" s="38"/>
      <c r="C41" s="77"/>
      <c r="D41" s="38"/>
      <c r="E41" s="23"/>
    </row>
    <row r="42" spans="1:22">
      <c r="B42" s="38"/>
      <c r="C42" s="77"/>
      <c r="D42" s="38"/>
      <c r="E42" s="23"/>
    </row>
    <row r="43" spans="1:22">
      <c r="B43" s="38"/>
      <c r="C43" s="77"/>
      <c r="D43" s="38"/>
      <c r="E43" s="23"/>
    </row>
    <row r="44" spans="1:22">
      <c r="B44" s="38"/>
      <c r="C44" s="77"/>
      <c r="D44" s="38"/>
      <c r="E44" s="23"/>
    </row>
    <row r="45" spans="1:22">
      <c r="B45" s="38"/>
      <c r="C45" s="77"/>
      <c r="D45" s="38"/>
      <c r="E45" s="23"/>
    </row>
    <row r="46" spans="1:22">
      <c r="B46" s="38"/>
      <c r="C46" s="77"/>
      <c r="D46" s="38"/>
      <c r="E46" s="23"/>
    </row>
    <row r="47" spans="1:22">
      <c r="B47" s="38"/>
      <c r="C47" s="38"/>
      <c r="D47" s="38"/>
      <c r="E47" s="23"/>
    </row>
    <row r="48" spans="1:22">
      <c r="B48" s="106"/>
      <c r="C48" s="699"/>
      <c r="D48" s="699"/>
    </row>
    <row r="49" spans="1:6">
      <c r="B49" s="238" t="s">
        <v>605</v>
      </c>
      <c r="C49" s="700" t="s">
        <v>606</v>
      </c>
      <c r="D49" s="700"/>
      <c r="E49" s="110"/>
    </row>
    <row r="50" spans="1:6">
      <c r="B50" s="239" t="s">
        <v>607</v>
      </c>
      <c r="C50" s="240" t="s">
        <v>608</v>
      </c>
      <c r="D50" s="113"/>
      <c r="E50" s="110"/>
    </row>
    <row r="51" spans="1:6">
      <c r="B51" s="239"/>
      <c r="C51" s="240"/>
      <c r="D51" s="113"/>
      <c r="E51" s="110"/>
    </row>
    <row r="52" spans="1:6">
      <c r="B52" s="239"/>
      <c r="C52" s="240"/>
      <c r="D52" s="113"/>
      <c r="E52" s="110"/>
    </row>
    <row r="53" spans="1:6">
      <c r="B53" s="239"/>
      <c r="C53" s="240"/>
      <c r="D53" s="113"/>
      <c r="E53" s="110"/>
    </row>
    <row r="54" spans="1:6">
      <c r="B54" s="239"/>
      <c r="C54" s="240"/>
      <c r="D54" s="113"/>
      <c r="E54" s="110"/>
    </row>
    <row r="56" spans="1:6">
      <c r="F56" s="18"/>
    </row>
    <row r="57" spans="1:6">
      <c r="B57" s="29" t="s">
        <v>609</v>
      </c>
      <c r="C57" s="29"/>
      <c r="D57" s="29"/>
    </row>
    <row r="58" spans="1:6">
      <c r="B58" s="701" t="s">
        <v>610</v>
      </c>
      <c r="C58" s="701"/>
      <c r="D58" s="701"/>
    </row>
    <row r="60" spans="1:6">
      <c r="C60" s="1"/>
    </row>
    <row r="62" spans="1:6">
      <c r="C62" s="77"/>
    </row>
    <row r="63" spans="1:6">
      <c r="C63" s="77"/>
    </row>
    <row r="64" spans="1:6">
      <c r="A64" t="s">
        <v>2902</v>
      </c>
      <c r="C64" s="77"/>
    </row>
    <row r="65" spans="2:3">
      <c r="B65" t="s">
        <v>3215</v>
      </c>
      <c r="C65" s="77"/>
    </row>
    <row r="66" spans="2:3">
      <c r="B66" t="s">
        <v>3216</v>
      </c>
      <c r="C66" s="77"/>
    </row>
    <row r="67" spans="2:3">
      <c r="B67" t="s">
        <v>3217</v>
      </c>
      <c r="C67" s="77"/>
    </row>
    <row r="68" spans="2:3">
      <c r="C68" s="77"/>
    </row>
    <row r="69" spans="2:3">
      <c r="C69" s="77"/>
    </row>
    <row r="70" spans="2:3">
      <c r="C70" s="77"/>
    </row>
    <row r="71" spans="2:3">
      <c r="C71" s="77"/>
    </row>
  </sheetData>
  <mergeCells count="10">
    <mergeCell ref="C48:D48"/>
    <mergeCell ref="C49:D49"/>
    <mergeCell ref="B58:D58"/>
    <mergeCell ref="A11:E11"/>
    <mergeCell ref="A5:E5"/>
    <mergeCell ref="A6:E6"/>
    <mergeCell ref="A7:E7"/>
    <mergeCell ref="A8:E8"/>
    <mergeCell ref="A9:E9"/>
    <mergeCell ref="A10:E10"/>
  </mergeCells>
  <printOptions horizontalCentered="1"/>
  <pageMargins left="0.39370078740157483" right="0.19685039370078741" top="0.35433070866141736" bottom="0.35433070866141736" header="0.31496062992125984" footer="0.31496062992125984"/>
  <pageSetup scale="95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418"/>
  <sheetViews>
    <sheetView topLeftCell="E398" zoomScale="202" zoomScaleNormal="202" workbookViewId="0"/>
  </sheetViews>
  <sheetFormatPr baseColWidth="10" defaultColWidth="11.42578125" defaultRowHeight="12.75"/>
  <cols>
    <col min="1" max="1" width="8.85546875" customWidth="1"/>
    <col min="2" max="2" width="4.42578125" customWidth="1"/>
    <col min="3" max="3" width="7" customWidth="1"/>
    <col min="4" max="4" width="51.7109375" customWidth="1"/>
    <col min="5" max="5" width="19.7109375" customWidth="1"/>
    <col min="6" max="6" width="16.140625" customWidth="1"/>
    <col min="7" max="7" width="14.7109375" bestFit="1" customWidth="1"/>
    <col min="8" max="8" width="30.7109375" customWidth="1"/>
    <col min="10" max="10" width="13" customWidth="1"/>
    <col min="15" max="15" width="18.42578125" customWidth="1"/>
    <col min="16" max="16" width="16" customWidth="1"/>
  </cols>
  <sheetData>
    <row r="4" spans="1:23" ht="15.75">
      <c r="A4" s="697"/>
      <c r="B4" s="697"/>
      <c r="C4" s="697"/>
      <c r="D4" s="697"/>
      <c r="E4" s="697"/>
      <c r="F4" s="697"/>
    </row>
    <row r="5" spans="1:23" ht="15">
      <c r="A5" s="698"/>
      <c r="B5" s="698"/>
      <c r="C5" s="698"/>
      <c r="D5" s="698"/>
      <c r="E5" s="698"/>
      <c r="F5" s="698"/>
    </row>
    <row r="6" spans="1:23" ht="15.75">
      <c r="A6" s="697" t="s">
        <v>611</v>
      </c>
      <c r="B6" s="697"/>
      <c r="C6" s="697"/>
      <c r="D6" s="697"/>
      <c r="E6" s="697"/>
      <c r="F6" s="697"/>
    </row>
    <row r="7" spans="1:23" ht="15.75">
      <c r="A7" s="697" t="s">
        <v>1</v>
      </c>
      <c r="B7" s="697"/>
      <c r="C7" s="697"/>
      <c r="D7" s="697"/>
      <c r="E7" s="697"/>
      <c r="F7" s="697"/>
    </row>
    <row r="8" spans="1:23" ht="15">
      <c r="A8" s="698" t="s">
        <v>3</v>
      </c>
      <c r="B8" s="698"/>
      <c r="C8" s="698"/>
      <c r="D8" s="698"/>
      <c r="E8" s="698"/>
      <c r="F8" s="698"/>
    </row>
    <row r="9" spans="1:23" ht="15">
      <c r="A9" s="27"/>
      <c r="B9" s="27"/>
      <c r="C9" s="27"/>
      <c r="D9" s="27"/>
      <c r="E9" s="27"/>
      <c r="F9" s="27"/>
    </row>
    <row r="10" spans="1:23" ht="13.5" thickBot="1">
      <c r="A10" s="20"/>
      <c r="B10" s="20"/>
      <c r="C10" s="20"/>
      <c r="D10" s="20"/>
      <c r="E10" s="20"/>
      <c r="F10" s="20"/>
    </row>
    <row r="11" spans="1:23" ht="16.5" thickBot="1">
      <c r="A11" s="3" t="s">
        <v>4</v>
      </c>
      <c r="B11" s="3" t="s">
        <v>613</v>
      </c>
      <c r="C11" s="3" t="s">
        <v>614</v>
      </c>
      <c r="D11" s="3" t="s">
        <v>5</v>
      </c>
      <c r="E11" s="6" t="s">
        <v>2029</v>
      </c>
      <c r="F11" s="19" t="s">
        <v>616</v>
      </c>
      <c r="J11" s="49"/>
      <c r="K11" s="50"/>
      <c r="L11" s="51"/>
      <c r="M11" s="52"/>
      <c r="N11" s="53"/>
      <c r="O11" s="54"/>
      <c r="P11" s="54"/>
      <c r="S11" s="43"/>
      <c r="T11" s="44"/>
      <c r="U11" s="44"/>
      <c r="V11" s="44"/>
      <c r="W11" s="45"/>
    </row>
    <row r="12" spans="1:23" ht="15.75">
      <c r="A12" s="5"/>
      <c r="B12" s="5"/>
      <c r="C12" s="5"/>
      <c r="D12" s="5"/>
      <c r="E12" s="7">
        <f>E13+E70+E197+E338+E364+E398+E353</f>
        <v>47245247.842000008</v>
      </c>
      <c r="F12" s="7">
        <f>F13+F70+F197+F338+F364+F398+F353</f>
        <v>47245247.842000008</v>
      </c>
      <c r="J12" s="49"/>
      <c r="K12" s="50"/>
      <c r="L12" s="51"/>
      <c r="M12" s="52"/>
      <c r="N12" s="53"/>
      <c r="O12" s="54"/>
      <c r="P12" s="54"/>
      <c r="S12" s="40"/>
      <c r="U12" s="36"/>
      <c r="V12" s="46"/>
      <c r="W12" s="36"/>
    </row>
    <row r="13" spans="1:23" ht="15.75">
      <c r="A13" s="16" t="s">
        <v>16</v>
      </c>
      <c r="B13" s="16"/>
      <c r="C13" s="16"/>
      <c r="D13" s="16" t="s">
        <v>17</v>
      </c>
      <c r="E13" s="17">
        <f>E14+E31+E53+E58+E66</f>
        <v>14216722.060000001</v>
      </c>
      <c r="F13" s="17">
        <f>F14+F31+F53+F58+F66</f>
        <v>14216722.060000001</v>
      </c>
      <c r="J13" s="49"/>
      <c r="K13" s="50"/>
      <c r="L13" s="51"/>
      <c r="M13" s="52"/>
      <c r="N13" s="53"/>
      <c r="O13" s="54"/>
      <c r="P13" s="54"/>
      <c r="S13" s="40"/>
      <c r="U13" s="36"/>
      <c r="V13" s="46"/>
      <c r="W13" s="36"/>
    </row>
    <row r="14" spans="1:23" ht="15.75">
      <c r="A14" s="4" t="s">
        <v>18</v>
      </c>
      <c r="B14" s="4"/>
      <c r="C14" s="4"/>
      <c r="D14" s="4" t="s">
        <v>19</v>
      </c>
      <c r="E14" s="10">
        <f>SUM(E15:E30)</f>
        <v>9904504.2599999998</v>
      </c>
      <c r="F14" s="10">
        <f>SUM(F15:F30)</f>
        <v>9904504.2599999998</v>
      </c>
      <c r="J14" s="49"/>
      <c r="K14" s="50"/>
      <c r="L14" s="51"/>
      <c r="M14" s="52"/>
      <c r="N14" s="53"/>
      <c r="O14" s="54"/>
      <c r="P14" s="54"/>
      <c r="S14" s="40"/>
      <c r="U14" s="36"/>
      <c r="V14" s="46"/>
      <c r="W14" s="36"/>
    </row>
    <row r="15" spans="1:23" ht="15.75">
      <c r="A15" s="1" t="s">
        <v>20</v>
      </c>
      <c r="B15" s="1"/>
      <c r="C15" s="1"/>
      <c r="D15" s="1" t="s">
        <v>21</v>
      </c>
      <c r="E15" s="12">
        <v>7149200</v>
      </c>
      <c r="F15" s="23">
        <v>7149200</v>
      </c>
      <c r="J15" s="49"/>
      <c r="K15" s="50"/>
      <c r="L15" s="51"/>
      <c r="M15" s="52"/>
      <c r="N15" s="53"/>
      <c r="O15" s="54"/>
      <c r="P15" s="54"/>
      <c r="S15" s="40"/>
      <c r="V15" s="46"/>
      <c r="W15" s="36"/>
    </row>
    <row r="16" spans="1:23" ht="15.75">
      <c r="A16" s="1" t="s">
        <v>445</v>
      </c>
      <c r="B16" s="1"/>
      <c r="C16" s="1"/>
      <c r="D16" s="1" t="s">
        <v>446</v>
      </c>
      <c r="E16" s="12">
        <v>0</v>
      </c>
      <c r="F16" s="23">
        <f t="shared" ref="E16:F21" si="0">SUM(E16:E16)</f>
        <v>0</v>
      </c>
      <c r="J16" s="49"/>
      <c r="K16" s="50"/>
      <c r="L16" s="51"/>
      <c r="M16" s="52"/>
      <c r="N16" s="53"/>
      <c r="O16" s="54"/>
      <c r="P16" s="54"/>
      <c r="Q16" s="55"/>
      <c r="S16" s="40"/>
      <c r="V16" s="46"/>
      <c r="W16" s="36"/>
    </row>
    <row r="17" spans="1:23" ht="15.75">
      <c r="A17" s="1" t="s">
        <v>22</v>
      </c>
      <c r="B17" s="1"/>
      <c r="C17" s="1"/>
      <c r="D17" s="1" t="s">
        <v>23</v>
      </c>
      <c r="E17" s="12">
        <v>0</v>
      </c>
      <c r="F17" s="23">
        <f t="shared" si="0"/>
        <v>0</v>
      </c>
      <c r="J17" s="49"/>
      <c r="K17" s="50"/>
      <c r="L17" s="51"/>
      <c r="M17" s="52"/>
      <c r="N17" s="53"/>
      <c r="O17" s="54"/>
      <c r="P17" s="54"/>
      <c r="Q17" s="46"/>
      <c r="S17" s="40"/>
      <c r="U17" s="36"/>
      <c r="V17" s="46"/>
      <c r="W17" s="47"/>
    </row>
    <row r="18" spans="1:23" ht="15.75">
      <c r="A18" s="1" t="s">
        <v>24</v>
      </c>
      <c r="B18" s="1"/>
      <c r="C18" s="1"/>
      <c r="D18" s="1" t="s">
        <v>25</v>
      </c>
      <c r="E18" s="12">
        <v>0</v>
      </c>
      <c r="F18" s="23">
        <f t="shared" si="0"/>
        <v>0</v>
      </c>
      <c r="J18" s="49"/>
      <c r="K18" s="50"/>
      <c r="L18" s="51"/>
      <c r="M18" s="52"/>
      <c r="N18" s="53"/>
      <c r="O18" s="54"/>
      <c r="P18" s="54"/>
      <c r="Q18" s="46"/>
      <c r="S18" s="40"/>
      <c r="U18" s="36"/>
      <c r="V18" s="46"/>
      <c r="W18" s="47"/>
    </row>
    <row r="19" spans="1:23" ht="15.75">
      <c r="A19" s="1" t="s">
        <v>1793</v>
      </c>
      <c r="B19" s="1"/>
      <c r="C19" s="1"/>
      <c r="D19" s="1" t="s">
        <v>27</v>
      </c>
      <c r="E19" s="12"/>
      <c r="F19" s="23"/>
      <c r="J19" s="49"/>
      <c r="K19" s="50"/>
      <c r="L19" s="51"/>
      <c r="M19" s="52"/>
      <c r="N19" s="53"/>
      <c r="O19" s="54"/>
      <c r="P19" s="54"/>
      <c r="Q19" s="46"/>
      <c r="S19" s="40"/>
      <c r="U19" s="36"/>
      <c r="V19" s="46"/>
      <c r="W19" s="47"/>
    </row>
    <row r="20" spans="1:23" ht="15.75">
      <c r="A20" s="1" t="s">
        <v>28</v>
      </c>
      <c r="B20" s="1"/>
      <c r="C20" s="1"/>
      <c r="D20" s="1" t="s">
        <v>29</v>
      </c>
      <c r="E20" s="23">
        <f t="shared" si="0"/>
        <v>0</v>
      </c>
      <c r="F20" s="23">
        <f t="shared" si="0"/>
        <v>0</v>
      </c>
      <c r="J20" s="49"/>
      <c r="K20" s="50"/>
      <c r="L20" s="51"/>
      <c r="M20" s="52"/>
      <c r="N20" s="53"/>
      <c r="O20" s="54"/>
      <c r="P20" s="54"/>
      <c r="Q20" s="46"/>
      <c r="S20" s="40"/>
      <c r="U20" s="36"/>
      <c r="V20" s="46"/>
      <c r="W20" s="47"/>
    </row>
    <row r="21" spans="1:23" ht="15.75">
      <c r="A21" s="1" t="s">
        <v>32</v>
      </c>
      <c r="B21" s="1"/>
      <c r="C21" s="1"/>
      <c r="D21" s="1" t="s">
        <v>33</v>
      </c>
      <c r="E21" s="23">
        <f t="shared" si="0"/>
        <v>0</v>
      </c>
      <c r="F21" s="23">
        <f t="shared" si="0"/>
        <v>0</v>
      </c>
      <c r="J21" s="49"/>
      <c r="K21" s="50"/>
      <c r="L21" s="51"/>
      <c r="M21" s="52"/>
      <c r="N21" s="53"/>
      <c r="O21" s="54"/>
      <c r="P21" s="54"/>
      <c r="Q21" s="46"/>
      <c r="S21" s="40"/>
      <c r="U21" s="36"/>
      <c r="V21" s="46"/>
      <c r="W21" s="47"/>
    </row>
    <row r="22" spans="1:23" ht="15.75">
      <c r="A22" s="1" t="s">
        <v>34</v>
      </c>
      <c r="B22" s="1"/>
      <c r="C22" s="1"/>
      <c r="D22" s="1" t="s">
        <v>35</v>
      </c>
      <c r="E22" s="15"/>
      <c r="F22" s="15"/>
      <c r="J22" s="49"/>
      <c r="K22" s="50"/>
      <c r="L22" s="51"/>
      <c r="M22" s="52"/>
      <c r="N22" s="53"/>
      <c r="O22" s="54"/>
      <c r="P22" s="54"/>
      <c r="Q22" s="46"/>
      <c r="S22" s="40"/>
      <c r="U22" s="36"/>
      <c r="V22" s="46"/>
      <c r="W22" s="36"/>
    </row>
    <row r="23" spans="1:23" ht="15.75">
      <c r="A23" s="1" t="s">
        <v>36</v>
      </c>
      <c r="B23" s="1"/>
      <c r="C23" s="1"/>
      <c r="D23" s="1" t="s">
        <v>37</v>
      </c>
      <c r="E23" s="23">
        <f t="shared" ref="E23:E30" si="1">SUM(D23:D23)</f>
        <v>0</v>
      </c>
      <c r="F23" s="23">
        <f t="shared" ref="F23:F30" si="2">SUM(E23:E23)</f>
        <v>0</v>
      </c>
      <c r="J23" s="49"/>
      <c r="K23" s="50"/>
      <c r="L23" s="51"/>
      <c r="M23" s="52"/>
      <c r="N23" s="53"/>
      <c r="O23" s="54"/>
      <c r="P23" s="54"/>
      <c r="Q23" s="46"/>
      <c r="S23" s="40"/>
      <c r="U23" s="36"/>
      <c r="V23" s="46"/>
      <c r="W23" s="36"/>
    </row>
    <row r="24" spans="1:23" ht="15.75">
      <c r="A24" s="1" t="s">
        <v>38</v>
      </c>
      <c r="B24" s="1"/>
      <c r="C24" s="1"/>
      <c r="D24" s="1" t="s">
        <v>39</v>
      </c>
      <c r="E24" s="23">
        <f t="shared" si="1"/>
        <v>0</v>
      </c>
      <c r="F24" s="23">
        <f t="shared" si="2"/>
        <v>0</v>
      </c>
      <c r="J24" s="49"/>
      <c r="K24" s="50"/>
      <c r="L24" s="51"/>
      <c r="M24" s="52"/>
      <c r="N24" s="53"/>
      <c r="O24" s="54"/>
      <c r="P24" s="54"/>
      <c r="Q24" s="46"/>
      <c r="S24" s="40"/>
      <c r="U24" s="36"/>
      <c r="V24" s="46"/>
      <c r="W24" s="36"/>
    </row>
    <row r="25" spans="1:23" ht="15.75">
      <c r="A25" s="1" t="s">
        <v>40</v>
      </c>
      <c r="B25" s="1"/>
      <c r="C25" s="1"/>
      <c r="D25" s="1" t="s">
        <v>41</v>
      </c>
      <c r="E25" s="23">
        <f t="shared" si="1"/>
        <v>0</v>
      </c>
      <c r="F25" s="23">
        <f t="shared" si="2"/>
        <v>0</v>
      </c>
      <c r="J25" s="49"/>
      <c r="K25" s="50"/>
      <c r="L25" s="51"/>
      <c r="M25" s="52"/>
      <c r="N25" s="53"/>
      <c r="O25" s="54"/>
      <c r="P25" s="54"/>
      <c r="Q25" s="46"/>
      <c r="S25" s="40"/>
      <c r="U25" s="36"/>
      <c r="V25" s="46"/>
      <c r="W25" s="36"/>
    </row>
    <row r="26" spans="1:23" ht="15.75">
      <c r="A26" s="1" t="s">
        <v>42</v>
      </c>
      <c r="D26" s="1" t="s">
        <v>43</v>
      </c>
      <c r="E26" s="23">
        <f t="shared" si="1"/>
        <v>0</v>
      </c>
      <c r="F26" s="23">
        <f t="shared" si="2"/>
        <v>0</v>
      </c>
      <c r="J26" s="49"/>
      <c r="K26" s="50"/>
      <c r="L26" s="51"/>
      <c r="M26" s="52"/>
      <c r="N26" s="53"/>
      <c r="O26" s="54"/>
      <c r="P26" s="54"/>
      <c r="Q26" s="46"/>
      <c r="S26" s="40"/>
      <c r="U26" s="36"/>
      <c r="V26" s="46"/>
      <c r="W26" s="36"/>
    </row>
    <row r="27" spans="1:23" ht="15.75">
      <c r="A27" s="1"/>
      <c r="B27" t="s">
        <v>618</v>
      </c>
      <c r="C27" s="39">
        <v>39349</v>
      </c>
      <c r="D27" s="38" t="s">
        <v>3165</v>
      </c>
      <c r="E27" s="23">
        <v>2432401.5299999998</v>
      </c>
      <c r="F27" s="23">
        <f t="shared" si="2"/>
        <v>2432401.5299999998</v>
      </c>
      <c r="J27" s="49"/>
      <c r="K27" s="50"/>
      <c r="L27" s="51"/>
      <c r="M27" s="52"/>
      <c r="N27" s="53"/>
      <c r="O27" s="54"/>
      <c r="P27" s="54"/>
      <c r="Q27" s="46"/>
      <c r="S27" s="40"/>
      <c r="U27" s="36"/>
      <c r="V27" s="46"/>
      <c r="W27" s="36"/>
    </row>
    <row r="28" spans="1:23" ht="15.75">
      <c r="A28" s="1"/>
      <c r="B28" t="s">
        <v>618</v>
      </c>
      <c r="C28" s="39">
        <v>39383</v>
      </c>
      <c r="D28" s="38" t="s">
        <v>3202</v>
      </c>
      <c r="E28" s="23">
        <v>322902.73</v>
      </c>
      <c r="F28" s="23">
        <f t="shared" si="2"/>
        <v>322902.73</v>
      </c>
      <c r="J28" s="49"/>
      <c r="K28" s="50"/>
      <c r="L28" s="51"/>
      <c r="M28" s="52"/>
      <c r="N28" s="53"/>
      <c r="O28" s="54"/>
      <c r="P28" s="54"/>
      <c r="Q28" s="46"/>
      <c r="S28" s="40"/>
      <c r="U28" s="36"/>
      <c r="V28" s="46"/>
      <c r="W28" s="36"/>
    </row>
    <row r="29" spans="1:23" ht="15.75">
      <c r="A29" s="1" t="s">
        <v>44</v>
      </c>
      <c r="B29" s="1"/>
      <c r="C29" s="1"/>
      <c r="D29" s="1" t="s">
        <v>45</v>
      </c>
      <c r="E29" s="23">
        <f t="shared" si="1"/>
        <v>0</v>
      </c>
      <c r="F29" s="23">
        <f t="shared" si="2"/>
        <v>0</v>
      </c>
      <c r="J29" s="49"/>
      <c r="K29" s="50"/>
      <c r="L29" s="51"/>
      <c r="M29" s="52"/>
      <c r="N29" s="53"/>
      <c r="O29" s="54"/>
      <c r="P29" s="54"/>
      <c r="Q29" s="46"/>
      <c r="S29" s="40"/>
      <c r="U29" s="36"/>
      <c r="V29" s="46"/>
      <c r="W29" s="36"/>
    </row>
    <row r="30" spans="1:23" ht="15.75">
      <c r="A30" s="1" t="s">
        <v>46</v>
      </c>
      <c r="B30" s="1"/>
      <c r="C30" s="1"/>
      <c r="D30" s="1" t="s">
        <v>47</v>
      </c>
      <c r="E30" s="23">
        <f t="shared" si="1"/>
        <v>0</v>
      </c>
      <c r="F30" s="23">
        <f t="shared" si="2"/>
        <v>0</v>
      </c>
      <c r="J30" s="49"/>
      <c r="K30" s="50"/>
      <c r="L30" s="51"/>
      <c r="M30" s="52"/>
      <c r="N30" s="53"/>
      <c r="O30" s="54"/>
      <c r="P30" s="54"/>
      <c r="Q30" s="46"/>
      <c r="S30" s="40"/>
      <c r="U30" s="36"/>
      <c r="V30" s="40"/>
      <c r="W30" s="36"/>
    </row>
    <row r="31" spans="1:23" ht="15.75">
      <c r="A31" s="4" t="s">
        <v>48</v>
      </c>
      <c r="B31" s="4"/>
      <c r="C31" s="4"/>
      <c r="D31" s="4" t="s">
        <v>49</v>
      </c>
      <c r="E31" s="10">
        <f>SUM(E32:E52)</f>
        <v>2400098.67</v>
      </c>
      <c r="F31" s="10">
        <f>SUM(F32:F52)</f>
        <v>2400098.67</v>
      </c>
      <c r="G31" s="42"/>
      <c r="J31" s="49"/>
      <c r="K31" s="50"/>
      <c r="L31" s="51"/>
      <c r="M31" s="52"/>
      <c r="N31" s="53"/>
      <c r="O31" s="54"/>
      <c r="P31" s="54"/>
      <c r="Q31" s="46"/>
      <c r="S31" s="40"/>
      <c r="U31" s="36"/>
      <c r="V31" s="46"/>
      <c r="W31" s="36"/>
    </row>
    <row r="32" spans="1:23" ht="15.75">
      <c r="A32" s="1" t="s">
        <v>50</v>
      </c>
      <c r="B32" s="1"/>
      <c r="C32" s="1"/>
      <c r="D32" s="1" t="s">
        <v>51</v>
      </c>
      <c r="E32" s="12">
        <v>0</v>
      </c>
      <c r="F32" s="23">
        <f t="shared" ref="F32:F33" si="3">SUM(E32:E32)</f>
        <v>0</v>
      </c>
      <c r="J32" s="49"/>
      <c r="K32" s="50"/>
      <c r="L32" s="51"/>
      <c r="M32" s="52"/>
      <c r="N32" s="53"/>
      <c r="O32" s="54"/>
      <c r="P32" s="54"/>
      <c r="S32" s="40"/>
      <c r="U32" s="36"/>
      <c r="V32" s="46"/>
      <c r="W32" s="36"/>
    </row>
    <row r="33" spans="1:24" ht="15.75">
      <c r="A33" s="1"/>
      <c r="B33" s="1" t="s">
        <v>621</v>
      </c>
      <c r="C33" s="1" t="s">
        <v>3180</v>
      </c>
      <c r="D33" s="38" t="s">
        <v>1330</v>
      </c>
      <c r="E33" s="15">
        <v>521825.69</v>
      </c>
      <c r="F33" s="23">
        <f t="shared" si="3"/>
        <v>521825.69</v>
      </c>
      <c r="J33" s="49"/>
      <c r="K33" s="50"/>
      <c r="L33" s="51"/>
      <c r="M33" s="52"/>
      <c r="N33" s="53"/>
      <c r="O33" s="54"/>
      <c r="P33" s="54"/>
      <c r="S33" s="40"/>
      <c r="U33" s="36"/>
      <c r="V33" s="46"/>
      <c r="W33" s="36"/>
    </row>
    <row r="34" spans="1:24" ht="15.75">
      <c r="A34" s="1"/>
      <c r="B34" s="1"/>
      <c r="C34" s="1"/>
      <c r="D34" s="38" t="s">
        <v>1463</v>
      </c>
      <c r="E34" s="15"/>
      <c r="F34" s="15"/>
      <c r="J34" s="49"/>
      <c r="K34" s="50"/>
      <c r="L34" s="51"/>
      <c r="M34" s="52"/>
      <c r="N34" s="53"/>
      <c r="O34" s="54"/>
      <c r="P34" s="54"/>
      <c r="S34" s="40"/>
      <c r="U34" s="36"/>
      <c r="V34" s="46"/>
      <c r="W34" s="36"/>
    </row>
    <row r="35" spans="1:24" ht="15.75">
      <c r="A35" s="1"/>
      <c r="B35" s="1" t="s">
        <v>621</v>
      </c>
      <c r="C35" s="1" t="s">
        <v>3183</v>
      </c>
      <c r="D35" s="38" t="s">
        <v>3182</v>
      </c>
      <c r="E35" s="15">
        <v>52000</v>
      </c>
      <c r="F35" s="15">
        <v>52000</v>
      </c>
      <c r="J35" s="49"/>
      <c r="K35" s="50"/>
      <c r="L35" s="51"/>
      <c r="M35" s="52"/>
      <c r="N35" s="53"/>
      <c r="O35" s="54"/>
      <c r="P35" s="54"/>
      <c r="S35" s="40"/>
      <c r="U35" s="36"/>
      <c r="V35" s="46"/>
      <c r="W35" s="36"/>
    </row>
    <row r="36" spans="1:24" ht="15.75">
      <c r="A36" s="1"/>
      <c r="B36" s="1"/>
      <c r="C36" s="1" t="s">
        <v>3178</v>
      </c>
      <c r="D36" s="38" t="s">
        <v>3179</v>
      </c>
      <c r="E36" s="15">
        <v>6080</v>
      </c>
      <c r="F36" s="15">
        <v>6080</v>
      </c>
      <c r="J36" s="49"/>
      <c r="K36" s="50"/>
      <c r="L36" s="51"/>
      <c r="M36" s="52"/>
      <c r="N36" s="53"/>
      <c r="O36" s="54"/>
      <c r="P36" s="54"/>
      <c r="S36" s="40"/>
      <c r="U36" s="36"/>
      <c r="V36" s="46"/>
      <c r="W36" s="36"/>
    </row>
    <row r="37" spans="1:24" ht="15.75">
      <c r="A37" s="1"/>
      <c r="B37" s="1" t="s">
        <v>621</v>
      </c>
      <c r="C37" s="1" t="s">
        <v>3137</v>
      </c>
      <c r="D37" s="38" t="s">
        <v>3136</v>
      </c>
      <c r="E37" s="15">
        <v>18180</v>
      </c>
      <c r="F37" s="15">
        <v>18180</v>
      </c>
      <c r="J37" s="49"/>
      <c r="K37" s="50"/>
      <c r="L37" s="51"/>
      <c r="M37" s="52"/>
      <c r="N37" s="53"/>
      <c r="O37" s="54"/>
      <c r="P37" s="54"/>
      <c r="S37" s="40"/>
      <c r="U37" s="36"/>
      <c r="V37" s="46"/>
      <c r="W37" s="36"/>
    </row>
    <row r="38" spans="1:24" ht="15.75">
      <c r="A38" s="1"/>
      <c r="B38" s="1" t="s">
        <v>621</v>
      </c>
      <c r="C38" s="1" t="s">
        <v>3123</v>
      </c>
      <c r="D38" s="38" t="s">
        <v>3122</v>
      </c>
      <c r="E38" s="15">
        <v>5320</v>
      </c>
      <c r="F38" s="15">
        <v>5320</v>
      </c>
      <c r="J38" s="49"/>
      <c r="K38" s="50"/>
      <c r="L38" s="51"/>
      <c r="M38" s="52"/>
      <c r="N38" s="53"/>
      <c r="O38" s="54"/>
      <c r="P38" s="54"/>
      <c r="S38" s="40"/>
      <c r="U38" s="36"/>
      <c r="V38" s="46"/>
      <c r="W38" s="36"/>
    </row>
    <row r="39" spans="1:24" ht="15.75">
      <c r="B39" s="1" t="s">
        <v>621</v>
      </c>
      <c r="C39" s="1" t="s">
        <v>3134</v>
      </c>
      <c r="D39" s="38" t="s">
        <v>3176</v>
      </c>
      <c r="E39" s="15">
        <v>210000</v>
      </c>
      <c r="F39" s="15">
        <v>210000</v>
      </c>
      <c r="J39" s="49"/>
      <c r="K39" s="50"/>
      <c r="L39" s="51"/>
      <c r="M39" s="52"/>
      <c r="N39" s="53"/>
      <c r="O39" s="54"/>
      <c r="P39" s="54"/>
      <c r="Q39" s="46"/>
      <c r="S39" s="40"/>
      <c r="U39" s="36"/>
      <c r="V39" s="46"/>
      <c r="W39" s="36"/>
    </row>
    <row r="40" spans="1:24" ht="15.75">
      <c r="B40" s="1" t="s">
        <v>621</v>
      </c>
      <c r="C40" s="1" t="s">
        <v>3175</v>
      </c>
      <c r="D40" s="38" t="s">
        <v>3177</v>
      </c>
      <c r="E40" s="15">
        <v>210000</v>
      </c>
      <c r="F40" s="15">
        <v>210000</v>
      </c>
      <c r="J40" s="49"/>
      <c r="K40" s="50"/>
      <c r="L40" s="51"/>
      <c r="M40" s="52"/>
      <c r="N40" s="53"/>
      <c r="O40" s="54"/>
      <c r="P40" s="54"/>
      <c r="Q40" s="46"/>
      <c r="S40" s="40"/>
      <c r="U40" s="36"/>
      <c r="V40" s="46"/>
      <c r="W40" s="36"/>
    </row>
    <row r="41" spans="1:24" ht="15.75">
      <c r="A41" s="1" t="s">
        <v>52</v>
      </c>
      <c r="B41" s="1"/>
      <c r="C41" s="1"/>
      <c r="D41" s="1" t="s">
        <v>53</v>
      </c>
      <c r="E41" s="12">
        <v>52613.98</v>
      </c>
      <c r="F41" s="12">
        <v>52613.98</v>
      </c>
      <c r="J41" s="49"/>
      <c r="K41" s="50"/>
      <c r="L41" s="51"/>
      <c r="M41" s="52"/>
      <c r="N41" s="53"/>
      <c r="O41" s="54"/>
      <c r="P41" s="54"/>
      <c r="Q41" s="46"/>
      <c r="S41" s="40"/>
      <c r="U41" s="36"/>
      <c r="V41" s="46"/>
      <c r="W41" s="36"/>
    </row>
    <row r="42" spans="1:24" ht="15.75">
      <c r="A42" s="1" t="s">
        <v>54</v>
      </c>
      <c r="B42" s="1" t="s">
        <v>621</v>
      </c>
      <c r="C42" s="1"/>
      <c r="D42" s="1" t="s">
        <v>55</v>
      </c>
      <c r="E42" s="12"/>
      <c r="F42" s="12"/>
      <c r="J42" s="49"/>
      <c r="K42" s="50"/>
      <c r="L42" s="51"/>
      <c r="M42" s="52"/>
      <c r="N42" s="53"/>
      <c r="O42" s="54"/>
      <c r="P42" s="54"/>
      <c r="Q42" s="46"/>
      <c r="S42" s="40"/>
      <c r="U42" s="36"/>
      <c r="V42" s="46"/>
      <c r="W42" s="36"/>
    </row>
    <row r="43" spans="1:24" ht="15.75">
      <c r="A43" s="1"/>
      <c r="B43" s="1"/>
      <c r="C43" s="1"/>
      <c r="D43" s="1"/>
      <c r="E43" s="12"/>
      <c r="F43" s="12"/>
      <c r="J43" s="49"/>
      <c r="K43" s="50"/>
      <c r="L43" s="51"/>
      <c r="M43" s="52"/>
      <c r="N43" s="53"/>
      <c r="O43" s="54"/>
      <c r="P43" s="54"/>
      <c r="Q43" s="46"/>
      <c r="S43" s="40"/>
      <c r="U43" s="36"/>
      <c r="V43" s="46"/>
      <c r="W43" s="36"/>
    </row>
    <row r="44" spans="1:24" ht="15.75">
      <c r="A44" s="1" t="s">
        <v>56</v>
      </c>
      <c r="B44" s="1" t="s">
        <v>626</v>
      </c>
      <c r="C44" s="1"/>
      <c r="D44" s="1" t="s">
        <v>57</v>
      </c>
      <c r="E44" s="12">
        <v>874979</v>
      </c>
      <c r="F44" s="12">
        <f t="shared" ref="F44:F49" si="4">SUM(E44:E44)</f>
        <v>874979</v>
      </c>
      <c r="G44" s="23"/>
      <c r="J44" s="49"/>
      <c r="K44" s="50"/>
      <c r="L44" s="51"/>
      <c r="M44" s="52"/>
      <c r="N44" s="53"/>
      <c r="O44" s="54"/>
      <c r="P44" s="54"/>
      <c r="Q44" s="46"/>
      <c r="S44" s="40"/>
      <c r="U44" s="36"/>
      <c r="V44" s="46"/>
      <c r="X44" t="s">
        <v>455</v>
      </c>
    </row>
    <row r="45" spans="1:24" ht="15.75">
      <c r="A45" s="1" t="s">
        <v>58</v>
      </c>
      <c r="B45" s="1" t="s">
        <v>626</v>
      </c>
      <c r="C45" s="1"/>
      <c r="D45" s="1" t="s">
        <v>59</v>
      </c>
      <c r="E45" s="12">
        <v>449100</v>
      </c>
      <c r="F45" s="12">
        <f t="shared" si="4"/>
        <v>449100</v>
      </c>
      <c r="J45" s="49"/>
      <c r="K45" s="50"/>
      <c r="L45" s="51"/>
      <c r="M45" s="52"/>
      <c r="N45" s="53"/>
      <c r="O45" s="54"/>
      <c r="P45" s="54"/>
      <c r="Q45" s="46"/>
      <c r="S45" s="40"/>
      <c r="U45" s="36"/>
      <c r="V45" s="46"/>
      <c r="W45" s="36"/>
    </row>
    <row r="46" spans="1:24" ht="15.75">
      <c r="A46" s="1" t="s">
        <v>60</v>
      </c>
      <c r="B46" s="1"/>
      <c r="C46" s="1"/>
      <c r="D46" s="1" t="s">
        <v>61</v>
      </c>
      <c r="E46" s="12">
        <f>SUM(D46:D46)</f>
        <v>0</v>
      </c>
      <c r="F46" s="12">
        <f t="shared" si="4"/>
        <v>0</v>
      </c>
      <c r="J46" s="49"/>
      <c r="K46" s="5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4" ht="15.75">
      <c r="A47" s="1" t="s">
        <v>62</v>
      </c>
      <c r="D47" s="1" t="s">
        <v>63</v>
      </c>
      <c r="E47" s="23">
        <f>SUM(D47:D47)</f>
        <v>0</v>
      </c>
      <c r="F47" s="12">
        <f t="shared" si="4"/>
        <v>0</v>
      </c>
      <c r="J47" s="49"/>
      <c r="K47" s="50"/>
      <c r="L47" s="51"/>
      <c r="M47" s="52"/>
      <c r="N47" s="53"/>
      <c r="O47" s="54"/>
      <c r="P47" s="54"/>
      <c r="Q47" s="46"/>
      <c r="S47" s="40"/>
      <c r="U47" s="36"/>
      <c r="V47" s="46"/>
      <c r="W47" s="36"/>
    </row>
    <row r="48" spans="1:24" ht="15.75">
      <c r="A48" s="1" t="s">
        <v>64</v>
      </c>
      <c r="B48" s="1"/>
      <c r="C48" s="1"/>
      <c r="D48" s="1" t="s">
        <v>65</v>
      </c>
      <c r="E48" s="23">
        <f>SUM(D48:D48)</f>
        <v>0</v>
      </c>
      <c r="F48" s="23">
        <f t="shared" si="4"/>
        <v>0</v>
      </c>
      <c r="J48" s="49"/>
      <c r="K48" s="50"/>
      <c r="L48" s="51"/>
      <c r="M48" s="52"/>
      <c r="N48" s="53"/>
      <c r="O48" s="54"/>
      <c r="P48" s="54"/>
      <c r="Q48" s="46"/>
      <c r="S48" s="40"/>
      <c r="U48" s="36"/>
      <c r="V48" s="46"/>
      <c r="W48" s="36"/>
    </row>
    <row r="49" spans="1:23" ht="15.75">
      <c r="A49" s="1" t="s">
        <v>66</v>
      </c>
      <c r="B49" s="1"/>
      <c r="C49" s="1"/>
      <c r="D49" s="1" t="s">
        <v>67</v>
      </c>
      <c r="E49" s="23">
        <f>SUM(D49:D49)</f>
        <v>0</v>
      </c>
      <c r="F49" s="23">
        <f t="shared" si="4"/>
        <v>0</v>
      </c>
      <c r="J49" s="49"/>
      <c r="K49" s="50"/>
      <c r="L49" s="51"/>
      <c r="M49" s="52"/>
      <c r="N49" s="53"/>
      <c r="O49" s="54"/>
      <c r="P49" s="54"/>
      <c r="Q49" s="46"/>
      <c r="S49" s="40"/>
      <c r="U49" s="36"/>
      <c r="V49" s="40"/>
      <c r="W49" s="36"/>
    </row>
    <row r="50" spans="1:23" ht="15.75">
      <c r="A50" s="1" t="s">
        <v>68</v>
      </c>
      <c r="B50" s="1"/>
      <c r="C50" s="1"/>
      <c r="D50" s="1" t="s">
        <v>456</v>
      </c>
      <c r="E50" s="12">
        <v>0</v>
      </c>
      <c r="F50" s="12">
        <v>0</v>
      </c>
      <c r="J50" s="49"/>
      <c r="K50" s="50"/>
      <c r="L50" s="51"/>
      <c r="M50" s="52"/>
      <c r="N50" s="53"/>
      <c r="O50" s="54"/>
      <c r="P50" s="54"/>
      <c r="Q50" s="46"/>
      <c r="S50" s="40"/>
      <c r="U50" s="36"/>
      <c r="V50" s="46"/>
      <c r="W50" s="36"/>
    </row>
    <row r="51" spans="1:23" ht="15.75">
      <c r="A51" s="1" t="s">
        <v>70</v>
      </c>
      <c r="B51" s="1"/>
      <c r="C51" s="1"/>
      <c r="D51" s="1" t="s">
        <v>71</v>
      </c>
      <c r="E51" s="12">
        <v>0</v>
      </c>
      <c r="F51" s="12">
        <v>0</v>
      </c>
      <c r="J51" s="49"/>
      <c r="K51" s="50"/>
      <c r="L51" s="51"/>
      <c r="M51" s="52"/>
      <c r="N51" s="53"/>
      <c r="O51" s="54"/>
      <c r="P51" s="54"/>
      <c r="Q51" s="46"/>
      <c r="S51" s="40"/>
      <c r="U51" s="36"/>
      <c r="V51" s="46"/>
      <c r="W51" s="36"/>
    </row>
    <row r="52" spans="1:23" ht="15.75">
      <c r="A52" s="1" t="s">
        <v>72</v>
      </c>
      <c r="B52" s="1"/>
      <c r="C52" s="1"/>
      <c r="D52" s="1" t="s">
        <v>73</v>
      </c>
      <c r="E52" s="12">
        <v>0</v>
      </c>
      <c r="F52" s="12">
        <v>0</v>
      </c>
      <c r="J52" s="49"/>
      <c r="K52" s="50"/>
      <c r="L52" s="51"/>
      <c r="M52" s="52"/>
      <c r="N52" s="53"/>
      <c r="O52" s="54"/>
      <c r="P52" s="54"/>
      <c r="Q52" s="46"/>
      <c r="S52" s="40"/>
      <c r="U52" s="36"/>
      <c r="V52" s="46"/>
      <c r="W52" s="36"/>
    </row>
    <row r="53" spans="1:23" ht="15.75">
      <c r="A53" s="4" t="s">
        <v>74</v>
      </c>
      <c r="B53" s="4"/>
      <c r="C53" s="4"/>
      <c r="D53" s="4" t="s">
        <v>75</v>
      </c>
      <c r="E53" s="10">
        <f>SUM(E55:E57)</f>
        <v>0</v>
      </c>
      <c r="F53" s="10">
        <f>SUM(F55:F57)</f>
        <v>0</v>
      </c>
      <c r="J53" s="49"/>
      <c r="K53" s="50"/>
      <c r="L53" s="51"/>
      <c r="M53" s="52"/>
      <c r="N53" s="53"/>
      <c r="O53" s="54"/>
      <c r="P53" s="54"/>
      <c r="S53" s="40"/>
      <c r="U53" s="36"/>
      <c r="V53" s="46"/>
      <c r="W53" s="36"/>
    </row>
    <row r="54" spans="1:23" ht="15.75">
      <c r="A54" s="1" t="s">
        <v>76</v>
      </c>
      <c r="B54" s="1"/>
      <c r="C54" s="1"/>
      <c r="D54" s="1" t="s">
        <v>767</v>
      </c>
      <c r="E54" s="12">
        <v>0</v>
      </c>
      <c r="F54" s="12">
        <v>0</v>
      </c>
      <c r="J54" s="49"/>
      <c r="K54" s="50"/>
      <c r="L54" s="51"/>
      <c r="M54" s="52"/>
      <c r="N54" s="53"/>
      <c r="O54" s="54"/>
      <c r="P54" s="54"/>
      <c r="S54" s="40"/>
      <c r="U54" s="36"/>
      <c r="V54" s="46"/>
      <c r="W54" s="36"/>
    </row>
    <row r="55" spans="1:23" ht="15.75">
      <c r="A55" s="1" t="s">
        <v>78</v>
      </c>
      <c r="B55" s="1"/>
      <c r="C55" s="1"/>
      <c r="D55" s="1" t="s">
        <v>79</v>
      </c>
      <c r="E55" s="12">
        <v>0</v>
      </c>
      <c r="F55" s="12">
        <v>0</v>
      </c>
      <c r="J55" s="49"/>
      <c r="K55" s="50"/>
      <c r="L55" s="51"/>
      <c r="M55" s="52"/>
      <c r="N55" s="53"/>
      <c r="O55" s="54"/>
      <c r="P55" s="54"/>
      <c r="Q55" s="46"/>
      <c r="S55" s="40"/>
      <c r="U55" s="36"/>
      <c r="V55" s="46"/>
      <c r="W55" s="36"/>
    </row>
    <row r="56" spans="1:23" ht="15.75">
      <c r="A56" s="1" t="s">
        <v>80</v>
      </c>
      <c r="B56" s="1"/>
      <c r="C56" s="1"/>
      <c r="D56" s="1" t="s">
        <v>81</v>
      </c>
      <c r="E56" s="12">
        <v>0</v>
      </c>
      <c r="F56" s="12">
        <v>0</v>
      </c>
      <c r="J56" s="49"/>
      <c r="K56" s="50"/>
      <c r="L56" s="51"/>
      <c r="M56" s="52"/>
      <c r="N56" s="53"/>
      <c r="O56" s="54"/>
      <c r="P56" s="54"/>
      <c r="Q56" s="46"/>
      <c r="S56" s="40"/>
      <c r="U56" s="36"/>
      <c r="V56" s="46"/>
      <c r="W56" s="36"/>
    </row>
    <row r="57" spans="1:23" ht="15.75">
      <c r="A57" s="1" t="s">
        <v>82</v>
      </c>
      <c r="B57" s="1"/>
      <c r="C57" s="1"/>
      <c r="D57" s="1" t="s">
        <v>83</v>
      </c>
      <c r="E57" s="18">
        <v>0</v>
      </c>
      <c r="F57" s="18">
        <v>0</v>
      </c>
      <c r="J57" s="49"/>
      <c r="K57" s="50"/>
      <c r="L57" s="51"/>
      <c r="M57" s="52"/>
      <c r="N57" s="53"/>
      <c r="O57" s="54"/>
      <c r="P57" s="54"/>
      <c r="Q57" s="46"/>
      <c r="S57" s="40"/>
      <c r="U57" s="36"/>
      <c r="V57" s="46"/>
      <c r="W57" s="36"/>
    </row>
    <row r="58" spans="1:23" ht="15.75">
      <c r="A58" s="4" t="s">
        <v>84</v>
      </c>
      <c r="B58" s="4"/>
      <c r="C58" s="4"/>
      <c r="D58" s="4" t="s">
        <v>85</v>
      </c>
      <c r="E58" s="10">
        <f>SUM(E59:E65)</f>
        <v>889441.5</v>
      </c>
      <c r="F58" s="10">
        <f>SUM(F59:F65)</f>
        <v>889441.5</v>
      </c>
      <c r="J58" s="49"/>
      <c r="K58" s="50"/>
      <c r="L58" s="51"/>
      <c r="M58" s="52"/>
      <c r="N58" s="53"/>
      <c r="O58" s="54"/>
      <c r="P58" s="54"/>
      <c r="Q58" s="46"/>
      <c r="S58" s="40"/>
      <c r="U58" s="36"/>
      <c r="V58" s="46"/>
      <c r="W58" s="36"/>
    </row>
    <row r="59" spans="1:23" ht="15.75">
      <c r="A59" s="1" t="s">
        <v>86</v>
      </c>
      <c r="B59" s="1"/>
      <c r="C59" s="1"/>
      <c r="D59" s="1" t="s">
        <v>87</v>
      </c>
      <c r="E59" s="18">
        <f t="shared" ref="E59:F64" si="5">SUM(D59:D59)</f>
        <v>0</v>
      </c>
      <c r="F59" s="18">
        <f t="shared" si="5"/>
        <v>0</v>
      </c>
      <c r="J59" s="49"/>
      <c r="K59" s="50"/>
      <c r="L59" s="51"/>
      <c r="M59" s="52"/>
      <c r="N59" s="53"/>
      <c r="O59" s="54"/>
      <c r="P59" s="54"/>
      <c r="S59" s="40"/>
      <c r="U59" s="36"/>
      <c r="V59" s="46"/>
      <c r="W59" s="36"/>
    </row>
    <row r="60" spans="1:23" ht="15.75">
      <c r="A60" s="1" t="s">
        <v>88</v>
      </c>
      <c r="B60" s="1"/>
      <c r="C60" s="1"/>
      <c r="D60" s="1" t="s">
        <v>89</v>
      </c>
      <c r="E60" s="18">
        <f t="shared" si="5"/>
        <v>0</v>
      </c>
      <c r="F60" s="18">
        <f t="shared" si="5"/>
        <v>0</v>
      </c>
      <c r="J60" s="49"/>
      <c r="K60" s="50"/>
      <c r="L60" s="51"/>
      <c r="M60" s="52"/>
      <c r="N60" s="53"/>
      <c r="O60" s="54"/>
      <c r="P60" s="54"/>
      <c r="S60" s="40"/>
      <c r="U60" s="36"/>
      <c r="V60" s="46"/>
      <c r="W60" s="36"/>
    </row>
    <row r="61" spans="1:23" ht="15.75">
      <c r="A61" s="1" t="s">
        <v>90</v>
      </c>
      <c r="B61" s="1"/>
      <c r="C61" s="1"/>
      <c r="D61" s="1" t="s">
        <v>91</v>
      </c>
      <c r="E61" s="18">
        <f t="shared" si="5"/>
        <v>0</v>
      </c>
      <c r="F61" s="18">
        <f t="shared" si="5"/>
        <v>0</v>
      </c>
      <c r="J61" s="49"/>
      <c r="K61" s="50"/>
      <c r="L61" s="51"/>
      <c r="M61" s="52"/>
      <c r="N61" s="53"/>
      <c r="O61" s="54"/>
      <c r="P61" s="54"/>
      <c r="S61" s="40"/>
      <c r="U61" s="36"/>
      <c r="V61" s="46"/>
      <c r="W61" s="36"/>
    </row>
    <row r="62" spans="1:23" ht="15.75">
      <c r="A62" s="1"/>
      <c r="B62" s="1"/>
      <c r="C62" s="1"/>
      <c r="D62" s="1" t="s">
        <v>966</v>
      </c>
      <c r="E62" s="18">
        <f t="shared" si="5"/>
        <v>0</v>
      </c>
      <c r="F62" s="18">
        <f t="shared" si="5"/>
        <v>0</v>
      </c>
      <c r="J62" s="49"/>
      <c r="K62" s="50"/>
      <c r="L62" s="51"/>
      <c r="M62" s="52"/>
      <c r="N62" s="53"/>
      <c r="O62" s="54"/>
      <c r="P62" s="54"/>
      <c r="S62" s="40"/>
      <c r="U62" s="36"/>
      <c r="V62" s="46"/>
      <c r="W62" s="36"/>
    </row>
    <row r="63" spans="1:23" ht="15.75">
      <c r="A63" s="1" t="s">
        <v>92</v>
      </c>
      <c r="B63" s="1"/>
      <c r="C63" s="1"/>
      <c r="D63" s="1" t="s">
        <v>93</v>
      </c>
      <c r="E63" s="18">
        <f t="shared" si="5"/>
        <v>0</v>
      </c>
      <c r="F63" s="18">
        <f t="shared" si="5"/>
        <v>0</v>
      </c>
      <c r="J63" s="49"/>
      <c r="K63" s="50"/>
      <c r="L63" s="51"/>
      <c r="M63" s="52"/>
      <c r="N63" s="53"/>
      <c r="O63" s="54"/>
      <c r="P63" s="54"/>
      <c r="S63" s="40"/>
      <c r="U63" s="36"/>
      <c r="V63" s="46"/>
      <c r="W63" s="36"/>
    </row>
    <row r="64" spans="1:23" ht="15.75">
      <c r="A64" s="1"/>
      <c r="B64" s="1"/>
      <c r="C64" s="1" t="s">
        <v>621</v>
      </c>
      <c r="D64" s="38" t="s">
        <v>3181</v>
      </c>
      <c r="E64" s="18">
        <v>884441.5</v>
      </c>
      <c r="F64" s="18">
        <f t="shared" si="5"/>
        <v>884441.5</v>
      </c>
      <c r="J64" s="49"/>
      <c r="K64" s="50"/>
      <c r="L64" s="51"/>
      <c r="M64" s="52"/>
      <c r="N64" s="53"/>
      <c r="O64" s="54"/>
      <c r="P64" s="54"/>
      <c r="S64" s="40"/>
      <c r="U64" s="36"/>
      <c r="V64" s="46"/>
      <c r="W64" s="36"/>
    </row>
    <row r="65" spans="1:23" ht="15.75">
      <c r="A65" s="1"/>
      <c r="B65" s="1" t="s">
        <v>618</v>
      </c>
      <c r="C65" s="1" t="s">
        <v>3125</v>
      </c>
      <c r="D65" s="38" t="s">
        <v>3126</v>
      </c>
      <c r="E65" s="18">
        <v>5000</v>
      </c>
      <c r="F65" s="18">
        <v>5000</v>
      </c>
      <c r="J65" s="49"/>
      <c r="K65" s="50"/>
      <c r="L65" s="51"/>
      <c r="M65" s="52"/>
      <c r="N65" s="53"/>
      <c r="O65" s="54"/>
      <c r="P65" s="54"/>
      <c r="S65" s="40"/>
      <c r="U65" s="36"/>
      <c r="V65" s="46"/>
      <c r="W65" s="36"/>
    </row>
    <row r="66" spans="1:23" ht="15.75">
      <c r="A66" s="4" t="s">
        <v>94</v>
      </c>
      <c r="B66" s="4"/>
      <c r="C66" s="4"/>
      <c r="D66" s="4" t="s">
        <v>95</v>
      </c>
      <c r="E66" s="10">
        <v>1022677.63</v>
      </c>
      <c r="F66" s="10">
        <v>1022677.63</v>
      </c>
      <c r="J66" s="49"/>
      <c r="K66" s="50"/>
      <c r="L66" s="51"/>
      <c r="M66" s="52"/>
      <c r="N66" s="53"/>
      <c r="O66" s="54"/>
      <c r="P66" s="54"/>
      <c r="S66" s="40"/>
      <c r="U66" s="36"/>
      <c r="V66" s="46"/>
      <c r="W66" s="36"/>
    </row>
    <row r="67" spans="1:23" ht="15.75">
      <c r="A67" s="1" t="s">
        <v>96</v>
      </c>
      <c r="B67" s="1"/>
      <c r="C67" s="1"/>
      <c r="D67" s="1" t="s">
        <v>97</v>
      </c>
      <c r="E67" s="23">
        <f t="shared" ref="E67:F69" si="6">SUM(D67:D67)</f>
        <v>0</v>
      </c>
      <c r="F67" s="23">
        <f t="shared" si="6"/>
        <v>0</v>
      </c>
      <c r="J67" s="49"/>
      <c r="K67" s="50"/>
      <c r="L67" s="51"/>
      <c r="M67" s="52"/>
      <c r="N67" s="53"/>
      <c r="O67" s="54"/>
      <c r="P67" s="54"/>
      <c r="S67" s="40"/>
      <c r="U67" s="36"/>
      <c r="V67" s="46"/>
      <c r="W67" s="36"/>
    </row>
    <row r="68" spans="1:23" ht="15.75">
      <c r="A68" s="1" t="s">
        <v>98</v>
      </c>
      <c r="B68" s="1"/>
      <c r="C68" s="1"/>
      <c r="D68" s="1" t="s">
        <v>99</v>
      </c>
      <c r="E68" s="23">
        <f t="shared" si="6"/>
        <v>0</v>
      </c>
      <c r="F68" s="23">
        <f t="shared" si="6"/>
        <v>0</v>
      </c>
      <c r="J68" s="49"/>
      <c r="K68" s="50"/>
      <c r="L68" s="51"/>
      <c r="M68" s="52"/>
      <c r="N68" s="53"/>
      <c r="O68" s="54"/>
      <c r="P68" s="54"/>
      <c r="S68" s="40"/>
      <c r="U68" s="36"/>
      <c r="V68" s="46"/>
      <c r="W68" s="36"/>
    </row>
    <row r="69" spans="1:23" ht="15.75">
      <c r="A69" s="1" t="s">
        <v>100</v>
      </c>
      <c r="B69" s="1"/>
      <c r="C69" s="1"/>
      <c r="D69" s="1" t="s">
        <v>101</v>
      </c>
      <c r="E69" s="23">
        <f t="shared" si="6"/>
        <v>0</v>
      </c>
      <c r="F69" s="23">
        <f t="shared" si="6"/>
        <v>0</v>
      </c>
      <c r="J69" s="49"/>
      <c r="K69" s="50"/>
      <c r="L69" s="51"/>
      <c r="M69" s="52"/>
      <c r="N69" s="53"/>
      <c r="O69" s="54"/>
      <c r="P69" s="54"/>
      <c r="S69" s="40"/>
      <c r="U69" s="36"/>
      <c r="V69" s="46"/>
      <c r="W69" s="36"/>
    </row>
    <row r="70" spans="1:23" ht="15.75">
      <c r="A70" s="16" t="s">
        <v>102</v>
      </c>
      <c r="B70" s="16"/>
      <c r="C70" s="16"/>
      <c r="D70" s="16" t="s">
        <v>458</v>
      </c>
      <c r="E70" s="75">
        <f>(E71+E85+E91+E98+E116+E119+E129+E148+E193)</f>
        <v>8615305.2100000009</v>
      </c>
      <c r="F70" s="75">
        <f>(F71+F85+F91+F98+F116+F119+F129+F148+F193)</f>
        <v>8615305.2100000009</v>
      </c>
      <c r="H70" s="77"/>
      <c r="J70" s="49"/>
      <c r="K70" s="50"/>
      <c r="L70" s="51"/>
      <c r="M70" s="52"/>
      <c r="N70" s="53"/>
      <c r="O70" s="54"/>
      <c r="P70" s="54"/>
      <c r="S70" s="40"/>
      <c r="U70" s="36"/>
      <c r="V70" s="46"/>
      <c r="W70" s="36"/>
    </row>
    <row r="71" spans="1:23" ht="15.75">
      <c r="A71" s="4" t="s">
        <v>104</v>
      </c>
      <c r="B71" s="4"/>
      <c r="C71" s="4"/>
      <c r="D71" s="4" t="s">
        <v>105</v>
      </c>
      <c r="E71" s="10">
        <f>SUM(E72:E84)</f>
        <v>940214.72</v>
      </c>
      <c r="F71" s="10">
        <f>SUM(F72:F84)</f>
        <v>940214.72</v>
      </c>
      <c r="H71" s="88"/>
      <c r="J71" s="49"/>
      <c r="K71" s="50"/>
      <c r="L71" s="51"/>
      <c r="M71" s="52"/>
      <c r="N71" s="53"/>
      <c r="O71" s="54"/>
      <c r="P71" s="54"/>
      <c r="S71" s="40"/>
      <c r="U71" s="36"/>
      <c r="V71" s="46"/>
      <c r="W71" s="36"/>
    </row>
    <row r="72" spans="1:23" ht="15.75">
      <c r="A72" s="1" t="s">
        <v>106</v>
      </c>
      <c r="B72" s="1"/>
      <c r="C72" s="1"/>
      <c r="D72" s="1" t="s">
        <v>107</v>
      </c>
      <c r="E72" s="23">
        <f>SUM(D72:D72)</f>
        <v>0</v>
      </c>
      <c r="F72" s="23">
        <f>SUM(E72:E72)</f>
        <v>0</v>
      </c>
      <c r="H72" s="88"/>
      <c r="J72" s="49"/>
      <c r="K72" s="50"/>
      <c r="L72" s="51"/>
      <c r="M72" s="52"/>
      <c r="N72" s="53"/>
      <c r="O72" s="54"/>
      <c r="P72" s="54"/>
      <c r="S72" s="40"/>
      <c r="U72" s="36"/>
      <c r="V72" s="46"/>
      <c r="W72" s="36"/>
    </row>
    <row r="73" spans="1:23" ht="15.75">
      <c r="A73" s="1" t="s">
        <v>108</v>
      </c>
      <c r="B73" s="1"/>
      <c r="C73" s="1"/>
      <c r="D73" s="1" t="s">
        <v>109</v>
      </c>
      <c r="H73" s="88"/>
      <c r="J73" s="49"/>
      <c r="K73" s="50"/>
      <c r="L73" s="51"/>
      <c r="M73" s="52"/>
      <c r="N73" s="53"/>
      <c r="O73" s="54"/>
      <c r="P73" s="54"/>
      <c r="Q73" s="42"/>
      <c r="S73" s="40"/>
      <c r="U73" s="36"/>
      <c r="V73" s="46"/>
      <c r="W73" s="36"/>
    </row>
    <row r="74" spans="1:23" ht="15.75">
      <c r="A74" s="1"/>
      <c r="B74" s="1"/>
      <c r="C74" s="1" t="s">
        <v>621</v>
      </c>
      <c r="D74" s="38"/>
      <c r="E74" s="23">
        <v>39091</v>
      </c>
      <c r="F74" s="23">
        <f>SUM(E74:E74)</f>
        <v>39091</v>
      </c>
      <c r="H74" s="88"/>
      <c r="J74" s="49"/>
      <c r="K74" s="50"/>
      <c r="L74" s="51"/>
      <c r="M74" s="52"/>
      <c r="N74" s="53"/>
      <c r="O74" s="54"/>
      <c r="P74" s="54"/>
      <c r="Q74" s="42"/>
      <c r="S74" s="40"/>
      <c r="U74" s="36"/>
      <c r="V74" s="46"/>
      <c r="W74" s="36"/>
    </row>
    <row r="75" spans="1:23" ht="15.75">
      <c r="A75" s="1"/>
      <c r="B75" s="1"/>
      <c r="C75" s="1"/>
      <c r="D75" s="38"/>
      <c r="E75" s="23">
        <v>87031.75</v>
      </c>
      <c r="F75" s="23">
        <f>SUM(E75:E75)</f>
        <v>87031.75</v>
      </c>
      <c r="G75" s="42"/>
      <c r="H75" s="88"/>
      <c r="J75" s="49"/>
      <c r="K75" s="50"/>
      <c r="L75" s="51"/>
      <c r="M75" s="52"/>
      <c r="N75" s="53"/>
      <c r="O75" s="54"/>
      <c r="P75" s="54"/>
      <c r="Q75" s="42"/>
      <c r="S75" s="40"/>
      <c r="U75" s="36"/>
      <c r="V75" s="46"/>
      <c r="W75" s="36"/>
    </row>
    <row r="76" spans="1:23" ht="15.75">
      <c r="A76" s="1" t="s">
        <v>110</v>
      </c>
      <c r="B76" s="1"/>
      <c r="C76" s="1"/>
      <c r="D76" s="1" t="s">
        <v>111</v>
      </c>
      <c r="E76" s="23">
        <f t="shared" ref="E76:F76" si="7">SUM(D76:D76)</f>
        <v>0</v>
      </c>
      <c r="F76" s="23">
        <f t="shared" si="7"/>
        <v>0</v>
      </c>
      <c r="H76" s="88"/>
      <c r="J76" s="49"/>
      <c r="K76" s="50"/>
      <c r="L76" s="51"/>
      <c r="M76" s="52"/>
      <c r="N76" s="53"/>
      <c r="O76" s="54"/>
      <c r="P76" s="54"/>
      <c r="S76" s="40"/>
      <c r="U76" s="36"/>
      <c r="V76" s="46"/>
    </row>
    <row r="77" spans="1:23" ht="15.75">
      <c r="A77" s="1" t="s">
        <v>112</v>
      </c>
      <c r="B77" s="1"/>
      <c r="C77" s="1"/>
      <c r="D77" s="38" t="s">
        <v>113</v>
      </c>
      <c r="E77" s="23">
        <v>194339.53</v>
      </c>
      <c r="F77" s="23">
        <f>SUM(E77:E77)</f>
        <v>194339.53</v>
      </c>
      <c r="G77" s="42"/>
      <c r="H77" s="88"/>
      <c r="J77" s="49"/>
      <c r="K77" s="50"/>
      <c r="L77" s="51"/>
      <c r="M77" s="52"/>
      <c r="N77" s="53"/>
      <c r="O77" s="54"/>
      <c r="P77" s="54"/>
      <c r="S77" s="40"/>
      <c r="U77" s="36"/>
      <c r="V77" s="46"/>
    </row>
    <row r="78" spans="1:23" ht="15.75">
      <c r="A78" s="1"/>
      <c r="B78" s="1" t="s">
        <v>630</v>
      </c>
      <c r="C78" s="1"/>
      <c r="D78" s="1" t="s">
        <v>113</v>
      </c>
      <c r="E78" s="23"/>
      <c r="F78" s="23"/>
      <c r="H78" s="88"/>
      <c r="J78" s="49"/>
      <c r="K78" s="50"/>
      <c r="L78" s="51"/>
      <c r="M78" s="52"/>
      <c r="N78" s="53"/>
      <c r="O78" s="54"/>
      <c r="P78" s="54"/>
      <c r="S78" s="40"/>
      <c r="U78" s="36"/>
      <c r="V78" s="46"/>
    </row>
    <row r="79" spans="1:23" ht="15.75">
      <c r="A79" s="1" t="s">
        <v>114</v>
      </c>
      <c r="B79" s="1"/>
      <c r="C79" s="1"/>
      <c r="D79" s="1" t="s">
        <v>115</v>
      </c>
      <c r="E79" s="23">
        <v>0</v>
      </c>
      <c r="F79" s="23">
        <v>0</v>
      </c>
      <c r="H79" s="88"/>
      <c r="J79" s="49"/>
      <c r="K79" s="50"/>
      <c r="L79" s="51"/>
      <c r="M79" s="52"/>
      <c r="N79" s="53"/>
      <c r="O79" s="54"/>
      <c r="P79" s="54"/>
      <c r="S79" s="40"/>
      <c r="U79" s="36"/>
      <c r="V79" s="46"/>
    </row>
    <row r="80" spans="1:23" ht="15.75">
      <c r="A80" s="1"/>
      <c r="B80" s="1" t="s">
        <v>631</v>
      </c>
      <c r="C80" s="1"/>
      <c r="D80" s="38" t="s">
        <v>1493</v>
      </c>
      <c r="E80" s="23">
        <v>595974.43999999994</v>
      </c>
      <c r="F80" s="23">
        <v>595974.43999999994</v>
      </c>
      <c r="H80" s="88"/>
      <c r="J80" s="49"/>
      <c r="K80" s="50"/>
      <c r="L80" s="51"/>
      <c r="M80" s="52"/>
      <c r="N80" s="53"/>
      <c r="O80" s="54"/>
      <c r="P80" s="54"/>
      <c r="S80" s="40"/>
      <c r="U80" s="36"/>
      <c r="V80" s="46"/>
    </row>
    <row r="81" spans="1:22" ht="15.75">
      <c r="A81" s="1" t="s">
        <v>116</v>
      </c>
      <c r="B81" s="1"/>
      <c r="C81" s="1"/>
      <c r="D81" s="1" t="s">
        <v>117</v>
      </c>
      <c r="E81" s="23">
        <v>0</v>
      </c>
      <c r="F81" s="23">
        <v>0</v>
      </c>
      <c r="H81" s="77"/>
      <c r="J81" s="49"/>
      <c r="K81" s="50"/>
      <c r="L81" s="51"/>
      <c r="M81" s="52"/>
      <c r="N81" s="53"/>
      <c r="O81" s="54"/>
      <c r="P81" s="54"/>
      <c r="S81" s="40"/>
      <c r="U81" s="36"/>
      <c r="V81" s="46"/>
    </row>
    <row r="82" spans="1:22" ht="15.75">
      <c r="A82" s="1"/>
      <c r="B82" s="1" t="s">
        <v>618</v>
      </c>
      <c r="C82" s="39" t="s">
        <v>3203</v>
      </c>
      <c r="D82" s="38" t="s">
        <v>2036</v>
      </c>
      <c r="E82" s="15">
        <v>15528</v>
      </c>
      <c r="F82" s="15">
        <v>15528</v>
      </c>
      <c r="H82" s="88"/>
      <c r="J82" s="49"/>
      <c r="K82" s="50"/>
      <c r="L82" s="51"/>
      <c r="M82" s="52"/>
      <c r="N82" s="53"/>
      <c r="O82" s="54"/>
      <c r="P82" s="54"/>
      <c r="S82" s="40"/>
      <c r="U82" s="36"/>
      <c r="V82" s="46"/>
    </row>
    <row r="83" spans="1:22" ht="15.75">
      <c r="A83" s="1" t="s">
        <v>118</v>
      </c>
      <c r="D83" s="1" t="s">
        <v>119</v>
      </c>
      <c r="E83" s="13">
        <v>0</v>
      </c>
      <c r="F83" s="23">
        <v>0</v>
      </c>
      <c r="H83" s="88"/>
      <c r="J83" s="49"/>
      <c r="K83" s="50"/>
      <c r="L83" s="51"/>
      <c r="M83" s="51"/>
      <c r="N83" s="53"/>
      <c r="O83" s="54"/>
      <c r="P83" s="54"/>
      <c r="S83" s="40"/>
      <c r="U83" s="36"/>
      <c r="V83" s="46"/>
    </row>
    <row r="84" spans="1:22" ht="16.5" thickBot="1">
      <c r="A84" s="1"/>
      <c r="B84" t="s">
        <v>621</v>
      </c>
      <c r="C84" s="39" t="s">
        <v>3207</v>
      </c>
      <c r="D84" s="38" t="s">
        <v>463</v>
      </c>
      <c r="E84" s="15">
        <v>8250</v>
      </c>
      <c r="F84" s="12">
        <f>SUM(E84:E84)</f>
        <v>8250</v>
      </c>
      <c r="H84" s="78"/>
      <c r="J84" s="49"/>
      <c r="K84" s="50"/>
      <c r="L84" s="51"/>
      <c r="M84" s="51"/>
      <c r="N84" s="53"/>
      <c r="O84" s="54"/>
      <c r="P84" s="54"/>
      <c r="S84" s="40"/>
      <c r="U84" s="36"/>
      <c r="V84" s="46"/>
    </row>
    <row r="85" spans="1:22" ht="16.5" thickBot="1">
      <c r="A85" s="4" t="s">
        <v>120</v>
      </c>
      <c r="B85" s="4"/>
      <c r="C85" s="4"/>
      <c r="D85" s="4" t="s">
        <v>121</v>
      </c>
      <c r="E85" s="10">
        <f>SUM(E86:E90)</f>
        <v>87980.800000000003</v>
      </c>
      <c r="F85" s="10">
        <f>SUM(F86:F90)</f>
        <v>87980.800000000003</v>
      </c>
      <c r="G85" s="42"/>
      <c r="H85" s="77"/>
      <c r="J85" s="49"/>
      <c r="K85" s="50"/>
      <c r="L85" s="51"/>
      <c r="M85" s="51"/>
      <c r="N85" s="53"/>
      <c r="O85" s="56"/>
      <c r="P85" s="57"/>
      <c r="S85" s="40"/>
      <c r="U85" s="36"/>
      <c r="V85" s="46"/>
    </row>
    <row r="86" spans="1:22">
      <c r="A86" s="1" t="s">
        <v>122</v>
      </c>
      <c r="B86" s="1"/>
      <c r="C86" s="1"/>
      <c r="D86" s="1" t="s">
        <v>123</v>
      </c>
      <c r="E86" s="23">
        <f>SUM(D86:D86)</f>
        <v>0</v>
      </c>
      <c r="F86" s="23">
        <f>SUM(E86:E86)</f>
        <v>0</v>
      </c>
      <c r="H86" s="12"/>
    </row>
    <row r="87" spans="1:22">
      <c r="A87" s="1"/>
      <c r="B87" s="1" t="s">
        <v>618</v>
      </c>
      <c r="C87" s="1" t="s">
        <v>3150</v>
      </c>
      <c r="D87" s="38" t="s">
        <v>3149</v>
      </c>
      <c r="E87" s="23">
        <v>87320</v>
      </c>
      <c r="F87" s="23">
        <v>87320</v>
      </c>
      <c r="H87" s="12"/>
    </row>
    <row r="88" spans="1:22">
      <c r="A88" s="1" t="s">
        <v>124</v>
      </c>
      <c r="B88" s="1"/>
      <c r="C88" s="1"/>
      <c r="D88" s="1" t="s">
        <v>125</v>
      </c>
      <c r="E88" s="23">
        <f>SUM(D88:D88)</f>
        <v>0</v>
      </c>
      <c r="F88" s="23">
        <f>SUM(E88:E88)</f>
        <v>0</v>
      </c>
      <c r="H88" s="12"/>
    </row>
    <row r="89" spans="1:22">
      <c r="A89" s="1"/>
      <c r="B89" s="1" t="s">
        <v>618</v>
      </c>
      <c r="C89" s="1" t="s">
        <v>3193</v>
      </c>
      <c r="D89" s="1" t="s">
        <v>484</v>
      </c>
      <c r="E89" s="23"/>
      <c r="F89" s="23"/>
      <c r="H89" s="12"/>
    </row>
    <row r="90" spans="1:22">
      <c r="A90" s="1"/>
      <c r="B90" s="1"/>
      <c r="C90" s="1" t="s">
        <v>3199</v>
      </c>
      <c r="D90" s="38" t="s">
        <v>3198</v>
      </c>
      <c r="E90" s="12">
        <v>660.8</v>
      </c>
      <c r="F90" s="12">
        <f>(E90)</f>
        <v>660.8</v>
      </c>
      <c r="H90" s="12"/>
    </row>
    <row r="91" spans="1:22">
      <c r="A91" s="4" t="s">
        <v>126</v>
      </c>
      <c r="B91" s="4"/>
      <c r="C91" s="4"/>
      <c r="D91" s="4" t="s">
        <v>841</v>
      </c>
      <c r="E91" s="10">
        <f>SUM(E92:E97)</f>
        <v>927600</v>
      </c>
      <c r="F91" s="10">
        <f>SUM(F92:F97)</f>
        <v>927600</v>
      </c>
      <c r="H91" s="12"/>
    </row>
    <row r="92" spans="1:22">
      <c r="A92" s="1" t="s">
        <v>128</v>
      </c>
      <c r="B92" s="1"/>
      <c r="C92" s="1"/>
      <c r="D92" s="1" t="s">
        <v>129</v>
      </c>
      <c r="E92" s="12">
        <v>0</v>
      </c>
      <c r="F92" s="23">
        <f>SUM(E92:E92)</f>
        <v>0</v>
      </c>
      <c r="H92" s="12"/>
    </row>
    <row r="93" spans="1:22">
      <c r="A93" s="1"/>
      <c r="B93" s="1" t="s">
        <v>621</v>
      </c>
      <c r="C93" s="1" t="s">
        <v>3137</v>
      </c>
      <c r="D93" s="38" t="s">
        <v>3135</v>
      </c>
      <c r="E93" s="12">
        <v>12450</v>
      </c>
      <c r="F93" s="12">
        <v>12450</v>
      </c>
      <c r="H93" s="12"/>
    </row>
    <row r="94" spans="1:22">
      <c r="A94" s="1"/>
      <c r="B94" s="1" t="s">
        <v>621</v>
      </c>
      <c r="C94" s="1" t="s">
        <v>3134</v>
      </c>
      <c r="D94" s="38" t="s">
        <v>3135</v>
      </c>
      <c r="E94" s="12">
        <v>26700</v>
      </c>
      <c r="F94" s="12">
        <v>26700</v>
      </c>
      <c r="H94" s="12"/>
    </row>
    <row r="95" spans="1:22">
      <c r="A95" s="1"/>
      <c r="B95" s="1"/>
      <c r="C95" s="1" t="s">
        <v>3175</v>
      </c>
      <c r="D95" s="38" t="s">
        <v>3135</v>
      </c>
      <c r="E95" s="12">
        <v>18450</v>
      </c>
      <c r="F95" s="12">
        <v>18450</v>
      </c>
      <c r="H95" s="12"/>
    </row>
    <row r="96" spans="1:22">
      <c r="A96" s="1"/>
      <c r="B96" s="1" t="s">
        <v>621</v>
      </c>
      <c r="C96" s="39"/>
      <c r="D96" s="64" t="s">
        <v>873</v>
      </c>
      <c r="E96" s="15">
        <v>870000</v>
      </c>
      <c r="F96" s="23">
        <v>870000</v>
      </c>
      <c r="G96" s="15"/>
      <c r="H96" s="12"/>
    </row>
    <row r="97" spans="1:8">
      <c r="A97" s="1" t="s">
        <v>130</v>
      </c>
      <c r="B97" s="1"/>
      <c r="C97" s="1"/>
      <c r="D97" s="1" t="s">
        <v>127</v>
      </c>
      <c r="E97" s="12">
        <v>0</v>
      </c>
      <c r="F97" s="23">
        <f>SUM(E97:E97)</f>
        <v>0</v>
      </c>
      <c r="G97" s="12"/>
    </row>
    <row r="98" spans="1:8">
      <c r="A98" s="4" t="s">
        <v>131</v>
      </c>
      <c r="B98" s="4"/>
      <c r="C98" s="4"/>
      <c r="D98" s="4" t="s">
        <v>132</v>
      </c>
      <c r="E98" s="10">
        <f>SUM(E101:E114)</f>
        <v>3156</v>
      </c>
      <c r="F98" s="10">
        <f>SUM(F101:F114)</f>
        <v>3156</v>
      </c>
      <c r="G98" s="12"/>
      <c r="H98" s="77"/>
    </row>
    <row r="99" spans="1:8">
      <c r="A99" s="1" t="s">
        <v>133</v>
      </c>
      <c r="B99" s="1"/>
      <c r="C99" s="1"/>
      <c r="D99" s="1" t="s">
        <v>134</v>
      </c>
      <c r="E99" s="12">
        <v>0</v>
      </c>
      <c r="F99" s="23">
        <f>SUM(E99:E99)</f>
        <v>0</v>
      </c>
      <c r="G99" s="12"/>
      <c r="H99" s="12">
        <f>SUM(G98:G99)</f>
        <v>0</v>
      </c>
    </row>
    <row r="100" spans="1:8">
      <c r="A100" s="1"/>
      <c r="B100" t="s">
        <v>618</v>
      </c>
      <c r="C100" s="39">
        <v>39374</v>
      </c>
      <c r="D100" s="81" t="s">
        <v>484</v>
      </c>
      <c r="E100" s="12"/>
      <c r="F100" s="23"/>
      <c r="G100" s="12"/>
      <c r="H100" s="12"/>
    </row>
    <row r="101" spans="1:8">
      <c r="A101" s="1"/>
      <c r="B101" s="1"/>
      <c r="C101" s="39">
        <v>12067</v>
      </c>
      <c r="D101" s="38" t="s">
        <v>1942</v>
      </c>
      <c r="E101" s="23">
        <v>114</v>
      </c>
      <c r="F101" s="23">
        <v>114</v>
      </c>
      <c r="G101" s="12"/>
      <c r="H101" s="12"/>
    </row>
    <row r="102" spans="1:8">
      <c r="A102" s="1"/>
      <c r="B102" s="1"/>
      <c r="C102" s="39">
        <v>12098</v>
      </c>
      <c r="D102" s="38" t="s">
        <v>1942</v>
      </c>
      <c r="E102" s="23">
        <v>114</v>
      </c>
      <c r="F102" s="23">
        <v>114</v>
      </c>
      <c r="G102" s="12"/>
      <c r="H102" s="12"/>
    </row>
    <row r="103" spans="1:8">
      <c r="A103" s="1"/>
      <c r="B103" s="1"/>
      <c r="C103" s="39">
        <v>39374</v>
      </c>
      <c r="D103" s="81" t="s">
        <v>484</v>
      </c>
      <c r="E103" s="23"/>
      <c r="F103" s="23"/>
      <c r="G103" s="12"/>
      <c r="H103" s="12"/>
    </row>
    <row r="104" spans="1:8">
      <c r="A104" s="1"/>
      <c r="B104" s="1" t="s">
        <v>618</v>
      </c>
      <c r="C104" s="39" t="s">
        <v>3195</v>
      </c>
      <c r="D104" s="38" t="s">
        <v>1942</v>
      </c>
      <c r="E104" s="23">
        <v>114</v>
      </c>
      <c r="F104" s="23">
        <v>114</v>
      </c>
      <c r="G104" s="12"/>
      <c r="H104" s="12"/>
    </row>
    <row r="105" spans="1:8">
      <c r="A105" s="1"/>
      <c r="B105" s="1" t="s">
        <v>618</v>
      </c>
      <c r="C105" s="39" t="s">
        <v>3196</v>
      </c>
      <c r="D105" s="38" t="s">
        <v>1942</v>
      </c>
      <c r="E105" s="23">
        <v>114</v>
      </c>
      <c r="F105" s="23">
        <v>114</v>
      </c>
      <c r="G105" s="12"/>
      <c r="H105" s="12"/>
    </row>
    <row r="106" spans="1:8">
      <c r="A106" s="1"/>
      <c r="B106" s="1" t="s">
        <v>618</v>
      </c>
      <c r="C106" s="39" t="s">
        <v>3197</v>
      </c>
      <c r="D106" s="38" t="s">
        <v>1942</v>
      </c>
      <c r="E106" s="23">
        <v>450</v>
      </c>
      <c r="F106" s="23">
        <v>450</v>
      </c>
      <c r="G106" s="12"/>
      <c r="H106" s="12"/>
    </row>
    <row r="107" spans="1:8">
      <c r="A107" s="1" t="s">
        <v>135</v>
      </c>
      <c r="B107" s="1"/>
      <c r="C107" s="39"/>
      <c r="D107" s="1" t="s">
        <v>136</v>
      </c>
      <c r="E107" s="12"/>
      <c r="F107" s="18">
        <f>SUM(E107:E107)</f>
        <v>0</v>
      </c>
      <c r="H107" s="12"/>
    </row>
    <row r="108" spans="1:8">
      <c r="A108" s="1" t="s">
        <v>137</v>
      </c>
      <c r="B108" s="1"/>
      <c r="C108" s="1"/>
      <c r="D108" s="604" t="s">
        <v>138</v>
      </c>
      <c r="E108" s="23"/>
      <c r="F108" s="23">
        <f>SUM(E108:E108)</f>
        <v>0</v>
      </c>
      <c r="H108" s="12"/>
    </row>
    <row r="109" spans="1:8">
      <c r="A109" s="1" t="s">
        <v>139</v>
      </c>
      <c r="D109" s="1" t="s">
        <v>140</v>
      </c>
      <c r="E109" s="23"/>
      <c r="F109" s="23">
        <v>0</v>
      </c>
      <c r="H109" s="12"/>
    </row>
    <row r="110" spans="1:8">
      <c r="A110" s="1"/>
      <c r="B110" t="s">
        <v>618</v>
      </c>
      <c r="C110" s="39">
        <v>39374</v>
      </c>
      <c r="D110" s="81" t="s">
        <v>484</v>
      </c>
      <c r="E110" s="23"/>
      <c r="F110" s="23"/>
      <c r="H110" s="12"/>
    </row>
    <row r="111" spans="1:8">
      <c r="A111" s="1"/>
      <c r="C111" s="39">
        <v>12076</v>
      </c>
      <c r="D111" s="38" t="s">
        <v>1840</v>
      </c>
      <c r="E111" s="23">
        <v>250</v>
      </c>
      <c r="F111" s="23">
        <v>250</v>
      </c>
      <c r="G111" s="12"/>
    </row>
    <row r="112" spans="1:8">
      <c r="A112" s="1"/>
      <c r="B112" s="1"/>
      <c r="C112" s="39">
        <v>12077</v>
      </c>
      <c r="D112" s="38" t="s">
        <v>1840</v>
      </c>
      <c r="E112" s="23">
        <v>1750</v>
      </c>
      <c r="F112" s="23">
        <v>1750</v>
      </c>
      <c r="H112" s="12"/>
    </row>
    <row r="113" spans="1:8">
      <c r="A113" s="1"/>
      <c r="B113" s="1"/>
      <c r="C113" s="39" t="s">
        <v>3193</v>
      </c>
      <c r="D113" s="81" t="s">
        <v>484</v>
      </c>
      <c r="E113" s="23"/>
      <c r="F113" s="23"/>
      <c r="H113" s="12"/>
    </row>
    <row r="114" spans="1:8">
      <c r="A114" s="1"/>
      <c r="B114" s="1"/>
      <c r="C114" s="39" t="s">
        <v>3194</v>
      </c>
      <c r="D114" s="38" t="s">
        <v>1840</v>
      </c>
      <c r="E114" s="23">
        <v>250</v>
      </c>
      <c r="F114" s="23">
        <v>250</v>
      </c>
      <c r="H114" s="12"/>
    </row>
    <row r="115" spans="1:8">
      <c r="A115" s="1"/>
      <c r="B115" s="1"/>
      <c r="C115" s="39"/>
      <c r="D115" s="38"/>
      <c r="E115" s="23"/>
      <c r="F115" s="23"/>
      <c r="H115" s="12"/>
    </row>
    <row r="116" spans="1:8">
      <c r="A116" s="4" t="s">
        <v>141</v>
      </c>
      <c r="B116" s="4"/>
      <c r="C116" s="4"/>
      <c r="D116" s="4" t="s">
        <v>142</v>
      </c>
      <c r="E116" s="10">
        <f>SUM(E117:E118)</f>
        <v>0</v>
      </c>
      <c r="F116" s="10">
        <f>SUM(F117:F118)</f>
        <v>0</v>
      </c>
      <c r="H116" s="15"/>
    </row>
    <row r="117" spans="1:8">
      <c r="A117" s="1" t="s">
        <v>143</v>
      </c>
      <c r="B117" s="1"/>
      <c r="C117" s="1"/>
      <c r="D117" s="1" t="s">
        <v>144</v>
      </c>
      <c r="E117" s="13"/>
      <c r="F117" s="23">
        <f>SUM(E117:E117)</f>
        <v>0</v>
      </c>
      <c r="H117" s="88"/>
    </row>
    <row r="118" spans="1:8">
      <c r="A118" s="1" t="s">
        <v>153</v>
      </c>
      <c r="B118" s="1"/>
      <c r="C118" s="39"/>
      <c r="D118" s="1" t="s">
        <v>485</v>
      </c>
      <c r="E118" s="13"/>
      <c r="F118" s="23">
        <f>SUM(E118:E118)</f>
        <v>0</v>
      </c>
      <c r="H118" s="88"/>
    </row>
    <row r="119" spans="1:8">
      <c r="A119" s="4" t="s">
        <v>157</v>
      </c>
      <c r="B119" s="4"/>
      <c r="C119" s="4"/>
      <c r="D119" s="4" t="s">
        <v>158</v>
      </c>
      <c r="E119" s="10">
        <f>SUM(E120:E127)</f>
        <v>707288.17999999993</v>
      </c>
      <c r="F119" s="10">
        <f>(E119)</f>
        <v>707288.17999999993</v>
      </c>
      <c r="H119" s="78"/>
    </row>
    <row r="120" spans="1:8">
      <c r="A120" s="1" t="s">
        <v>161</v>
      </c>
      <c r="B120" s="1"/>
      <c r="C120" s="1"/>
      <c r="D120" s="1" t="s">
        <v>162</v>
      </c>
      <c r="E120" s="23"/>
      <c r="F120" s="23">
        <f t="shared" ref="F120:F127" si="8">SUM(E120:E120)</f>
        <v>0</v>
      </c>
      <c r="H120" s="78"/>
    </row>
    <row r="121" spans="1:8">
      <c r="A121" s="1" t="s">
        <v>163</v>
      </c>
      <c r="B121" s="1"/>
      <c r="C121" s="1"/>
      <c r="D121" s="1" t="s">
        <v>164</v>
      </c>
      <c r="E121" s="23"/>
      <c r="F121" s="23">
        <f t="shared" si="8"/>
        <v>0</v>
      </c>
      <c r="H121" s="78"/>
    </row>
    <row r="122" spans="1:8">
      <c r="A122" s="37"/>
      <c r="B122" s="1" t="s">
        <v>618</v>
      </c>
      <c r="C122" s="39" t="s">
        <v>3124</v>
      </c>
      <c r="D122" s="38" t="s">
        <v>1949</v>
      </c>
      <c r="E122" s="23">
        <v>245996.57</v>
      </c>
      <c r="F122" s="23">
        <v>245996.57</v>
      </c>
      <c r="H122" s="78"/>
    </row>
    <row r="123" spans="1:8">
      <c r="A123" s="37"/>
      <c r="B123" s="1" t="s">
        <v>618</v>
      </c>
      <c r="C123" s="39" t="s">
        <v>3174</v>
      </c>
      <c r="D123" s="38" t="s">
        <v>886</v>
      </c>
      <c r="E123" s="23">
        <v>173919.3</v>
      </c>
      <c r="F123" s="23">
        <v>173919.3</v>
      </c>
      <c r="H123" s="78"/>
    </row>
    <row r="124" spans="1:8">
      <c r="A124" s="37"/>
      <c r="B124" s="1" t="s">
        <v>618</v>
      </c>
      <c r="C124" s="39" t="s">
        <v>3167</v>
      </c>
      <c r="D124" s="38" t="s">
        <v>1520</v>
      </c>
      <c r="E124" s="23">
        <v>39526.699999999997</v>
      </c>
      <c r="F124" s="24">
        <v>39526.699999999997</v>
      </c>
      <c r="H124" s="78"/>
    </row>
    <row r="125" spans="1:8">
      <c r="A125" s="37"/>
      <c r="B125" s="1"/>
      <c r="C125" s="39" t="s">
        <v>3173</v>
      </c>
      <c r="D125" s="38" t="s">
        <v>886</v>
      </c>
      <c r="E125" s="23">
        <v>247845.61</v>
      </c>
      <c r="F125" s="23">
        <v>247845.61</v>
      </c>
      <c r="H125" s="78"/>
    </row>
    <row r="126" spans="1:8">
      <c r="A126" s="1" t="s">
        <v>165</v>
      </c>
      <c r="B126" s="1"/>
      <c r="C126" s="1"/>
      <c r="D126" s="1" t="s">
        <v>166</v>
      </c>
      <c r="E126" s="23"/>
      <c r="F126" s="23">
        <f t="shared" si="8"/>
        <v>0</v>
      </c>
      <c r="H126" s="78"/>
    </row>
    <row r="127" spans="1:8">
      <c r="A127" s="1" t="s">
        <v>167</v>
      </c>
      <c r="B127" s="1"/>
      <c r="C127" s="1"/>
      <c r="D127" s="1" t="s">
        <v>168</v>
      </c>
      <c r="E127" s="23" t="s">
        <v>489</v>
      </c>
      <c r="F127" s="23">
        <f t="shared" si="8"/>
        <v>0</v>
      </c>
      <c r="H127" s="78"/>
    </row>
    <row r="128" spans="1:8">
      <c r="A128" s="1"/>
      <c r="B128" s="1"/>
      <c r="C128" s="1"/>
      <c r="D128" s="1"/>
      <c r="E128" s="18"/>
      <c r="F128" s="18"/>
      <c r="H128" s="77"/>
    </row>
    <row r="129" spans="1:8">
      <c r="A129" s="4" t="s">
        <v>169</v>
      </c>
      <c r="B129" s="4"/>
      <c r="C129" s="4"/>
      <c r="D129" s="4" t="s">
        <v>170</v>
      </c>
      <c r="E129" s="10">
        <f>SUM(E130:E147)</f>
        <v>1529675.3</v>
      </c>
      <c r="F129" s="10">
        <f>(E129)</f>
        <v>1529675.3</v>
      </c>
      <c r="H129" s="85"/>
    </row>
    <row r="130" spans="1:8">
      <c r="A130" s="1" t="s">
        <v>171</v>
      </c>
      <c r="B130" s="1"/>
      <c r="C130" s="1"/>
      <c r="D130" s="1" t="s">
        <v>172</v>
      </c>
      <c r="E130" s="23">
        <f t="shared" ref="E130:F142" si="9">SUM(D130:D130)</f>
        <v>0</v>
      </c>
      <c r="F130" s="23">
        <f t="shared" si="9"/>
        <v>0</v>
      </c>
      <c r="H130" s="85"/>
    </row>
    <row r="131" spans="1:8">
      <c r="A131" s="1"/>
      <c r="B131" s="1" t="s">
        <v>618</v>
      </c>
      <c r="C131" s="1" t="s">
        <v>3213</v>
      </c>
      <c r="D131" s="38" t="s">
        <v>3214</v>
      </c>
      <c r="E131" s="23">
        <v>1322830.74</v>
      </c>
      <c r="F131" s="23">
        <v>1322830.74</v>
      </c>
      <c r="H131" s="85"/>
    </row>
    <row r="132" spans="1:8">
      <c r="A132" s="1" t="s">
        <v>173</v>
      </c>
      <c r="B132" s="1"/>
      <c r="C132" s="1"/>
      <c r="D132" s="1" t="s">
        <v>174</v>
      </c>
      <c r="E132" s="23">
        <f t="shared" si="9"/>
        <v>0</v>
      </c>
      <c r="F132" s="23">
        <f t="shared" si="9"/>
        <v>0</v>
      </c>
      <c r="H132" s="85"/>
    </row>
    <row r="133" spans="1:8">
      <c r="A133" s="1" t="s">
        <v>175</v>
      </c>
      <c r="B133" s="1"/>
      <c r="C133" s="1"/>
      <c r="D133" s="1" t="s">
        <v>176</v>
      </c>
      <c r="E133" s="23">
        <f t="shared" si="9"/>
        <v>0</v>
      </c>
      <c r="F133" s="23">
        <f t="shared" si="9"/>
        <v>0</v>
      </c>
      <c r="H133" s="85"/>
    </row>
    <row r="134" spans="1:8">
      <c r="A134" s="1" t="s">
        <v>177</v>
      </c>
      <c r="B134" s="1"/>
      <c r="C134" s="1"/>
      <c r="D134" s="1" t="s">
        <v>178</v>
      </c>
      <c r="E134" s="23">
        <f t="shared" si="9"/>
        <v>0</v>
      </c>
      <c r="F134" s="23">
        <f t="shared" si="9"/>
        <v>0</v>
      </c>
      <c r="H134" s="85"/>
    </row>
    <row r="135" spans="1:8">
      <c r="A135" s="1"/>
      <c r="B135" s="1" t="s">
        <v>618</v>
      </c>
      <c r="C135" s="1" t="s">
        <v>3148</v>
      </c>
      <c r="D135" s="38" t="s">
        <v>3147</v>
      </c>
      <c r="E135" s="23">
        <v>200000.56</v>
      </c>
      <c r="F135" s="23">
        <f t="shared" si="9"/>
        <v>200000.56</v>
      </c>
      <c r="H135" s="85"/>
    </row>
    <row r="136" spans="1:8">
      <c r="A136" s="1" t="s">
        <v>179</v>
      </c>
      <c r="B136" s="1"/>
      <c r="C136" s="1"/>
      <c r="D136" s="1" t="s">
        <v>1379</v>
      </c>
      <c r="E136" s="23">
        <f t="shared" si="9"/>
        <v>0</v>
      </c>
      <c r="F136" s="23">
        <f t="shared" si="9"/>
        <v>0</v>
      </c>
      <c r="H136" s="85"/>
    </row>
    <row r="137" spans="1:8">
      <c r="A137" s="1" t="s">
        <v>1854</v>
      </c>
      <c r="B137" s="1"/>
      <c r="C137" s="1"/>
      <c r="D137" s="1" t="s">
        <v>1955</v>
      </c>
      <c r="E137" s="23">
        <v>0</v>
      </c>
      <c r="F137" s="23">
        <v>0</v>
      </c>
      <c r="H137" s="85"/>
    </row>
    <row r="138" spans="1:8">
      <c r="A138" s="1" t="s">
        <v>181</v>
      </c>
      <c r="B138" s="1"/>
      <c r="C138" s="1"/>
      <c r="D138" s="1" t="s">
        <v>180</v>
      </c>
      <c r="E138" s="23">
        <f t="shared" si="9"/>
        <v>0</v>
      </c>
      <c r="F138" s="23">
        <f t="shared" si="9"/>
        <v>0</v>
      </c>
      <c r="H138" s="85"/>
    </row>
    <row r="139" spans="1:8">
      <c r="A139" s="1" t="s">
        <v>183</v>
      </c>
      <c r="B139" s="1"/>
      <c r="C139" s="1"/>
      <c r="D139" s="1" t="s">
        <v>182</v>
      </c>
      <c r="E139" s="23">
        <f t="shared" si="9"/>
        <v>0</v>
      </c>
      <c r="F139" s="23">
        <f t="shared" si="9"/>
        <v>0</v>
      </c>
      <c r="H139" s="85"/>
    </row>
    <row r="140" spans="1:8">
      <c r="A140" s="1" t="s">
        <v>185</v>
      </c>
      <c r="B140" s="1"/>
      <c r="C140" s="1"/>
      <c r="D140" s="1" t="s">
        <v>493</v>
      </c>
      <c r="E140" s="23">
        <f t="shared" si="9"/>
        <v>0</v>
      </c>
      <c r="F140" s="23">
        <f t="shared" si="9"/>
        <v>0</v>
      </c>
      <c r="H140" s="85"/>
    </row>
    <row r="141" spans="1:8">
      <c r="A141" s="1" t="s">
        <v>187</v>
      </c>
      <c r="B141" s="1"/>
      <c r="C141" s="1"/>
      <c r="D141" s="1" t="s">
        <v>186</v>
      </c>
      <c r="E141" s="23">
        <f t="shared" si="9"/>
        <v>0</v>
      </c>
      <c r="F141" s="23">
        <f t="shared" si="9"/>
        <v>0</v>
      </c>
      <c r="H141" s="85"/>
    </row>
    <row r="142" spans="1:8">
      <c r="A142" s="1" t="s">
        <v>189</v>
      </c>
      <c r="B142" s="1"/>
      <c r="C142" s="1"/>
      <c r="D142" s="1" t="s">
        <v>188</v>
      </c>
      <c r="E142" s="23">
        <f t="shared" si="9"/>
        <v>0</v>
      </c>
      <c r="F142" s="23">
        <f t="shared" si="9"/>
        <v>0</v>
      </c>
      <c r="H142" s="29"/>
    </row>
    <row r="143" spans="1:8">
      <c r="A143" s="1" t="s">
        <v>191</v>
      </c>
      <c r="B143" s="1"/>
      <c r="C143" s="1"/>
      <c r="D143" s="1" t="s">
        <v>190</v>
      </c>
      <c r="E143" s="12">
        <v>0</v>
      </c>
      <c r="F143" s="12">
        <v>0</v>
      </c>
    </row>
    <row r="144" spans="1:8">
      <c r="A144" s="1" t="s">
        <v>494</v>
      </c>
      <c r="B144" s="1"/>
      <c r="C144" s="39"/>
      <c r="D144" s="1" t="s">
        <v>495</v>
      </c>
      <c r="E144" s="12">
        <v>0</v>
      </c>
      <c r="F144" s="12">
        <v>0</v>
      </c>
    </row>
    <row r="145" spans="1:7">
      <c r="A145" s="1" t="s">
        <v>193</v>
      </c>
      <c r="B145" s="1"/>
      <c r="C145" s="39"/>
      <c r="D145" s="1" t="s">
        <v>192</v>
      </c>
      <c r="E145" s="23">
        <v>0</v>
      </c>
      <c r="F145" s="23">
        <f>SUM(E145:E145)</f>
        <v>0</v>
      </c>
    </row>
    <row r="146" spans="1:7">
      <c r="A146" s="1"/>
      <c r="B146" s="1" t="s">
        <v>618</v>
      </c>
      <c r="C146" s="39" t="s">
        <v>3143</v>
      </c>
      <c r="D146" s="38" t="s">
        <v>3144</v>
      </c>
      <c r="E146" s="23">
        <v>6844</v>
      </c>
      <c r="F146" s="23">
        <v>6844</v>
      </c>
    </row>
    <row r="147" spans="1:7">
      <c r="A147" s="1" t="s">
        <v>195</v>
      </c>
      <c r="B147" s="1"/>
      <c r="C147" s="1"/>
      <c r="D147" s="1" t="s">
        <v>194</v>
      </c>
    </row>
    <row r="148" spans="1:7">
      <c r="A148" s="4" t="s">
        <v>197</v>
      </c>
      <c r="B148" s="4"/>
      <c r="C148" s="4"/>
      <c r="D148" s="4" t="s">
        <v>198</v>
      </c>
      <c r="E148" s="10">
        <f>SUM(E149:E191)</f>
        <v>4419390.21</v>
      </c>
      <c r="F148" s="10">
        <f>(E148)</f>
        <v>4419390.21</v>
      </c>
    </row>
    <row r="149" spans="1:7">
      <c r="A149" s="1" t="s">
        <v>199</v>
      </c>
      <c r="B149" s="1"/>
      <c r="C149" s="1"/>
      <c r="D149" s="1" t="s">
        <v>200</v>
      </c>
      <c r="E149" s="23">
        <f t="shared" ref="E149:F149" si="10">SUM(D149:D149)</f>
        <v>0</v>
      </c>
      <c r="F149" s="23">
        <f t="shared" si="10"/>
        <v>0</v>
      </c>
    </row>
    <row r="150" spans="1:7">
      <c r="A150" s="1" t="s">
        <v>201</v>
      </c>
      <c r="B150" s="1"/>
      <c r="C150" s="39"/>
      <c r="D150" s="1" t="s">
        <v>202</v>
      </c>
      <c r="E150" s="23">
        <f t="shared" ref="E150:F150" si="11">SUM(D150:D150)</f>
        <v>0</v>
      </c>
      <c r="F150" s="23">
        <f t="shared" si="11"/>
        <v>0</v>
      </c>
    </row>
    <row r="151" spans="1:7">
      <c r="A151" s="1" t="s">
        <v>203</v>
      </c>
      <c r="B151" s="1"/>
      <c r="C151" s="39"/>
      <c r="D151" s="1" t="s">
        <v>204</v>
      </c>
      <c r="E151" s="23">
        <f t="shared" ref="E151:F151" si="12">SUM(D151:D151)</f>
        <v>0</v>
      </c>
      <c r="F151" s="23">
        <f t="shared" si="12"/>
        <v>0</v>
      </c>
    </row>
    <row r="152" spans="1:7">
      <c r="A152" s="1" t="s">
        <v>205</v>
      </c>
      <c r="B152" s="1"/>
      <c r="C152" s="1"/>
      <c r="D152" s="1" t="s">
        <v>206</v>
      </c>
      <c r="E152" s="23">
        <f t="shared" ref="E152:F152" si="13">SUM(D152:D152)</f>
        <v>0</v>
      </c>
      <c r="F152" s="23">
        <f t="shared" si="13"/>
        <v>0</v>
      </c>
    </row>
    <row r="153" spans="1:7">
      <c r="A153" s="1" t="s">
        <v>207</v>
      </c>
      <c r="B153" s="1"/>
      <c r="C153" s="1"/>
      <c r="D153" s="1" t="s">
        <v>497</v>
      </c>
      <c r="E153" s="23">
        <f>SUM(D153:D153)</f>
        <v>0</v>
      </c>
      <c r="F153" s="23">
        <f>SUM(E153:E153)</f>
        <v>0</v>
      </c>
    </row>
    <row r="154" spans="1:7">
      <c r="A154" s="1" t="s">
        <v>209</v>
      </c>
      <c r="B154" s="1"/>
      <c r="C154" s="1"/>
      <c r="D154" s="1" t="s">
        <v>210</v>
      </c>
      <c r="E154" s="23">
        <f>SUM(D154:D154)</f>
        <v>0</v>
      </c>
      <c r="F154" s="23">
        <f>SUM(E154:E154)</f>
        <v>0</v>
      </c>
      <c r="G154" s="23"/>
    </row>
    <row r="155" spans="1:7">
      <c r="A155" s="1"/>
      <c r="B155" s="1" t="s">
        <v>618</v>
      </c>
      <c r="C155" s="39" t="s">
        <v>3133</v>
      </c>
      <c r="D155" s="38" t="s">
        <v>484</v>
      </c>
      <c r="E155" s="23">
        <f>SUM(D155:D155)</f>
        <v>0</v>
      </c>
      <c r="F155" s="23"/>
    </row>
    <row r="156" spans="1:7">
      <c r="A156" s="1"/>
      <c r="B156" s="1"/>
      <c r="C156" s="39">
        <v>12062</v>
      </c>
      <c r="D156" s="38" t="s">
        <v>1961</v>
      </c>
      <c r="E156" s="23">
        <v>299.95999999999998</v>
      </c>
      <c r="F156" s="23">
        <v>299.95999999999998</v>
      </c>
    </row>
    <row r="157" spans="1:7">
      <c r="A157" s="1"/>
      <c r="B157" s="1"/>
      <c r="C157" s="39">
        <v>12065</v>
      </c>
      <c r="D157" s="38" t="s">
        <v>1962</v>
      </c>
      <c r="E157" s="23">
        <v>350</v>
      </c>
      <c r="F157" s="23">
        <v>350</v>
      </c>
    </row>
    <row r="158" spans="1:7">
      <c r="A158" s="1"/>
      <c r="B158" s="1"/>
      <c r="C158" s="39">
        <v>12081</v>
      </c>
      <c r="D158" s="38" t="s">
        <v>1962</v>
      </c>
      <c r="E158" s="23">
        <v>350</v>
      </c>
      <c r="F158" s="23">
        <v>350</v>
      </c>
    </row>
    <row r="159" spans="1:7">
      <c r="A159" s="1"/>
      <c r="B159" s="1"/>
      <c r="C159" s="39">
        <v>12072</v>
      </c>
      <c r="D159" s="38" t="s">
        <v>1962</v>
      </c>
      <c r="E159" s="23">
        <v>1400</v>
      </c>
      <c r="F159" s="23">
        <v>1400</v>
      </c>
    </row>
    <row r="160" spans="1:7">
      <c r="A160" s="1"/>
      <c r="B160" s="1"/>
      <c r="C160" s="39">
        <v>12069</v>
      </c>
      <c r="D160" s="38" t="s">
        <v>1962</v>
      </c>
      <c r="E160" s="23">
        <v>350</v>
      </c>
      <c r="F160" s="23">
        <v>350</v>
      </c>
    </row>
    <row r="161" spans="1:10">
      <c r="A161" s="1"/>
      <c r="B161" s="1"/>
      <c r="C161" s="39">
        <v>12079</v>
      </c>
      <c r="D161" s="38" t="s">
        <v>1962</v>
      </c>
      <c r="E161" s="23">
        <v>700</v>
      </c>
      <c r="F161" s="23">
        <v>700</v>
      </c>
    </row>
    <row r="162" spans="1:10">
      <c r="A162" s="1"/>
      <c r="B162" s="1"/>
      <c r="C162" s="39">
        <v>12087</v>
      </c>
      <c r="D162" s="38" t="s">
        <v>1962</v>
      </c>
      <c r="E162" s="23">
        <v>1050</v>
      </c>
      <c r="F162" s="23">
        <v>1050</v>
      </c>
    </row>
    <row r="163" spans="1:10">
      <c r="A163" s="1"/>
      <c r="B163" s="1"/>
      <c r="C163" s="39">
        <v>12089</v>
      </c>
      <c r="D163" s="38" t="s">
        <v>1962</v>
      </c>
      <c r="E163" s="23">
        <v>350</v>
      </c>
      <c r="F163" s="23">
        <v>350</v>
      </c>
    </row>
    <row r="164" spans="1:10">
      <c r="A164" s="1"/>
      <c r="B164" s="1"/>
      <c r="C164" s="39">
        <v>12093</v>
      </c>
      <c r="D164" s="38" t="s">
        <v>3046</v>
      </c>
      <c r="E164" s="23">
        <v>525</v>
      </c>
      <c r="F164" s="23">
        <v>525</v>
      </c>
    </row>
    <row r="165" spans="1:10">
      <c r="A165" s="1"/>
      <c r="B165" s="1"/>
      <c r="C165" s="39">
        <v>12096</v>
      </c>
      <c r="D165" s="38" t="s">
        <v>1962</v>
      </c>
      <c r="E165" s="23">
        <v>350</v>
      </c>
      <c r="F165" s="23">
        <v>350</v>
      </c>
    </row>
    <row r="166" spans="1:10">
      <c r="A166" s="1"/>
      <c r="B166" s="1"/>
      <c r="C166" s="39">
        <v>12099</v>
      </c>
      <c r="D166" s="38" t="s">
        <v>1962</v>
      </c>
      <c r="E166" s="23">
        <v>1050</v>
      </c>
      <c r="F166" s="23">
        <v>1050</v>
      </c>
    </row>
    <row r="167" spans="1:10">
      <c r="A167" s="1"/>
      <c r="B167" s="1"/>
      <c r="C167" s="39">
        <v>12101</v>
      </c>
      <c r="D167" s="38" t="s">
        <v>1962</v>
      </c>
      <c r="E167" s="23">
        <v>350</v>
      </c>
      <c r="F167" s="23">
        <v>350</v>
      </c>
      <c r="G167" s="42"/>
    </row>
    <row r="168" spans="1:10">
      <c r="A168" s="1"/>
      <c r="B168" s="1" t="s">
        <v>618</v>
      </c>
      <c r="C168" s="39" t="s">
        <v>3193</v>
      </c>
      <c r="D168" s="38" t="s">
        <v>484</v>
      </c>
      <c r="E168" s="23"/>
      <c r="F168" s="23"/>
      <c r="G168" s="42"/>
    </row>
    <row r="169" spans="1:10">
      <c r="A169" s="1"/>
      <c r="B169" s="1"/>
      <c r="C169" s="39" t="s">
        <v>1963</v>
      </c>
      <c r="D169" s="38" t="s">
        <v>1961</v>
      </c>
      <c r="E169" s="23">
        <v>350</v>
      </c>
      <c r="F169" s="23">
        <v>350</v>
      </c>
      <c r="G169" s="42"/>
    </row>
    <row r="170" spans="1:10">
      <c r="A170" s="1" t="s">
        <v>211</v>
      </c>
      <c r="B170" s="1"/>
      <c r="C170" s="39"/>
      <c r="D170" s="1" t="s">
        <v>212</v>
      </c>
      <c r="E170" s="23">
        <f t="shared" ref="E170:F170" si="14">SUM(D170:D170)</f>
        <v>0</v>
      </c>
      <c r="F170" s="23">
        <f t="shared" si="14"/>
        <v>0</v>
      </c>
    </row>
    <row r="171" spans="1:10">
      <c r="A171" s="1" t="s">
        <v>213</v>
      </c>
      <c r="B171" s="1"/>
      <c r="C171" s="39"/>
      <c r="D171" s="1" t="s">
        <v>214</v>
      </c>
      <c r="E171" s="23">
        <f>SUM(D171:D171)</f>
        <v>0</v>
      </c>
      <c r="F171" s="23">
        <f>SUM(E171:E171)</f>
        <v>0</v>
      </c>
    </row>
    <row r="172" spans="1:10">
      <c r="A172" s="1" t="s">
        <v>215</v>
      </c>
      <c r="B172" s="1"/>
      <c r="C172" s="39"/>
      <c r="D172" s="1" t="s">
        <v>500</v>
      </c>
      <c r="E172" s="23">
        <f>SUM(D172:D172)</f>
        <v>0</v>
      </c>
      <c r="F172" s="23">
        <f>SUM(E172:E172)</f>
        <v>0</v>
      </c>
      <c r="J172" s="70"/>
    </row>
    <row r="173" spans="1:10">
      <c r="A173" s="1"/>
      <c r="B173" s="1" t="s">
        <v>618</v>
      </c>
      <c r="C173" s="39" t="s">
        <v>3140</v>
      </c>
      <c r="D173" s="81" t="s">
        <v>1975</v>
      </c>
      <c r="E173" s="23">
        <v>1341660</v>
      </c>
      <c r="F173" s="23">
        <v>1341660</v>
      </c>
      <c r="J173" s="70"/>
    </row>
    <row r="174" spans="1:10">
      <c r="A174" s="1"/>
      <c r="B174" s="1"/>
      <c r="C174" s="39" t="s">
        <v>3159</v>
      </c>
      <c r="D174" s="38" t="s">
        <v>1975</v>
      </c>
      <c r="E174" s="23">
        <v>1341660</v>
      </c>
      <c r="F174" s="23">
        <v>1341660</v>
      </c>
      <c r="J174" s="70"/>
    </row>
    <row r="175" spans="1:10">
      <c r="A175" s="1" t="s">
        <v>217</v>
      </c>
      <c r="B175" s="1"/>
      <c r="C175" s="39"/>
      <c r="D175" s="1" t="s">
        <v>218</v>
      </c>
      <c r="E175" s="23">
        <f t="shared" ref="E175:F175" si="15">SUM(D175:D175)</f>
        <v>0</v>
      </c>
      <c r="F175" s="23">
        <f t="shared" si="15"/>
        <v>0</v>
      </c>
    </row>
    <row r="176" spans="1:10">
      <c r="A176" s="1"/>
      <c r="B176" s="1" t="s">
        <v>618</v>
      </c>
      <c r="C176" s="39" t="s">
        <v>3172</v>
      </c>
      <c r="D176" s="38" t="s">
        <v>2063</v>
      </c>
      <c r="E176" s="23">
        <v>59590</v>
      </c>
      <c r="F176" s="23">
        <v>59590</v>
      </c>
    </row>
    <row r="177" spans="1:10">
      <c r="A177" s="1" t="s">
        <v>219</v>
      </c>
      <c r="D177" s="1" t="s">
        <v>220</v>
      </c>
      <c r="E177" s="23">
        <f t="shared" ref="E177" si="16">SUM(D177:D177)</f>
        <v>0</v>
      </c>
      <c r="F177" s="23"/>
      <c r="J177" s="70"/>
    </row>
    <row r="178" spans="1:10">
      <c r="A178" s="1"/>
      <c r="B178" t="s">
        <v>618</v>
      </c>
      <c r="C178">
        <v>39353</v>
      </c>
      <c r="D178" s="38" t="s">
        <v>3212</v>
      </c>
      <c r="E178" s="23">
        <v>991200</v>
      </c>
      <c r="F178" s="23">
        <v>991200</v>
      </c>
      <c r="J178" s="70"/>
    </row>
    <row r="179" spans="1:10">
      <c r="A179" s="1" t="s">
        <v>221</v>
      </c>
      <c r="B179" s="1"/>
      <c r="C179" s="39"/>
      <c r="D179" s="1" t="s">
        <v>222</v>
      </c>
      <c r="E179" s="23">
        <f t="shared" ref="E179:F179" si="17">SUM(D179:D179)</f>
        <v>0</v>
      </c>
      <c r="F179" s="23">
        <f t="shared" si="17"/>
        <v>0</v>
      </c>
    </row>
    <row r="180" spans="1:10">
      <c r="A180" s="1" t="s">
        <v>223</v>
      </c>
      <c r="C180" s="39"/>
      <c r="D180" s="1" t="s">
        <v>505</v>
      </c>
      <c r="E180" s="72"/>
      <c r="F180" s="72"/>
    </row>
    <row r="181" spans="1:10">
      <c r="A181" s="1"/>
      <c r="B181" s="1"/>
      <c r="C181" s="39"/>
      <c r="D181" s="81"/>
      <c r="E181" s="23"/>
      <c r="F181" s="23"/>
    </row>
    <row r="182" spans="1:10">
      <c r="B182" s="1" t="s">
        <v>618</v>
      </c>
      <c r="C182" s="39" t="s">
        <v>3186</v>
      </c>
      <c r="D182" s="81" t="s">
        <v>1871</v>
      </c>
      <c r="E182" s="23">
        <v>22420</v>
      </c>
      <c r="F182" s="23">
        <v>22420</v>
      </c>
    </row>
    <row r="183" spans="1:10">
      <c r="B183" s="1" t="s">
        <v>618</v>
      </c>
      <c r="C183" s="39" t="s">
        <v>3190</v>
      </c>
      <c r="D183" s="81" t="s">
        <v>3191</v>
      </c>
      <c r="E183" s="23">
        <v>82600</v>
      </c>
      <c r="F183" s="23">
        <v>82600</v>
      </c>
    </row>
    <row r="184" spans="1:10">
      <c r="A184" s="1" t="s">
        <v>225</v>
      </c>
      <c r="B184" s="1"/>
      <c r="C184" s="39"/>
      <c r="D184" s="1" t="s">
        <v>1973</v>
      </c>
      <c r="E184" s="23">
        <f t="shared" ref="E184:F184" si="18">SUM(D184:D184)</f>
        <v>0</v>
      </c>
      <c r="F184" s="23">
        <f t="shared" si="18"/>
        <v>0</v>
      </c>
    </row>
    <row r="185" spans="1:10">
      <c r="A185" s="1"/>
      <c r="B185" s="1" t="s">
        <v>618</v>
      </c>
      <c r="C185" s="39" t="s">
        <v>3127</v>
      </c>
      <c r="D185" s="38" t="s">
        <v>3158</v>
      </c>
      <c r="E185" s="23">
        <v>138900.01</v>
      </c>
      <c r="F185" s="23">
        <v>138900.01</v>
      </c>
    </row>
    <row r="186" spans="1:10">
      <c r="A186" s="1"/>
      <c r="B186" s="1" t="s">
        <v>618</v>
      </c>
      <c r="C186" s="39" t="s">
        <v>3184</v>
      </c>
      <c r="D186" s="38" t="s">
        <v>3185</v>
      </c>
      <c r="E186" s="23">
        <v>138900.01</v>
      </c>
      <c r="F186" s="23">
        <v>138900.01</v>
      </c>
    </row>
    <row r="187" spans="1:10">
      <c r="A187" s="1"/>
      <c r="B187" s="1" t="s">
        <v>618</v>
      </c>
      <c r="C187" s="39" t="s">
        <v>3128</v>
      </c>
      <c r="D187" s="81" t="s">
        <v>3129</v>
      </c>
      <c r="E187" s="23">
        <v>156955.34</v>
      </c>
      <c r="F187" s="23">
        <v>156955.34</v>
      </c>
    </row>
    <row r="188" spans="1:10">
      <c r="A188" s="1"/>
      <c r="B188" s="1" t="s">
        <v>618</v>
      </c>
      <c r="C188" s="39" t="s">
        <v>3138</v>
      </c>
      <c r="D188" s="81" t="s">
        <v>3139</v>
      </c>
      <c r="E188" s="23">
        <v>22500.240000000002</v>
      </c>
      <c r="F188" s="23">
        <v>22500.240000000002</v>
      </c>
    </row>
    <row r="189" spans="1:10">
      <c r="A189" s="1" t="s">
        <v>227</v>
      </c>
      <c r="B189" s="1"/>
      <c r="C189" s="39"/>
      <c r="D189" s="1" t="s">
        <v>228</v>
      </c>
      <c r="E189" s="23">
        <v>115179.65</v>
      </c>
      <c r="F189" s="23">
        <f t="shared" ref="E189:F191" si="19">SUM(E189:E189)</f>
        <v>115179.65</v>
      </c>
    </row>
    <row r="190" spans="1:10">
      <c r="A190" s="1" t="s">
        <v>229</v>
      </c>
      <c r="B190" s="1"/>
      <c r="C190" s="39"/>
      <c r="D190" s="1" t="s">
        <v>230</v>
      </c>
      <c r="E190" s="23">
        <f t="shared" si="19"/>
        <v>0</v>
      </c>
      <c r="F190" s="23">
        <f t="shared" si="19"/>
        <v>0</v>
      </c>
    </row>
    <row r="191" spans="1:10">
      <c r="A191" s="1" t="s">
        <v>231</v>
      </c>
      <c r="B191" s="1"/>
      <c r="C191" s="39"/>
      <c r="D191" s="1" t="s">
        <v>232</v>
      </c>
      <c r="E191" s="18">
        <v>350</v>
      </c>
      <c r="F191" s="23">
        <f t="shared" si="19"/>
        <v>350</v>
      </c>
    </row>
    <row r="192" spans="1:10">
      <c r="A192" s="1"/>
      <c r="B192" s="1"/>
      <c r="C192" s="39"/>
      <c r="F192" s="13"/>
    </row>
    <row r="193" spans="1:6">
      <c r="A193" s="4" t="s">
        <v>233</v>
      </c>
      <c r="B193" s="4"/>
      <c r="C193" s="4"/>
      <c r="D193" s="4" t="s">
        <v>234</v>
      </c>
      <c r="E193" s="10">
        <f>SUM(E194:E195)</f>
        <v>0</v>
      </c>
      <c r="F193" s="10">
        <f t="shared" ref="F193" si="20">SUM(F194:F195)</f>
        <v>0</v>
      </c>
    </row>
    <row r="194" spans="1:6">
      <c r="A194" s="1" t="s">
        <v>235</v>
      </c>
      <c r="B194" s="1"/>
      <c r="C194" s="39"/>
      <c r="D194" s="1" t="s">
        <v>511</v>
      </c>
      <c r="E194" s="18">
        <f>SUM(D194:D194)</f>
        <v>0</v>
      </c>
      <c r="F194" s="23">
        <f>SUM(E194:E194)</f>
        <v>0</v>
      </c>
    </row>
    <row r="195" spans="1:6">
      <c r="A195" s="1" t="s">
        <v>237</v>
      </c>
      <c r="B195" s="1"/>
      <c r="C195" s="39"/>
      <c r="D195" s="1" t="s">
        <v>236</v>
      </c>
      <c r="E195" s="23">
        <f>SUM(D195:D195)</f>
        <v>0</v>
      </c>
      <c r="F195" s="23">
        <f>SUM(E195:E195)</f>
        <v>0</v>
      </c>
    </row>
    <row r="196" spans="1:6">
      <c r="A196" s="1"/>
      <c r="B196" s="1"/>
      <c r="C196" s="39"/>
      <c r="E196" s="23"/>
      <c r="F196" s="78"/>
    </row>
    <row r="197" spans="1:6" ht="15">
      <c r="A197" s="16" t="s">
        <v>238</v>
      </c>
      <c r="B197" s="16"/>
      <c r="C197" s="16"/>
      <c r="D197" s="16" t="s">
        <v>239</v>
      </c>
      <c r="E197" s="17">
        <f>E198+E268+E272+E278+E280+E284+E295+E309</f>
        <v>2325094.682</v>
      </c>
      <c r="F197" s="17">
        <f>F198+F268+F272+F278+F280+F284+F295+F309</f>
        <v>2325094.682</v>
      </c>
    </row>
    <row r="198" spans="1:6">
      <c r="A198" s="4" t="s">
        <v>240</v>
      </c>
      <c r="B198" s="4"/>
      <c r="C198" s="4"/>
      <c r="D198" s="4" t="s">
        <v>241</v>
      </c>
      <c r="E198" s="10">
        <f>SUM(E201:E265)</f>
        <v>489615.9800000001</v>
      </c>
      <c r="F198" s="10">
        <f>SUM(F201:F265)</f>
        <v>489615.9800000001</v>
      </c>
    </row>
    <row r="199" spans="1:6">
      <c r="A199" s="1" t="s">
        <v>242</v>
      </c>
      <c r="B199" s="1"/>
      <c r="C199" s="39"/>
      <c r="D199" s="1" t="s">
        <v>241</v>
      </c>
      <c r="E199" s="1"/>
      <c r="F199" s="1"/>
    </row>
    <row r="200" spans="1:6">
      <c r="A200" s="1"/>
      <c r="B200" s="1" t="s">
        <v>618</v>
      </c>
      <c r="C200" s="39"/>
      <c r="D200" s="81" t="s">
        <v>484</v>
      </c>
      <c r="E200" s="1"/>
      <c r="F200" s="1"/>
    </row>
    <row r="201" spans="1:6">
      <c r="A201" s="1"/>
      <c r="B201" s="1"/>
      <c r="C201" s="40">
        <v>12059</v>
      </c>
      <c r="D201" s="81" t="s">
        <v>1040</v>
      </c>
      <c r="E201" s="23">
        <v>1285.02</v>
      </c>
      <c r="F201" s="23">
        <v>1285.02</v>
      </c>
    </row>
    <row r="202" spans="1:6">
      <c r="A202" s="1"/>
      <c r="B202" s="1"/>
      <c r="C202" s="40">
        <v>12060</v>
      </c>
      <c r="D202" s="81" t="s">
        <v>1040</v>
      </c>
      <c r="E202" s="23">
        <v>1519.95</v>
      </c>
      <c r="F202" s="23">
        <v>1519.95</v>
      </c>
    </row>
    <row r="203" spans="1:6">
      <c r="A203" s="1"/>
      <c r="B203" s="1"/>
      <c r="C203" s="40">
        <v>12061</v>
      </c>
      <c r="D203" s="81" t="s">
        <v>1042</v>
      </c>
      <c r="E203" s="23">
        <v>1133.08</v>
      </c>
      <c r="F203" s="23">
        <v>1133.08</v>
      </c>
    </row>
    <row r="204" spans="1:6">
      <c r="A204" s="1"/>
      <c r="B204" s="1"/>
      <c r="C204" s="40">
        <v>12063</v>
      </c>
      <c r="D204" s="81" t="s">
        <v>515</v>
      </c>
      <c r="E204" s="23">
        <v>1000</v>
      </c>
      <c r="F204" s="23">
        <v>1000</v>
      </c>
    </row>
    <row r="205" spans="1:6">
      <c r="A205" s="1"/>
      <c r="B205" s="1"/>
      <c r="C205" s="40">
        <v>12066</v>
      </c>
      <c r="D205" s="81" t="s">
        <v>1565</v>
      </c>
      <c r="E205" s="23">
        <v>190</v>
      </c>
      <c r="F205" s="23">
        <v>190</v>
      </c>
    </row>
    <row r="206" spans="1:6">
      <c r="A206" s="1"/>
      <c r="B206" s="1"/>
      <c r="C206" s="40">
        <v>12071</v>
      </c>
      <c r="D206" s="81" t="s">
        <v>1042</v>
      </c>
      <c r="E206" s="23">
        <v>460.2</v>
      </c>
      <c r="F206" s="23">
        <v>460.2</v>
      </c>
    </row>
    <row r="207" spans="1:6">
      <c r="A207" s="1"/>
      <c r="B207" s="1"/>
      <c r="C207" s="40">
        <v>12073</v>
      </c>
      <c r="D207" s="81" t="s">
        <v>1040</v>
      </c>
      <c r="E207" s="23">
        <v>1416</v>
      </c>
      <c r="F207" s="23">
        <v>1416</v>
      </c>
    </row>
    <row r="208" spans="1:6">
      <c r="A208" s="1"/>
      <c r="B208" s="1"/>
      <c r="C208" s="40">
        <v>12074</v>
      </c>
      <c r="D208" s="81" t="s">
        <v>517</v>
      </c>
      <c r="E208" s="23">
        <v>140</v>
      </c>
      <c r="F208" s="23">
        <v>140</v>
      </c>
    </row>
    <row r="209" spans="1:6">
      <c r="A209" s="1"/>
      <c r="B209" s="1"/>
      <c r="C209" s="40">
        <v>12075</v>
      </c>
      <c r="D209" s="81" t="s">
        <v>515</v>
      </c>
      <c r="E209" s="23">
        <v>1200</v>
      </c>
      <c r="F209" s="23">
        <v>1200</v>
      </c>
    </row>
    <row r="210" spans="1:6">
      <c r="A210" s="1"/>
      <c r="B210" s="1"/>
      <c r="C210" s="40">
        <v>12078</v>
      </c>
      <c r="D210" s="81" t="s">
        <v>531</v>
      </c>
      <c r="E210" s="23">
        <v>4804.3500000000004</v>
      </c>
      <c r="F210" s="23">
        <v>4804.3500000000004</v>
      </c>
    </row>
    <row r="211" spans="1:6">
      <c r="A211" s="1"/>
      <c r="B211" s="1"/>
      <c r="C211" s="40">
        <v>12080</v>
      </c>
      <c r="D211" s="81" t="s">
        <v>1293</v>
      </c>
      <c r="E211" s="23">
        <v>11400</v>
      </c>
      <c r="F211" s="23">
        <v>11400</v>
      </c>
    </row>
    <row r="212" spans="1:6">
      <c r="A212" s="1"/>
      <c r="B212" s="1"/>
      <c r="C212" s="40">
        <v>12082</v>
      </c>
      <c r="D212" s="81" t="s">
        <v>517</v>
      </c>
      <c r="E212" s="23">
        <v>140</v>
      </c>
      <c r="F212" s="23">
        <v>140</v>
      </c>
    </row>
    <row r="213" spans="1:6">
      <c r="A213" s="1"/>
      <c r="B213" s="1"/>
      <c r="C213" s="40">
        <v>12083</v>
      </c>
      <c r="D213" s="81" t="s">
        <v>3044</v>
      </c>
      <c r="E213" s="23">
        <v>6650.03</v>
      </c>
      <c r="F213" s="23">
        <v>6650.03</v>
      </c>
    </row>
    <row r="214" spans="1:6">
      <c r="A214" s="1"/>
      <c r="B214" s="1"/>
      <c r="C214" s="40">
        <v>12084</v>
      </c>
      <c r="D214" s="81" t="s">
        <v>515</v>
      </c>
      <c r="E214" s="23">
        <v>1250</v>
      </c>
      <c r="F214" s="23">
        <v>1250</v>
      </c>
    </row>
    <row r="215" spans="1:6">
      <c r="A215" s="1"/>
      <c r="B215" s="1"/>
      <c r="C215" s="40">
        <v>12086</v>
      </c>
      <c r="D215" s="81" t="s">
        <v>549</v>
      </c>
      <c r="E215" s="23">
        <v>5000.0600000000004</v>
      </c>
      <c r="F215" s="23">
        <v>5000.0600000000004</v>
      </c>
    </row>
    <row r="216" spans="1:6">
      <c r="A216" s="1"/>
      <c r="B216" s="1"/>
      <c r="C216" s="40">
        <v>12088</v>
      </c>
      <c r="D216" s="81" t="s">
        <v>3045</v>
      </c>
      <c r="E216" s="23">
        <v>1364</v>
      </c>
      <c r="F216" s="23">
        <v>1364</v>
      </c>
    </row>
    <row r="217" spans="1:6">
      <c r="A217" s="1"/>
      <c r="B217" s="1"/>
      <c r="C217" s="40">
        <v>12090</v>
      </c>
      <c r="D217" s="81" t="s">
        <v>517</v>
      </c>
      <c r="E217" s="23">
        <v>210</v>
      </c>
      <c r="F217" s="23">
        <v>210</v>
      </c>
    </row>
    <row r="218" spans="1:6">
      <c r="A218" s="1"/>
      <c r="B218" s="1"/>
      <c r="C218" s="40">
        <v>12091</v>
      </c>
      <c r="D218" s="81" t="s">
        <v>531</v>
      </c>
      <c r="E218" s="23">
        <v>11006.15</v>
      </c>
      <c r="F218" s="23">
        <v>11006.15</v>
      </c>
    </row>
    <row r="219" spans="1:6">
      <c r="A219" s="1"/>
      <c r="B219" s="1"/>
      <c r="C219" s="40">
        <v>12092</v>
      </c>
      <c r="D219" s="81" t="s">
        <v>531</v>
      </c>
      <c r="E219" s="23">
        <v>6201.8</v>
      </c>
      <c r="F219" s="23">
        <v>6201.8</v>
      </c>
    </row>
    <row r="220" spans="1:6">
      <c r="A220" s="1"/>
      <c r="B220" s="1"/>
      <c r="C220" s="40">
        <v>12094</v>
      </c>
      <c r="D220" s="81" t="s">
        <v>515</v>
      </c>
      <c r="E220" s="23">
        <v>1000</v>
      </c>
      <c r="F220" s="23">
        <v>1000</v>
      </c>
    </row>
    <row r="221" spans="1:6">
      <c r="A221" s="1"/>
      <c r="B221" s="1"/>
      <c r="C221" s="40">
        <v>12095</v>
      </c>
      <c r="D221" s="81" t="s">
        <v>3047</v>
      </c>
      <c r="E221" s="23">
        <v>440</v>
      </c>
      <c r="F221" s="23">
        <v>440</v>
      </c>
    </row>
    <row r="222" spans="1:6">
      <c r="A222" s="1"/>
      <c r="B222" s="1"/>
      <c r="C222" s="40">
        <v>12097</v>
      </c>
      <c r="D222" s="81" t="s">
        <v>517</v>
      </c>
      <c r="E222" s="23">
        <v>190</v>
      </c>
      <c r="F222" s="23">
        <v>190</v>
      </c>
    </row>
    <row r="223" spans="1:6">
      <c r="A223" s="1"/>
      <c r="B223" s="1"/>
      <c r="C223" s="40">
        <v>12100</v>
      </c>
      <c r="D223" s="81" t="s">
        <v>531</v>
      </c>
      <c r="E223" s="23">
        <v>939.9</v>
      </c>
      <c r="F223" s="23">
        <v>939.9</v>
      </c>
    </row>
    <row r="224" spans="1:6">
      <c r="A224" s="1"/>
      <c r="B224" s="1"/>
      <c r="C224" s="40">
        <v>12102</v>
      </c>
      <c r="D224" s="81" t="s">
        <v>517</v>
      </c>
      <c r="E224" s="23">
        <v>70</v>
      </c>
      <c r="F224" s="23">
        <v>70</v>
      </c>
    </row>
    <row r="225" spans="1:7">
      <c r="A225" s="1"/>
      <c r="B225" s="1"/>
      <c r="C225" s="40">
        <v>12103</v>
      </c>
      <c r="D225" s="81" t="s">
        <v>3085</v>
      </c>
      <c r="E225" s="23">
        <v>10918.4</v>
      </c>
      <c r="F225" s="23">
        <v>10918.4</v>
      </c>
    </row>
    <row r="226" spans="1:7">
      <c r="A226" s="1"/>
      <c r="B226" s="1"/>
      <c r="C226" s="40">
        <v>12105</v>
      </c>
      <c r="D226" s="81" t="s">
        <v>515</v>
      </c>
      <c r="E226" s="23">
        <v>1550</v>
      </c>
      <c r="F226" s="23">
        <v>1550</v>
      </c>
    </row>
    <row r="227" spans="1:7">
      <c r="A227" s="1"/>
      <c r="B227" s="1"/>
      <c r="C227" s="40">
        <v>12106</v>
      </c>
      <c r="D227" s="81" t="s">
        <v>3086</v>
      </c>
      <c r="E227" s="23">
        <v>11052.71</v>
      </c>
      <c r="F227" s="23">
        <v>11052.71</v>
      </c>
      <c r="G227" s="42"/>
    </row>
    <row r="228" spans="1:7">
      <c r="A228" s="1"/>
      <c r="B228" s="1" t="s">
        <v>618</v>
      </c>
      <c r="C228" s="40">
        <v>39367</v>
      </c>
      <c r="D228" s="81" t="s">
        <v>3187</v>
      </c>
      <c r="E228" s="23">
        <v>354976.94</v>
      </c>
      <c r="F228" s="23">
        <v>354976.94</v>
      </c>
    </row>
    <row r="229" spans="1:7">
      <c r="A229" s="1"/>
      <c r="B229" s="1"/>
      <c r="C229" s="40">
        <v>39298</v>
      </c>
      <c r="D229" s="81" t="s">
        <v>484</v>
      </c>
      <c r="E229" s="23"/>
      <c r="F229" s="23"/>
    </row>
    <row r="230" spans="1:7">
      <c r="A230" s="1"/>
      <c r="B230" s="1"/>
      <c r="C230" s="40">
        <v>11971</v>
      </c>
      <c r="D230" s="81" t="s">
        <v>1982</v>
      </c>
      <c r="E230" s="23">
        <v>1133.08</v>
      </c>
      <c r="F230" s="23">
        <v>1133.08</v>
      </c>
    </row>
    <row r="231" spans="1:7">
      <c r="A231" s="1"/>
      <c r="B231" s="1"/>
      <c r="C231" s="40">
        <v>11972</v>
      </c>
      <c r="D231" s="81" t="s">
        <v>1983</v>
      </c>
      <c r="E231" s="23">
        <v>1100</v>
      </c>
      <c r="F231" s="23">
        <v>1100</v>
      </c>
    </row>
    <row r="232" spans="1:7">
      <c r="A232" s="1"/>
      <c r="B232" s="1"/>
      <c r="C232" s="40">
        <v>11973</v>
      </c>
      <c r="D232" s="81" t="s">
        <v>515</v>
      </c>
      <c r="E232" s="23">
        <v>1500</v>
      </c>
      <c r="F232" s="23">
        <v>1500</v>
      </c>
    </row>
    <row r="233" spans="1:7">
      <c r="A233" s="1"/>
      <c r="B233" s="1"/>
      <c r="C233" s="40">
        <v>11975</v>
      </c>
      <c r="D233" s="81" t="s">
        <v>1984</v>
      </c>
      <c r="E233" s="23">
        <v>208</v>
      </c>
      <c r="F233" s="23">
        <v>208</v>
      </c>
    </row>
    <row r="234" spans="1:7">
      <c r="A234" s="1"/>
      <c r="B234" s="1"/>
      <c r="C234" s="40">
        <v>11979</v>
      </c>
      <c r="D234" s="81" t="s">
        <v>549</v>
      </c>
      <c r="E234" s="23">
        <v>5000</v>
      </c>
      <c r="F234" s="23">
        <v>5000</v>
      </c>
    </row>
    <row r="235" spans="1:7">
      <c r="A235" s="1"/>
      <c r="B235" s="1"/>
      <c r="C235" s="40">
        <v>11980</v>
      </c>
      <c r="D235" s="81" t="s">
        <v>1565</v>
      </c>
      <c r="E235" s="23">
        <v>190</v>
      </c>
      <c r="F235" s="23">
        <v>190</v>
      </c>
    </row>
    <row r="236" spans="1:7">
      <c r="A236" s="1"/>
      <c r="B236" s="1"/>
      <c r="C236" s="40">
        <v>11981</v>
      </c>
      <c r="D236" s="81" t="s">
        <v>1040</v>
      </c>
      <c r="E236" s="23">
        <v>453.64</v>
      </c>
      <c r="F236" s="23">
        <v>453.64</v>
      </c>
    </row>
    <row r="237" spans="1:7">
      <c r="A237" s="1"/>
      <c r="B237" s="1"/>
      <c r="C237" s="40">
        <v>11982</v>
      </c>
      <c r="D237" s="81" t="s">
        <v>1040</v>
      </c>
      <c r="E237" s="23">
        <v>399.01</v>
      </c>
      <c r="F237" s="23">
        <v>399.01</v>
      </c>
    </row>
    <row r="238" spans="1:7">
      <c r="A238" s="1"/>
      <c r="B238" s="1"/>
      <c r="C238" s="40">
        <v>11984</v>
      </c>
      <c r="D238" s="81" t="s">
        <v>1985</v>
      </c>
      <c r="E238" s="23">
        <v>1910</v>
      </c>
      <c r="F238" s="23">
        <v>1910</v>
      </c>
    </row>
    <row r="239" spans="1:7">
      <c r="A239" s="1"/>
      <c r="B239" s="1"/>
      <c r="C239" s="40">
        <v>11985</v>
      </c>
      <c r="D239" s="81" t="s">
        <v>1040</v>
      </c>
      <c r="E239" s="23">
        <v>399.01</v>
      </c>
      <c r="F239" s="23">
        <v>399.01</v>
      </c>
    </row>
    <row r="240" spans="1:7">
      <c r="A240" s="1"/>
      <c r="B240" s="1"/>
      <c r="C240" s="40">
        <v>11986</v>
      </c>
      <c r="D240" s="81" t="s">
        <v>1986</v>
      </c>
      <c r="E240" s="23">
        <v>3249.84</v>
      </c>
      <c r="F240" s="23">
        <v>3249.84</v>
      </c>
    </row>
    <row r="241" spans="1:6">
      <c r="A241" s="1"/>
      <c r="B241" s="1"/>
      <c r="C241" s="40">
        <v>11988</v>
      </c>
      <c r="D241" s="81" t="s">
        <v>515</v>
      </c>
      <c r="E241" s="23">
        <v>1050</v>
      </c>
      <c r="F241" s="23">
        <v>1050</v>
      </c>
    </row>
    <row r="242" spans="1:6">
      <c r="A242" s="1"/>
      <c r="B242" s="1"/>
      <c r="C242" s="40">
        <v>11989</v>
      </c>
      <c r="D242" s="81" t="s">
        <v>1040</v>
      </c>
      <c r="E242" s="23">
        <v>399.01</v>
      </c>
      <c r="F242" s="23">
        <v>399.01</v>
      </c>
    </row>
    <row r="243" spans="1:6">
      <c r="A243" s="1"/>
      <c r="B243" s="1"/>
      <c r="C243" s="40">
        <v>11991</v>
      </c>
      <c r="D243" s="81" t="s">
        <v>1565</v>
      </c>
      <c r="E243" s="23">
        <v>140</v>
      </c>
      <c r="F243" s="23">
        <v>140</v>
      </c>
    </row>
    <row r="244" spans="1:6">
      <c r="A244" s="1"/>
      <c r="B244" s="1"/>
      <c r="C244" s="40">
        <v>11992</v>
      </c>
      <c r="D244" s="81" t="s">
        <v>1040</v>
      </c>
      <c r="E244" s="23">
        <v>399.01</v>
      </c>
      <c r="F244" s="23">
        <v>399.01</v>
      </c>
    </row>
    <row r="245" spans="1:6">
      <c r="A245" s="1"/>
      <c r="B245" s="1"/>
      <c r="C245" s="40">
        <v>11993</v>
      </c>
      <c r="D245" s="81" t="s">
        <v>1040</v>
      </c>
      <c r="E245" s="23">
        <v>399.01</v>
      </c>
      <c r="F245" s="23">
        <v>399.01</v>
      </c>
    </row>
    <row r="246" spans="1:6">
      <c r="A246" s="1"/>
      <c r="B246" s="1"/>
      <c r="C246" s="40">
        <v>11995</v>
      </c>
      <c r="D246" s="81" t="s">
        <v>1040</v>
      </c>
      <c r="E246" s="23">
        <v>399.01</v>
      </c>
      <c r="F246" s="23">
        <v>399.01</v>
      </c>
    </row>
    <row r="247" spans="1:6">
      <c r="A247" s="1"/>
      <c r="B247" s="1"/>
      <c r="C247" s="40">
        <v>11996</v>
      </c>
      <c r="D247" s="81" t="s">
        <v>1987</v>
      </c>
      <c r="E247" s="23">
        <v>3539.99</v>
      </c>
      <c r="F247" s="23">
        <v>3539.99</v>
      </c>
    </row>
    <row r="248" spans="1:6">
      <c r="A248" s="1"/>
      <c r="B248" s="1"/>
      <c r="C248" s="40">
        <v>11997</v>
      </c>
      <c r="D248" s="81" t="s">
        <v>1565</v>
      </c>
      <c r="E248" s="23">
        <v>190</v>
      </c>
      <c r="F248" s="23">
        <v>190</v>
      </c>
    </row>
    <row r="249" spans="1:6">
      <c r="A249" s="1"/>
      <c r="B249" s="1"/>
      <c r="C249" s="40">
        <v>11998</v>
      </c>
      <c r="D249" s="81" t="s">
        <v>1040</v>
      </c>
      <c r="E249" s="23">
        <v>399.01</v>
      </c>
      <c r="F249" s="23">
        <v>399.01</v>
      </c>
    </row>
    <row r="250" spans="1:6">
      <c r="A250" s="1"/>
      <c r="B250" s="1"/>
      <c r="C250" s="40">
        <v>11999</v>
      </c>
      <c r="D250" s="81" t="s">
        <v>1988</v>
      </c>
      <c r="E250" s="23">
        <v>1751.75</v>
      </c>
      <c r="F250" s="23">
        <v>1751.75</v>
      </c>
    </row>
    <row r="251" spans="1:6">
      <c r="A251" s="1"/>
      <c r="B251" s="1"/>
      <c r="C251" s="40">
        <v>12000</v>
      </c>
      <c r="D251" s="81" t="s">
        <v>515</v>
      </c>
      <c r="E251" s="23">
        <v>1200</v>
      </c>
      <c r="F251" s="23">
        <v>1200</v>
      </c>
    </row>
    <row r="252" spans="1:6">
      <c r="A252" s="1"/>
      <c r="B252" s="1"/>
      <c r="C252" s="40">
        <v>12001</v>
      </c>
      <c r="D252" s="81" t="s">
        <v>1040</v>
      </c>
      <c r="E252" s="23">
        <v>399.01</v>
      </c>
      <c r="F252" s="23">
        <v>399.01</v>
      </c>
    </row>
    <row r="253" spans="1:6">
      <c r="A253" s="1"/>
      <c r="B253" s="1"/>
      <c r="C253" s="40">
        <v>12002</v>
      </c>
      <c r="D253" s="81" t="s">
        <v>1040</v>
      </c>
      <c r="E253" s="23">
        <v>399.01</v>
      </c>
      <c r="F253" s="23">
        <v>399.01</v>
      </c>
    </row>
    <row r="254" spans="1:6">
      <c r="A254" s="1"/>
      <c r="B254" s="1"/>
      <c r="C254" s="40">
        <v>12003</v>
      </c>
      <c r="D254" s="81" t="s">
        <v>1040</v>
      </c>
      <c r="E254" s="23">
        <v>325</v>
      </c>
      <c r="F254" s="23">
        <v>325</v>
      </c>
    </row>
    <row r="255" spans="1:6">
      <c r="A255" s="1"/>
      <c r="B255" s="1"/>
      <c r="C255" s="40">
        <v>12004</v>
      </c>
      <c r="D255" s="81" t="s">
        <v>1989</v>
      </c>
      <c r="E255" s="23">
        <v>8360</v>
      </c>
      <c r="F255" s="23">
        <v>8360</v>
      </c>
    </row>
    <row r="256" spans="1:6">
      <c r="A256" s="1"/>
      <c r="B256" s="1"/>
      <c r="C256" s="40">
        <v>12005</v>
      </c>
      <c r="D256" s="81" t="s">
        <v>1989</v>
      </c>
      <c r="E256" s="23">
        <v>8360</v>
      </c>
      <c r="F256" s="23">
        <v>8360</v>
      </c>
    </row>
    <row r="257" spans="1:7">
      <c r="A257" s="1"/>
      <c r="B257" s="1"/>
      <c r="C257" s="40">
        <v>12006</v>
      </c>
      <c r="D257" s="81" t="s">
        <v>1565</v>
      </c>
      <c r="E257" s="23">
        <v>190</v>
      </c>
      <c r="F257" s="23">
        <v>190</v>
      </c>
    </row>
    <row r="258" spans="1:7">
      <c r="A258" s="1"/>
      <c r="B258" s="1"/>
      <c r="C258" s="40">
        <v>12007</v>
      </c>
      <c r="D258" s="81" t="s">
        <v>1040</v>
      </c>
      <c r="E258" s="23">
        <v>425</v>
      </c>
      <c r="F258" s="23">
        <v>425</v>
      </c>
    </row>
    <row r="259" spans="1:7">
      <c r="A259" s="1"/>
      <c r="B259" s="1"/>
      <c r="C259" s="40">
        <v>12011</v>
      </c>
      <c r="D259" s="81" t="s">
        <v>1040</v>
      </c>
      <c r="E259" s="23">
        <v>425</v>
      </c>
      <c r="F259" s="23">
        <v>425</v>
      </c>
    </row>
    <row r="260" spans="1:7">
      <c r="A260" s="1"/>
      <c r="B260" s="1"/>
      <c r="C260" s="40">
        <v>12012</v>
      </c>
      <c r="D260" s="81" t="s">
        <v>549</v>
      </c>
      <c r="E260" s="23">
        <v>5000</v>
      </c>
      <c r="F260" s="23">
        <v>5000</v>
      </c>
    </row>
    <row r="261" spans="1:7">
      <c r="A261" s="1"/>
      <c r="B261" s="1"/>
      <c r="C261" s="40">
        <v>12014</v>
      </c>
      <c r="D261" s="81" t="s">
        <v>1040</v>
      </c>
      <c r="E261" s="23">
        <v>425</v>
      </c>
      <c r="F261" s="23">
        <v>425</v>
      </c>
    </row>
    <row r="262" spans="1:7">
      <c r="A262" s="1"/>
      <c r="B262" s="1"/>
      <c r="C262" s="40">
        <v>12016</v>
      </c>
      <c r="D262" s="81" t="s">
        <v>515</v>
      </c>
      <c r="E262" s="23">
        <v>1400</v>
      </c>
      <c r="F262" s="23">
        <v>1400</v>
      </c>
    </row>
    <row r="263" spans="1:7">
      <c r="A263" s="1"/>
      <c r="B263" s="1"/>
      <c r="C263" s="40">
        <v>12018</v>
      </c>
      <c r="D263" s="81" t="s">
        <v>1040</v>
      </c>
      <c r="E263" s="23">
        <v>425</v>
      </c>
      <c r="F263" s="23">
        <v>425</v>
      </c>
    </row>
    <row r="264" spans="1:7">
      <c r="A264" s="1"/>
      <c r="B264" s="1"/>
      <c r="C264" s="40">
        <v>12019</v>
      </c>
      <c r="D264" s="81" t="s">
        <v>1565</v>
      </c>
      <c r="E264" s="23">
        <v>140</v>
      </c>
      <c r="F264" s="23">
        <v>140</v>
      </c>
    </row>
    <row r="265" spans="1:7">
      <c r="A265" s="1"/>
      <c r="B265" s="1"/>
      <c r="C265" s="40">
        <v>12021</v>
      </c>
      <c r="D265" s="81" t="s">
        <v>1040</v>
      </c>
      <c r="E265" s="23">
        <v>425</v>
      </c>
      <c r="F265" s="23">
        <v>425</v>
      </c>
      <c r="G265" s="42"/>
    </row>
    <row r="266" spans="1:7">
      <c r="A266" s="1" t="s">
        <v>243</v>
      </c>
      <c r="B266" s="1"/>
      <c r="C266" s="39"/>
      <c r="D266" s="1" t="s">
        <v>244</v>
      </c>
      <c r="E266" s="72"/>
      <c r="F266" s="72">
        <f>SUM(E266:E266)</f>
        <v>0</v>
      </c>
    </row>
    <row r="267" spans="1:7">
      <c r="A267" s="1"/>
      <c r="B267" s="1"/>
      <c r="C267" s="39"/>
      <c r="D267" s="38"/>
      <c r="E267" s="23"/>
      <c r="F267" s="23"/>
    </row>
    <row r="268" spans="1:7">
      <c r="A268" s="4" t="s">
        <v>245</v>
      </c>
      <c r="B268" s="4"/>
      <c r="C268" s="4"/>
      <c r="D268" s="4" t="s">
        <v>246</v>
      </c>
      <c r="E268" s="10">
        <f t="shared" ref="E268" si="21">SUM(E269:E271)</f>
        <v>0</v>
      </c>
      <c r="F268" s="10">
        <f>SUM(F269:F271)</f>
        <v>0</v>
      </c>
    </row>
    <row r="269" spans="1:7">
      <c r="A269" s="1" t="s">
        <v>247</v>
      </c>
      <c r="B269" s="1"/>
      <c r="C269" s="39"/>
      <c r="D269" s="1" t="s">
        <v>248</v>
      </c>
      <c r="E269" s="18">
        <f t="shared" ref="E269:F271" si="22">SUM(D269:D269)</f>
        <v>0</v>
      </c>
      <c r="F269" s="18">
        <f t="shared" si="22"/>
        <v>0</v>
      </c>
    </row>
    <row r="270" spans="1:7">
      <c r="A270" s="1" t="s">
        <v>249</v>
      </c>
      <c r="B270" s="1"/>
      <c r="C270" s="39"/>
      <c r="D270" s="1" t="s">
        <v>250</v>
      </c>
      <c r="E270" s="23">
        <f t="shared" si="22"/>
        <v>0</v>
      </c>
      <c r="F270" s="23">
        <f t="shared" si="22"/>
        <v>0</v>
      </c>
    </row>
    <row r="271" spans="1:7">
      <c r="A271" s="1" t="s">
        <v>251</v>
      </c>
      <c r="B271" s="1"/>
      <c r="C271" s="39"/>
      <c r="D271" s="1" t="s">
        <v>252</v>
      </c>
      <c r="E271" s="23">
        <f t="shared" si="22"/>
        <v>0</v>
      </c>
      <c r="F271" s="23">
        <f t="shared" si="22"/>
        <v>0</v>
      </c>
    </row>
    <row r="272" spans="1:7">
      <c r="A272" s="4" t="s">
        <v>253</v>
      </c>
      <c r="B272" s="4"/>
      <c r="C272" s="4"/>
      <c r="D272" s="4" t="s">
        <v>254</v>
      </c>
      <c r="E272" s="10">
        <f>SUM(E273:E277)</f>
        <v>0</v>
      </c>
      <c r="F272" s="10">
        <f>SUM(F274:F277)</f>
        <v>0</v>
      </c>
    </row>
    <row r="273" spans="1:6">
      <c r="A273" s="1" t="s">
        <v>257</v>
      </c>
      <c r="B273" s="1"/>
      <c r="C273" s="39"/>
      <c r="D273" s="1" t="s">
        <v>258</v>
      </c>
      <c r="E273" s="18">
        <v>0</v>
      </c>
      <c r="F273" s="18">
        <v>0</v>
      </c>
    </row>
    <row r="274" spans="1:6">
      <c r="A274" s="1" t="s">
        <v>259</v>
      </c>
      <c r="B274" s="1"/>
      <c r="C274" s="39"/>
      <c r="D274" s="1" t="s">
        <v>260</v>
      </c>
      <c r="E274" s="23">
        <f t="shared" ref="E274:F276" si="23">SUM(D274:D274)</f>
        <v>0</v>
      </c>
      <c r="F274" s="23">
        <f t="shared" si="23"/>
        <v>0</v>
      </c>
    </row>
    <row r="275" spans="1:6">
      <c r="A275" s="1" t="s">
        <v>261</v>
      </c>
      <c r="B275" s="1"/>
      <c r="C275" s="39"/>
      <c r="D275" s="1" t="s">
        <v>262</v>
      </c>
      <c r="E275" s="23">
        <f t="shared" si="23"/>
        <v>0</v>
      </c>
      <c r="F275" s="23">
        <f t="shared" si="23"/>
        <v>0</v>
      </c>
    </row>
    <row r="276" spans="1:6">
      <c r="A276" s="1" t="s">
        <v>263</v>
      </c>
      <c r="B276" s="1"/>
      <c r="C276" s="39"/>
      <c r="D276" s="29"/>
      <c r="E276" s="23">
        <f t="shared" si="23"/>
        <v>0</v>
      </c>
      <c r="F276" s="23">
        <f t="shared" si="23"/>
        <v>0</v>
      </c>
    </row>
    <row r="277" spans="1:6">
      <c r="A277" s="1" t="s">
        <v>265</v>
      </c>
      <c r="B277" s="1"/>
      <c r="C277" s="39"/>
      <c r="D277" s="1" t="s">
        <v>266</v>
      </c>
      <c r="E277" s="18"/>
      <c r="F277" s="18">
        <f>SUM(E277:E277)</f>
        <v>0</v>
      </c>
    </row>
    <row r="278" spans="1:6">
      <c r="A278" s="4" t="s">
        <v>267</v>
      </c>
      <c r="B278" s="4"/>
      <c r="C278" s="4"/>
      <c r="D278" s="4" t="s">
        <v>843</v>
      </c>
      <c r="E278" s="10">
        <f>SUM(E279:E279)</f>
        <v>0</v>
      </c>
      <c r="F278" s="10">
        <f>SUM(F279:F279)</f>
        <v>0</v>
      </c>
    </row>
    <row r="279" spans="1:6">
      <c r="A279" s="1" t="s">
        <v>1702</v>
      </c>
      <c r="B279" s="1"/>
      <c r="C279" s="39"/>
      <c r="D279" s="1" t="s">
        <v>270</v>
      </c>
      <c r="E279" s="23">
        <f>SUM(D279:D279)</f>
        <v>0</v>
      </c>
      <c r="F279" s="23">
        <f>SUM(E279:E279)</f>
        <v>0</v>
      </c>
    </row>
    <row r="280" spans="1:6">
      <c r="A280" s="4" t="s">
        <v>271</v>
      </c>
      <c r="B280" s="4"/>
      <c r="C280" s="4"/>
      <c r="D280" s="4" t="s">
        <v>272</v>
      </c>
      <c r="E280" s="10">
        <f>SUM(E282:E283)</f>
        <v>0</v>
      </c>
      <c r="F280" s="10">
        <f>SUM(F282:F283)</f>
        <v>0</v>
      </c>
    </row>
    <row r="281" spans="1:6">
      <c r="A281" s="1" t="s">
        <v>273</v>
      </c>
      <c r="C281" s="39"/>
      <c r="D281" s="1" t="s">
        <v>274</v>
      </c>
      <c r="E281" s="23">
        <f t="shared" ref="E281:F281" si="24">SUM(D281:D281)</f>
        <v>0</v>
      </c>
      <c r="F281" s="23">
        <f t="shared" si="24"/>
        <v>0</v>
      </c>
    </row>
    <row r="282" spans="1:6">
      <c r="A282" s="1" t="s">
        <v>275</v>
      </c>
      <c r="B282" s="1"/>
      <c r="C282" s="39"/>
      <c r="D282" s="1" t="s">
        <v>276</v>
      </c>
      <c r="E282" s="18">
        <v>0</v>
      </c>
      <c r="F282" s="18">
        <v>0</v>
      </c>
    </row>
    <row r="283" spans="1:6">
      <c r="A283" s="1" t="s">
        <v>1703</v>
      </c>
      <c r="B283" s="1"/>
      <c r="C283" s="39"/>
      <c r="D283" s="1" t="s">
        <v>278</v>
      </c>
      <c r="E283" s="18">
        <v>0</v>
      </c>
      <c r="F283" s="18">
        <v>0</v>
      </c>
    </row>
    <row r="284" spans="1:6">
      <c r="A284" s="4" t="s">
        <v>279</v>
      </c>
      <c r="B284" s="4"/>
      <c r="C284" s="4"/>
      <c r="D284" s="4" t="s">
        <v>280</v>
      </c>
      <c r="E284" s="10">
        <f>SUM(E285:E293)</f>
        <v>55851.299999999996</v>
      </c>
      <c r="F284" s="10">
        <f>SUM(F285:F293)</f>
        <v>55851.299999999996</v>
      </c>
    </row>
    <row r="285" spans="1:6">
      <c r="A285" s="1" t="s">
        <v>281</v>
      </c>
      <c r="B285" s="1"/>
      <c r="C285" s="39"/>
      <c r="D285" s="1" t="s">
        <v>282</v>
      </c>
      <c r="E285" s="23">
        <f t="shared" ref="E285:F293" si="25">SUM(D285:D285)</f>
        <v>0</v>
      </c>
      <c r="F285" s="23">
        <f t="shared" si="25"/>
        <v>0</v>
      </c>
    </row>
    <row r="286" spans="1:6">
      <c r="A286" s="1" t="s">
        <v>283</v>
      </c>
      <c r="B286" s="1"/>
      <c r="C286" s="39"/>
      <c r="D286" s="1" t="s">
        <v>284</v>
      </c>
      <c r="E286" s="23">
        <f t="shared" si="25"/>
        <v>0</v>
      </c>
      <c r="F286" s="23">
        <f t="shared" si="25"/>
        <v>0</v>
      </c>
    </row>
    <row r="287" spans="1:6">
      <c r="A287" s="1" t="s">
        <v>285</v>
      </c>
      <c r="B287" s="1"/>
      <c r="C287" s="39"/>
      <c r="D287" s="1" t="s">
        <v>286</v>
      </c>
      <c r="E287" s="23">
        <f t="shared" si="25"/>
        <v>0</v>
      </c>
      <c r="F287" s="23">
        <f t="shared" si="25"/>
        <v>0</v>
      </c>
    </row>
    <row r="288" spans="1:6">
      <c r="A288" s="1" t="s">
        <v>287</v>
      </c>
      <c r="B288" s="1"/>
      <c r="C288" s="39"/>
      <c r="D288" s="1" t="s">
        <v>288</v>
      </c>
      <c r="E288" s="23">
        <f t="shared" si="25"/>
        <v>0</v>
      </c>
      <c r="F288" s="23">
        <f t="shared" si="25"/>
        <v>0</v>
      </c>
    </row>
    <row r="289" spans="1:6">
      <c r="A289" s="1" t="s">
        <v>289</v>
      </c>
      <c r="B289" s="1"/>
      <c r="C289" s="39"/>
      <c r="D289" s="1" t="s">
        <v>715</v>
      </c>
      <c r="E289" s="23">
        <f t="shared" si="25"/>
        <v>0</v>
      </c>
      <c r="F289" s="23">
        <f t="shared" si="25"/>
        <v>0</v>
      </c>
    </row>
    <row r="290" spans="1:6">
      <c r="A290" s="1" t="s">
        <v>291</v>
      </c>
      <c r="B290" s="1"/>
      <c r="C290" s="39"/>
      <c r="D290" s="1" t="s">
        <v>292</v>
      </c>
      <c r="E290" s="23">
        <f t="shared" si="25"/>
        <v>0</v>
      </c>
      <c r="F290" s="23">
        <f t="shared" si="25"/>
        <v>0</v>
      </c>
    </row>
    <row r="291" spans="1:6">
      <c r="A291" s="1"/>
      <c r="B291" s="1" t="s">
        <v>618</v>
      </c>
      <c r="C291" s="39" t="s">
        <v>3145</v>
      </c>
      <c r="D291" s="81" t="s">
        <v>3146</v>
      </c>
      <c r="E291" s="23">
        <v>5389.95</v>
      </c>
      <c r="F291" s="23">
        <v>5389.95</v>
      </c>
    </row>
    <row r="292" spans="1:6">
      <c r="A292" s="1"/>
      <c r="B292" s="1"/>
      <c r="C292" s="39" t="s">
        <v>3166</v>
      </c>
      <c r="D292" s="81" t="s">
        <v>3146</v>
      </c>
      <c r="E292" s="23">
        <v>50461.35</v>
      </c>
      <c r="F292" s="23">
        <v>50461.35</v>
      </c>
    </row>
    <row r="293" spans="1:6">
      <c r="A293" s="1" t="s">
        <v>293</v>
      </c>
      <c r="B293" s="1"/>
      <c r="C293" s="39"/>
      <c r="D293" s="1" t="s">
        <v>294</v>
      </c>
      <c r="E293" s="23">
        <v>0</v>
      </c>
      <c r="F293" s="23">
        <f t="shared" si="25"/>
        <v>0</v>
      </c>
    </row>
    <row r="294" spans="1:6">
      <c r="A294" s="1"/>
      <c r="B294" s="1"/>
      <c r="C294" s="39"/>
      <c r="E294" s="18"/>
      <c r="F294" s="18"/>
    </row>
    <row r="295" spans="1:6">
      <c r="A295" s="4" t="s">
        <v>295</v>
      </c>
      <c r="B295" s="4"/>
      <c r="C295" s="4"/>
      <c r="D295" s="4" t="s">
        <v>296</v>
      </c>
      <c r="E295" s="10">
        <f>SUM(E296:E307)</f>
        <v>636503.72199999995</v>
      </c>
      <c r="F295" s="10">
        <f>SUM(F296:F307)</f>
        <v>636503.72199999995</v>
      </c>
    </row>
    <row r="296" spans="1:6">
      <c r="A296" s="1" t="s">
        <v>297</v>
      </c>
      <c r="B296" s="1"/>
      <c r="C296" s="39"/>
      <c r="D296" s="1" t="s">
        <v>298</v>
      </c>
      <c r="E296" s="13"/>
      <c r="F296" s="23">
        <f t="shared" ref="F296:F307" si="26">SUM(E296:E296)</f>
        <v>0</v>
      </c>
    </row>
    <row r="297" spans="1:6">
      <c r="A297" s="1"/>
      <c r="B297" s="1"/>
      <c r="C297" s="39" t="s">
        <v>3133</v>
      </c>
      <c r="D297" s="81" t="s">
        <v>484</v>
      </c>
      <c r="E297" s="23">
        <f t="shared" ref="E297:E307" si="27">SUM(D297:D297)</f>
        <v>0</v>
      </c>
      <c r="F297" s="23">
        <f t="shared" si="26"/>
        <v>0</v>
      </c>
    </row>
    <row r="298" spans="1:6">
      <c r="A298" s="1"/>
      <c r="B298" s="1"/>
      <c r="C298" s="39">
        <v>12104</v>
      </c>
      <c r="D298" s="81" t="s">
        <v>3084</v>
      </c>
      <c r="E298" s="23">
        <v>2000</v>
      </c>
      <c r="F298" s="23">
        <v>2000</v>
      </c>
    </row>
    <row r="299" spans="1:6">
      <c r="A299" s="1"/>
      <c r="B299" s="1"/>
      <c r="C299" s="39"/>
      <c r="D299" s="81" t="s">
        <v>3206</v>
      </c>
      <c r="E299" s="23">
        <v>629090</v>
      </c>
      <c r="F299" s="23">
        <v>629090</v>
      </c>
    </row>
    <row r="300" spans="1:6">
      <c r="A300" s="1" t="s">
        <v>299</v>
      </c>
      <c r="B300" s="1"/>
      <c r="C300" s="39"/>
      <c r="D300" s="1" t="s">
        <v>300</v>
      </c>
      <c r="E300" s="23">
        <f t="shared" si="27"/>
        <v>0</v>
      </c>
      <c r="F300" s="23">
        <f t="shared" si="26"/>
        <v>0</v>
      </c>
    </row>
    <row r="301" spans="1:6">
      <c r="A301" s="1" t="s">
        <v>563</v>
      </c>
      <c r="B301" s="1"/>
      <c r="C301" s="39"/>
      <c r="D301" s="1" t="s">
        <v>302</v>
      </c>
      <c r="E301" s="23">
        <f t="shared" si="27"/>
        <v>0</v>
      </c>
      <c r="F301" s="23">
        <f t="shared" si="26"/>
        <v>0</v>
      </c>
    </row>
    <row r="302" spans="1:6">
      <c r="A302" s="1"/>
      <c r="B302" s="1" t="s">
        <v>618</v>
      </c>
      <c r="C302" s="39" t="s">
        <v>3141</v>
      </c>
      <c r="D302" s="81" t="s">
        <v>3142</v>
      </c>
      <c r="E302" s="23">
        <v>5413.7219999999998</v>
      </c>
      <c r="F302" s="23">
        <f t="shared" si="26"/>
        <v>5413.7219999999998</v>
      </c>
    </row>
    <row r="303" spans="1:6">
      <c r="A303" s="1" t="s">
        <v>303</v>
      </c>
      <c r="B303" s="1"/>
      <c r="C303" s="39"/>
      <c r="D303" s="1" t="s">
        <v>304</v>
      </c>
      <c r="E303" s="23">
        <f t="shared" si="27"/>
        <v>0</v>
      </c>
      <c r="F303" s="23">
        <f t="shared" si="26"/>
        <v>0</v>
      </c>
    </row>
    <row r="304" spans="1:6">
      <c r="A304" s="1" t="s">
        <v>305</v>
      </c>
      <c r="B304" s="1"/>
      <c r="C304" s="39"/>
      <c r="D304" s="1" t="s">
        <v>306</v>
      </c>
      <c r="E304" s="23">
        <f t="shared" si="27"/>
        <v>0</v>
      </c>
      <c r="F304" s="23">
        <f t="shared" si="26"/>
        <v>0</v>
      </c>
    </row>
    <row r="305" spans="1:6">
      <c r="A305" s="1" t="s">
        <v>307</v>
      </c>
      <c r="B305" s="1"/>
      <c r="C305" s="39"/>
      <c r="D305" s="1" t="s">
        <v>308</v>
      </c>
      <c r="E305" s="23">
        <f t="shared" si="27"/>
        <v>0</v>
      </c>
      <c r="F305" s="23">
        <f t="shared" si="26"/>
        <v>0</v>
      </c>
    </row>
    <row r="306" spans="1:6">
      <c r="A306" s="1" t="s">
        <v>309</v>
      </c>
      <c r="B306" s="1"/>
      <c r="C306" s="39"/>
      <c r="D306" s="1" t="s">
        <v>310</v>
      </c>
      <c r="E306" s="23">
        <f t="shared" si="27"/>
        <v>0</v>
      </c>
      <c r="F306" s="23">
        <f t="shared" si="26"/>
        <v>0</v>
      </c>
    </row>
    <row r="307" spans="1:6">
      <c r="A307" s="1" t="s">
        <v>311</v>
      </c>
      <c r="B307" s="1"/>
      <c r="C307" s="39"/>
      <c r="D307" s="1" t="s">
        <v>312</v>
      </c>
      <c r="E307" s="23">
        <f t="shared" si="27"/>
        <v>0</v>
      </c>
      <c r="F307" s="23">
        <f t="shared" si="26"/>
        <v>0</v>
      </c>
    </row>
    <row r="308" spans="1:6">
      <c r="A308" s="1"/>
      <c r="B308" s="1"/>
      <c r="C308" s="39"/>
      <c r="E308" s="18"/>
      <c r="F308" s="18"/>
    </row>
    <row r="309" spans="1:6">
      <c r="A309" s="4" t="s">
        <v>313</v>
      </c>
      <c r="B309" s="4"/>
      <c r="C309" s="4"/>
      <c r="D309" s="4" t="s">
        <v>770</v>
      </c>
      <c r="E309" s="10">
        <f>SUM(E310:E337)</f>
        <v>1143123.68</v>
      </c>
      <c r="F309" s="10">
        <f>SUM(F310:F337)</f>
        <v>1143123.68</v>
      </c>
    </row>
    <row r="310" spans="1:6">
      <c r="A310" s="1" t="s">
        <v>315</v>
      </c>
      <c r="B310" s="1"/>
      <c r="C310" s="39"/>
      <c r="D310" s="1" t="s">
        <v>565</v>
      </c>
      <c r="E310" s="13">
        <v>0</v>
      </c>
      <c r="F310" s="23">
        <f>SUM(E310:E310)</f>
        <v>0</v>
      </c>
    </row>
    <row r="311" spans="1:6">
      <c r="A311" s="1"/>
      <c r="B311" s="1" t="s">
        <v>618</v>
      </c>
      <c r="C311" s="39" t="s">
        <v>2037</v>
      </c>
      <c r="D311" s="81" t="s">
        <v>2046</v>
      </c>
      <c r="E311" s="23"/>
      <c r="F311" s="23"/>
    </row>
    <row r="312" spans="1:6">
      <c r="A312" s="1" t="s">
        <v>317</v>
      </c>
      <c r="B312" s="1"/>
      <c r="C312" s="39"/>
      <c r="D312" s="1" t="s">
        <v>772</v>
      </c>
      <c r="E312" s="23">
        <v>0</v>
      </c>
      <c r="F312" s="23">
        <v>0</v>
      </c>
    </row>
    <row r="313" spans="1:6">
      <c r="A313" s="1" t="s">
        <v>321</v>
      </c>
      <c r="B313" s="1"/>
      <c r="C313" s="39"/>
      <c r="D313" s="1" t="s">
        <v>932</v>
      </c>
      <c r="E313" s="23">
        <v>0</v>
      </c>
      <c r="F313" s="23">
        <v>0</v>
      </c>
    </row>
    <row r="314" spans="1:6">
      <c r="A314" s="1" t="s">
        <v>323</v>
      </c>
      <c r="B314" s="1"/>
      <c r="C314" s="39"/>
      <c r="D314" s="1" t="s">
        <v>773</v>
      </c>
      <c r="E314" s="23">
        <v>0</v>
      </c>
      <c r="F314" s="23">
        <v>0</v>
      </c>
    </row>
    <row r="315" spans="1:6">
      <c r="A315" s="1"/>
      <c r="B315" s="1"/>
      <c r="C315" s="39" t="s">
        <v>3160</v>
      </c>
      <c r="D315" s="81" t="s">
        <v>3161</v>
      </c>
      <c r="E315" s="23">
        <v>232207.35</v>
      </c>
      <c r="F315" s="23">
        <v>232207.35</v>
      </c>
    </row>
    <row r="316" spans="1:6">
      <c r="A316" s="1" t="s">
        <v>325</v>
      </c>
      <c r="B316" s="1"/>
      <c r="C316" s="39"/>
      <c r="D316" s="1" t="s">
        <v>326</v>
      </c>
      <c r="E316" s="13"/>
      <c r="F316" s="13">
        <f>SUM(E316:E316)</f>
        <v>0</v>
      </c>
    </row>
    <row r="317" spans="1:6">
      <c r="A317" s="1"/>
      <c r="B317" s="1" t="s">
        <v>618</v>
      </c>
      <c r="C317" s="39" t="s">
        <v>3156</v>
      </c>
      <c r="D317" s="81" t="s">
        <v>3157</v>
      </c>
      <c r="E317" s="13">
        <v>2187.48</v>
      </c>
      <c r="F317" s="13">
        <v>2187.48</v>
      </c>
    </row>
    <row r="318" spans="1:6">
      <c r="A318" s="1"/>
      <c r="B318" s="1"/>
      <c r="C318" s="39" t="s">
        <v>3164</v>
      </c>
      <c r="D318" s="81" t="s">
        <v>3163</v>
      </c>
      <c r="E318" s="13">
        <v>301490</v>
      </c>
      <c r="F318" s="13">
        <v>301490</v>
      </c>
    </row>
    <row r="319" spans="1:6">
      <c r="A319" s="1" t="s">
        <v>327</v>
      </c>
      <c r="B319" s="1"/>
      <c r="C319" s="39"/>
      <c r="D319" s="1" t="s">
        <v>328</v>
      </c>
      <c r="E319" s="23">
        <v>0</v>
      </c>
      <c r="F319" s="23">
        <v>0</v>
      </c>
    </row>
    <row r="320" spans="1:6">
      <c r="A320" s="1"/>
      <c r="B320" s="1" t="s">
        <v>618</v>
      </c>
      <c r="C320" s="39" t="s">
        <v>3204</v>
      </c>
      <c r="D320" s="81" t="s">
        <v>3205</v>
      </c>
      <c r="E320" s="23">
        <v>531839.77</v>
      </c>
      <c r="F320" s="23">
        <v>531839.77</v>
      </c>
    </row>
    <row r="321" spans="1:6">
      <c r="A321" s="1" t="s">
        <v>329</v>
      </c>
      <c r="D321" s="1" t="s">
        <v>2047</v>
      </c>
      <c r="E321" s="23">
        <v>0</v>
      </c>
      <c r="F321" s="23">
        <v>0</v>
      </c>
    </row>
    <row r="322" spans="1:6">
      <c r="A322" s="1"/>
      <c r="B322" s="1" t="s">
        <v>618</v>
      </c>
      <c r="C322" s="39" t="s">
        <v>3133</v>
      </c>
      <c r="D322" s="81" t="s">
        <v>484</v>
      </c>
      <c r="E322" s="23">
        <v>0</v>
      </c>
      <c r="F322" s="23"/>
    </row>
    <row r="323" spans="1:6">
      <c r="A323" s="1"/>
      <c r="C323" s="39">
        <v>12070</v>
      </c>
      <c r="D323" s="81" t="s">
        <v>1603</v>
      </c>
      <c r="E323" s="23">
        <v>240</v>
      </c>
      <c r="F323" s="23">
        <v>240</v>
      </c>
    </row>
    <row r="324" spans="1:6">
      <c r="A324" s="1"/>
      <c r="C324" s="39">
        <v>12085</v>
      </c>
      <c r="D324" s="81" t="s">
        <v>2006</v>
      </c>
      <c r="E324" s="23">
        <v>2156</v>
      </c>
      <c r="F324" s="23">
        <v>2156</v>
      </c>
    </row>
    <row r="325" spans="1:6">
      <c r="A325" s="1"/>
      <c r="B325" t="s">
        <v>618</v>
      </c>
      <c r="C325" s="39">
        <v>39345</v>
      </c>
      <c r="D325" s="81" t="s">
        <v>3162</v>
      </c>
      <c r="E325" s="23">
        <v>64647.75</v>
      </c>
      <c r="F325" s="23">
        <v>64647.75</v>
      </c>
    </row>
    <row r="326" spans="1:6">
      <c r="A326" s="1"/>
      <c r="B326" t="s">
        <v>618</v>
      </c>
      <c r="C326" s="39" t="s">
        <v>3193</v>
      </c>
      <c r="D326" s="81" t="s">
        <v>484</v>
      </c>
      <c r="E326" s="23"/>
      <c r="F326" s="23"/>
    </row>
    <row r="327" spans="1:6">
      <c r="A327" s="1"/>
      <c r="C327" s="39">
        <v>11976</v>
      </c>
      <c r="D327" s="81" t="s">
        <v>1998</v>
      </c>
      <c r="E327" s="23">
        <v>571.91999999999996</v>
      </c>
      <c r="F327" s="23">
        <v>571.91999999999996</v>
      </c>
    </row>
    <row r="328" spans="1:6">
      <c r="A328" s="1"/>
      <c r="C328" s="39">
        <v>11977</v>
      </c>
      <c r="D328" s="81" t="s">
        <v>1999</v>
      </c>
      <c r="E328" s="23">
        <v>3225</v>
      </c>
      <c r="F328" s="23">
        <v>3225</v>
      </c>
    </row>
    <row r="329" spans="1:6">
      <c r="A329" s="1"/>
      <c r="C329" s="39">
        <v>11929</v>
      </c>
      <c r="D329" s="81" t="s">
        <v>2000</v>
      </c>
      <c r="E329" s="23">
        <v>554</v>
      </c>
      <c r="F329" s="23">
        <v>554</v>
      </c>
    </row>
    <row r="330" spans="1:6">
      <c r="A330" s="1"/>
      <c r="C330" s="39">
        <v>11994</v>
      </c>
      <c r="D330" s="81" t="s">
        <v>2001</v>
      </c>
      <c r="E330" s="23">
        <v>1976.41</v>
      </c>
      <c r="F330" s="23">
        <v>1976.41</v>
      </c>
    </row>
    <row r="331" spans="1:6">
      <c r="A331" s="1"/>
      <c r="C331" s="39">
        <v>12008</v>
      </c>
      <c r="D331" s="81" t="s">
        <v>2002</v>
      </c>
      <c r="E331" s="23">
        <v>289</v>
      </c>
      <c r="F331" s="23">
        <v>289</v>
      </c>
    </row>
    <row r="332" spans="1:6">
      <c r="A332" s="1"/>
      <c r="C332" s="39">
        <v>12009</v>
      </c>
      <c r="D332" s="81" t="s">
        <v>2002</v>
      </c>
      <c r="E332" s="23">
        <v>289</v>
      </c>
      <c r="F332" s="23">
        <v>289</v>
      </c>
    </row>
    <row r="333" spans="1:6">
      <c r="A333" s="1"/>
      <c r="C333" s="39">
        <v>12013</v>
      </c>
      <c r="D333" s="81" t="s">
        <v>1901</v>
      </c>
      <c r="E333" s="23">
        <v>150</v>
      </c>
      <c r="F333" s="23">
        <v>150</v>
      </c>
    </row>
    <row r="334" spans="1:6">
      <c r="A334" s="1"/>
      <c r="C334" s="39">
        <v>12017</v>
      </c>
      <c r="D334" s="81" t="s">
        <v>1177</v>
      </c>
      <c r="E334" s="23">
        <v>1300</v>
      </c>
      <c r="F334" s="23">
        <v>1300</v>
      </c>
    </row>
    <row r="335" spans="1:6">
      <c r="A335" s="1" t="s">
        <v>333</v>
      </c>
      <c r="B335" s="1"/>
      <c r="C335" s="39"/>
      <c r="D335" s="1" t="s">
        <v>334</v>
      </c>
      <c r="E335" s="23"/>
      <c r="F335" s="23">
        <v>0</v>
      </c>
    </row>
    <row r="336" spans="1:6">
      <c r="A336" s="1" t="s">
        <v>579</v>
      </c>
      <c r="C336" s="39"/>
      <c r="D336" s="1" t="s">
        <v>2012</v>
      </c>
      <c r="E336" s="23">
        <v>0</v>
      </c>
      <c r="F336" s="23">
        <v>0</v>
      </c>
    </row>
    <row r="337" spans="1:6">
      <c r="C337" s="39"/>
      <c r="D337" s="38"/>
      <c r="E337" s="13"/>
      <c r="F337" s="13"/>
    </row>
    <row r="338" spans="1:6" ht="15">
      <c r="A338" s="16" t="s">
        <v>335</v>
      </c>
      <c r="B338" s="16"/>
      <c r="C338" s="16"/>
      <c r="D338" s="16" t="s">
        <v>336</v>
      </c>
      <c r="E338" s="17">
        <f>(E339+E349+E346)</f>
        <v>0</v>
      </c>
      <c r="F338" s="17">
        <f>(F339+F349+F346)</f>
        <v>0</v>
      </c>
    </row>
    <row r="339" spans="1:6" ht="15">
      <c r="A339" s="4" t="s">
        <v>337</v>
      </c>
      <c r="B339" s="4"/>
      <c r="C339" s="115"/>
      <c r="D339" s="4" t="s">
        <v>338</v>
      </c>
      <c r="E339" s="10">
        <f>SUM(E340:E345)</f>
        <v>0</v>
      </c>
      <c r="F339" s="10">
        <f>SUM(F340:F345)</f>
        <v>0</v>
      </c>
    </row>
    <row r="340" spans="1:6">
      <c r="A340" s="1" t="s">
        <v>339</v>
      </c>
      <c r="B340" s="1"/>
      <c r="C340" s="39"/>
      <c r="D340" s="1" t="s">
        <v>340</v>
      </c>
      <c r="E340" s="18">
        <f t="shared" ref="E340:F343" si="28">SUM(D340:D340)</f>
        <v>0</v>
      </c>
      <c r="F340" s="18">
        <f t="shared" si="28"/>
        <v>0</v>
      </c>
    </row>
    <row r="341" spans="1:6">
      <c r="A341" s="1" t="s">
        <v>341</v>
      </c>
      <c r="B341" s="1"/>
      <c r="C341" s="39"/>
      <c r="D341" s="1" t="s">
        <v>342</v>
      </c>
      <c r="E341" s="18">
        <f t="shared" si="28"/>
        <v>0</v>
      </c>
      <c r="F341" s="18">
        <f t="shared" si="28"/>
        <v>0</v>
      </c>
    </row>
    <row r="342" spans="1:6">
      <c r="A342" s="1" t="s">
        <v>343</v>
      </c>
      <c r="B342" s="1"/>
      <c r="C342" s="39"/>
      <c r="D342" s="1" t="s">
        <v>344</v>
      </c>
      <c r="E342" s="23">
        <f t="shared" si="28"/>
        <v>0</v>
      </c>
      <c r="F342" s="23">
        <f t="shared" si="28"/>
        <v>0</v>
      </c>
    </row>
    <row r="343" spans="1:6">
      <c r="A343" s="1" t="s">
        <v>345</v>
      </c>
      <c r="B343" s="1"/>
      <c r="C343" s="39"/>
      <c r="D343" s="1" t="s">
        <v>346</v>
      </c>
      <c r="E343" s="18">
        <f t="shared" si="28"/>
        <v>0</v>
      </c>
      <c r="F343" s="18">
        <f t="shared" si="28"/>
        <v>0</v>
      </c>
    </row>
    <row r="344" spans="1:6">
      <c r="A344" s="1" t="s">
        <v>347</v>
      </c>
      <c r="B344" s="1"/>
      <c r="C344" s="39"/>
      <c r="D344" s="1" t="s">
        <v>348</v>
      </c>
      <c r="E344" s="23">
        <f>SUM(D344:D344)</f>
        <v>0</v>
      </c>
      <c r="F344" s="18">
        <f>SUM(E344:E344)</f>
        <v>0</v>
      </c>
    </row>
    <row r="345" spans="1:6">
      <c r="A345" s="1" t="s">
        <v>349</v>
      </c>
      <c r="B345" s="1"/>
      <c r="C345" s="39"/>
      <c r="D345" s="1" t="s">
        <v>350</v>
      </c>
      <c r="E345" s="23">
        <f>SUM(D345:D345)</f>
        <v>0</v>
      </c>
      <c r="F345" s="18">
        <f>SUM(E345:E345)</f>
        <v>0</v>
      </c>
    </row>
    <row r="346" spans="1:6">
      <c r="A346" s="4" t="s">
        <v>582</v>
      </c>
      <c r="B346" s="4"/>
      <c r="C346" s="4"/>
      <c r="D346" s="4" t="s">
        <v>583</v>
      </c>
      <c r="E346" s="10">
        <f>SUM(E348:E348)</f>
        <v>0</v>
      </c>
      <c r="F346" s="10">
        <f>SUM(F348:F348)</f>
        <v>0</v>
      </c>
    </row>
    <row r="347" spans="1:6">
      <c r="A347" s="1" t="s">
        <v>1181</v>
      </c>
      <c r="B347" s="83"/>
      <c r="C347" s="39"/>
      <c r="D347" s="1" t="s">
        <v>1423</v>
      </c>
      <c r="E347" s="23">
        <f t="shared" ref="E347:F347" si="29">SUM(D347:D347)</f>
        <v>0</v>
      </c>
      <c r="F347" s="23">
        <f t="shared" si="29"/>
        <v>0</v>
      </c>
    </row>
    <row r="348" spans="1:6">
      <c r="A348" s="83"/>
      <c r="B348" s="1"/>
      <c r="C348" s="39"/>
      <c r="D348" s="38"/>
      <c r="E348" s="23">
        <f t="shared" ref="E348:F348" si="30">SUM(D348:D348)</f>
        <v>0</v>
      </c>
      <c r="F348" s="23">
        <f t="shared" si="30"/>
        <v>0</v>
      </c>
    </row>
    <row r="349" spans="1:6">
      <c r="A349" s="4" t="s">
        <v>584</v>
      </c>
      <c r="B349" s="4"/>
      <c r="C349" s="4"/>
      <c r="D349" s="4" t="s">
        <v>585</v>
      </c>
      <c r="E349" s="10">
        <f t="shared" ref="E349" si="31">SUM(E350:E351)</f>
        <v>0</v>
      </c>
      <c r="F349" s="10">
        <f>SUM(F350:F351)</f>
        <v>0</v>
      </c>
    </row>
    <row r="350" spans="1:6">
      <c r="A350" s="1" t="s">
        <v>586</v>
      </c>
      <c r="B350" s="1"/>
      <c r="C350" s="39"/>
      <c r="D350" s="1" t="s">
        <v>587</v>
      </c>
      <c r="E350" s="23">
        <f>SUM(D350:D350)</f>
        <v>0</v>
      </c>
      <c r="F350" s="23">
        <f>SUM(E350:E350)</f>
        <v>0</v>
      </c>
    </row>
    <row r="351" spans="1:6">
      <c r="A351" s="1" t="s">
        <v>588</v>
      </c>
      <c r="B351" s="1"/>
      <c r="C351" s="39"/>
      <c r="D351" s="1" t="s">
        <v>589</v>
      </c>
      <c r="E351" s="23">
        <f>SUM(D351:D351)</f>
        <v>0</v>
      </c>
      <c r="F351" s="23">
        <f>SUM(E351:E351)</f>
        <v>0</v>
      </c>
    </row>
    <row r="352" spans="1:6">
      <c r="A352" s="1"/>
      <c r="B352" s="1"/>
      <c r="C352" s="39"/>
      <c r="E352" s="78"/>
      <c r="F352" s="78"/>
    </row>
    <row r="353" spans="1:6" ht="15">
      <c r="A353" s="16" t="s">
        <v>351</v>
      </c>
      <c r="B353" s="16"/>
      <c r="C353" s="16"/>
      <c r="D353" s="16" t="s">
        <v>352</v>
      </c>
      <c r="E353" s="17">
        <f>E354+E361</f>
        <v>2608921</v>
      </c>
      <c r="F353" s="17">
        <f>F354+F361</f>
        <v>2608921</v>
      </c>
    </row>
    <row r="354" spans="1:6">
      <c r="A354" s="4" t="s">
        <v>939</v>
      </c>
      <c r="B354" s="4"/>
      <c r="C354" s="4"/>
      <c r="D354" s="4" t="s">
        <v>2057</v>
      </c>
      <c r="E354" s="10">
        <f>SUM(E355:E358)</f>
        <v>2608921</v>
      </c>
      <c r="F354" s="10">
        <f>SUM(F355:F358)</f>
        <v>2608921</v>
      </c>
    </row>
    <row r="355" spans="1:6">
      <c r="A355" s="1" t="s">
        <v>940</v>
      </c>
      <c r="B355" s="1"/>
      <c r="C355" s="1"/>
      <c r="D355" s="1" t="s">
        <v>941</v>
      </c>
      <c r="E355" s="18">
        <v>0</v>
      </c>
      <c r="F355" s="18">
        <v>0</v>
      </c>
    </row>
    <row r="356" spans="1:6">
      <c r="A356" s="1"/>
      <c r="B356" s="1" t="s">
        <v>618</v>
      </c>
      <c r="C356" s="39" t="s">
        <v>3151</v>
      </c>
      <c r="D356" s="81" t="s">
        <v>2058</v>
      </c>
      <c r="E356" s="13">
        <v>93456</v>
      </c>
      <c r="F356" s="13">
        <v>93456</v>
      </c>
    </row>
    <row r="357" spans="1:6">
      <c r="A357" s="1"/>
      <c r="B357" s="1" t="s">
        <v>618</v>
      </c>
      <c r="C357" s="39" t="s">
        <v>3153</v>
      </c>
      <c r="D357" s="81" t="s">
        <v>3152</v>
      </c>
      <c r="E357" s="13">
        <v>153400</v>
      </c>
      <c r="F357" s="13">
        <v>153400</v>
      </c>
    </row>
    <row r="358" spans="1:6">
      <c r="A358" s="1"/>
      <c r="B358" s="1" t="s">
        <v>618</v>
      </c>
      <c r="C358" s="39" t="s">
        <v>3192</v>
      </c>
      <c r="D358" s="81" t="s">
        <v>2058</v>
      </c>
      <c r="E358" s="13">
        <v>2362065</v>
      </c>
      <c r="F358" s="13">
        <v>2362065</v>
      </c>
    </row>
    <row r="359" spans="1:6">
      <c r="A359" s="1"/>
      <c r="B359" s="1" t="s">
        <v>618</v>
      </c>
      <c r="C359" s="39" t="s">
        <v>3210</v>
      </c>
      <c r="D359" s="81" t="s">
        <v>3211</v>
      </c>
      <c r="E359" s="13">
        <v>72600</v>
      </c>
      <c r="F359" s="13">
        <v>72600</v>
      </c>
    </row>
    <row r="360" spans="1:6">
      <c r="A360" s="1"/>
      <c r="B360" s="1"/>
      <c r="C360" s="1"/>
      <c r="D360" s="1"/>
      <c r="E360" s="1"/>
      <c r="F360" s="1"/>
    </row>
    <row r="361" spans="1:6">
      <c r="A361" s="4" t="s">
        <v>743</v>
      </c>
      <c r="B361" s="4"/>
      <c r="C361" s="4"/>
      <c r="D361" s="4" t="s">
        <v>1201</v>
      </c>
      <c r="E361" s="10">
        <f>SUM(E362:E363)</f>
        <v>0</v>
      </c>
      <c r="F361" s="10">
        <f>SUM(E361:E361)</f>
        <v>0</v>
      </c>
    </row>
    <row r="362" spans="1:6">
      <c r="A362" s="1" t="s">
        <v>1723</v>
      </c>
      <c r="B362" s="1"/>
      <c r="C362" s="39"/>
      <c r="D362" s="1" t="s">
        <v>1914</v>
      </c>
      <c r="E362" s="18"/>
      <c r="F362" s="23"/>
    </row>
    <row r="363" spans="1:6">
      <c r="A363" s="1"/>
      <c r="B363" s="1"/>
      <c r="C363" s="39"/>
      <c r="D363" s="1"/>
      <c r="E363" s="18"/>
      <c r="F363" s="23"/>
    </row>
    <row r="364" spans="1:6" ht="15">
      <c r="A364" s="16" t="s">
        <v>355</v>
      </c>
      <c r="B364" s="16"/>
      <c r="C364" s="16"/>
      <c r="D364" s="16" t="s">
        <v>356</v>
      </c>
      <c r="E364" s="17">
        <f>E365+E371+E376+E379+E382+E389+E392+E395</f>
        <v>6480259.9800000004</v>
      </c>
      <c r="F364" s="17">
        <f>F365+F371+F376+F379+F382+F389+F392+F395</f>
        <v>6480259.9800000004</v>
      </c>
    </row>
    <row r="365" spans="1:6">
      <c r="A365" s="4" t="s">
        <v>357</v>
      </c>
      <c r="B365" s="4"/>
      <c r="C365" s="4"/>
      <c r="D365" s="4" t="s">
        <v>358</v>
      </c>
      <c r="E365" s="10">
        <f>SUM(E366:E370)</f>
        <v>0</v>
      </c>
      <c r="F365" s="10">
        <f>SUM(F366:F370)</f>
        <v>0</v>
      </c>
    </row>
    <row r="366" spans="1:6">
      <c r="A366" s="1" t="s">
        <v>359</v>
      </c>
      <c r="B366" s="1"/>
      <c r="C366" s="39"/>
      <c r="D366" s="1" t="s">
        <v>360</v>
      </c>
      <c r="E366" s="23">
        <f>SUM(D366:D366)</f>
        <v>0</v>
      </c>
      <c r="F366" s="23">
        <f>SUM(E366:E366)</f>
        <v>0</v>
      </c>
    </row>
    <row r="367" spans="1:6">
      <c r="A367" s="1" t="s">
        <v>361</v>
      </c>
      <c r="B367" s="1"/>
      <c r="C367" s="39"/>
      <c r="D367" s="1" t="s">
        <v>362</v>
      </c>
      <c r="E367" s="23">
        <f>SUM(D367:D367)</f>
        <v>0</v>
      </c>
      <c r="F367" s="23">
        <f>SUM(E367:E367)</f>
        <v>0</v>
      </c>
    </row>
    <row r="368" spans="1:6">
      <c r="A368" s="1"/>
      <c r="B368" s="1"/>
      <c r="C368" s="39"/>
      <c r="D368" s="1" t="s">
        <v>366</v>
      </c>
      <c r="E368" s="23">
        <v>0</v>
      </c>
      <c r="F368" s="23">
        <v>0</v>
      </c>
    </row>
    <row r="369" spans="1:6">
      <c r="A369" s="1" t="s">
        <v>365</v>
      </c>
      <c r="B369" s="1"/>
      <c r="C369" s="39"/>
      <c r="D369" s="1" t="s">
        <v>368</v>
      </c>
      <c r="E369" s="23">
        <f>SUM(D369:D369)</f>
        <v>0</v>
      </c>
      <c r="F369" s="23">
        <f>SUM(E369:E369)</f>
        <v>0</v>
      </c>
    </row>
    <row r="370" spans="1:6">
      <c r="A370" s="1" t="s">
        <v>367</v>
      </c>
      <c r="B370" s="1"/>
      <c r="C370" s="39"/>
      <c r="D370" s="38"/>
      <c r="E370" s="23"/>
      <c r="F370" s="23"/>
    </row>
    <row r="371" spans="1:6">
      <c r="A371" s="4" t="s">
        <v>369</v>
      </c>
      <c r="B371" s="4"/>
      <c r="C371" s="4"/>
      <c r="D371" s="4" t="s">
        <v>370</v>
      </c>
      <c r="E371" s="10">
        <f t="shared" ref="E371" si="32">SUM(E372:E375)</f>
        <v>336399.98</v>
      </c>
      <c r="F371" s="10">
        <f>SUM(F372:F375)</f>
        <v>336399.98</v>
      </c>
    </row>
    <row r="372" spans="1:6">
      <c r="A372" s="1" t="s">
        <v>371</v>
      </c>
      <c r="B372" s="1"/>
      <c r="C372" s="39"/>
      <c r="D372" s="1" t="s">
        <v>372</v>
      </c>
      <c r="E372" s="23">
        <f t="shared" ref="E372:F375" si="33">SUM(D372:D372)</f>
        <v>0</v>
      </c>
      <c r="F372" s="23">
        <f t="shared" si="33"/>
        <v>0</v>
      </c>
    </row>
    <row r="373" spans="1:6">
      <c r="A373" s="1" t="s">
        <v>373</v>
      </c>
      <c r="B373" s="1"/>
      <c r="C373" s="39"/>
      <c r="D373" s="1" t="s">
        <v>775</v>
      </c>
      <c r="E373" s="23">
        <f t="shared" si="33"/>
        <v>0</v>
      </c>
      <c r="F373" s="23">
        <f t="shared" si="33"/>
        <v>0</v>
      </c>
    </row>
    <row r="374" spans="1:6">
      <c r="A374" s="1"/>
      <c r="B374" s="1" t="s">
        <v>618</v>
      </c>
      <c r="C374" s="39" t="s">
        <v>3155</v>
      </c>
      <c r="D374" s="81" t="s">
        <v>3154</v>
      </c>
      <c r="E374" s="23">
        <v>336399.98</v>
      </c>
      <c r="F374" s="23">
        <v>336399.98</v>
      </c>
    </row>
    <row r="375" spans="1:6">
      <c r="A375" s="1" t="s">
        <v>375</v>
      </c>
      <c r="B375" s="1"/>
      <c r="C375" s="39"/>
      <c r="D375" s="1" t="s">
        <v>376</v>
      </c>
      <c r="E375" s="23">
        <f t="shared" si="33"/>
        <v>0</v>
      </c>
      <c r="F375" s="23">
        <f t="shared" si="33"/>
        <v>0</v>
      </c>
    </row>
    <row r="376" spans="1:6">
      <c r="A376" s="4" t="s">
        <v>377</v>
      </c>
      <c r="B376" s="4"/>
      <c r="C376" s="4"/>
      <c r="D376" s="4" t="s">
        <v>592</v>
      </c>
      <c r="E376" s="10">
        <f t="shared" ref="E376:F376" si="34">SUM(E377)</f>
        <v>0</v>
      </c>
      <c r="F376" s="10">
        <f t="shared" si="34"/>
        <v>0</v>
      </c>
    </row>
    <row r="377" spans="1:6">
      <c r="A377" s="1" t="s">
        <v>379</v>
      </c>
      <c r="B377" s="1"/>
      <c r="C377" s="39"/>
      <c r="D377" s="1" t="s">
        <v>380</v>
      </c>
      <c r="E377" s="23">
        <f>SUM(D377:D377)</f>
        <v>0</v>
      </c>
      <c r="F377" s="18">
        <f>SUM(E377:E377)</f>
        <v>0</v>
      </c>
    </row>
    <row r="378" spans="1:6">
      <c r="A378" s="1"/>
      <c r="B378" s="1"/>
      <c r="C378" s="39"/>
      <c r="E378" s="18"/>
      <c r="F378" s="18"/>
    </row>
    <row r="379" spans="1:6">
      <c r="A379" s="4" t="s">
        <v>381</v>
      </c>
      <c r="B379" s="4"/>
      <c r="C379" s="4"/>
      <c r="D379" s="4" t="s">
        <v>382</v>
      </c>
      <c r="E379" s="10">
        <f t="shared" ref="E379:F379" si="35">SUM(E380:E383)</f>
        <v>6143860</v>
      </c>
      <c r="F379" s="10">
        <f t="shared" si="35"/>
        <v>6143860</v>
      </c>
    </row>
    <row r="380" spans="1:6">
      <c r="A380" s="1" t="s">
        <v>383</v>
      </c>
      <c r="B380" s="1"/>
      <c r="C380" s="39"/>
      <c r="D380" s="1" t="s">
        <v>384</v>
      </c>
      <c r="E380" s="23"/>
      <c r="F380" s="23">
        <f>SUM(E380:E380)</f>
        <v>0</v>
      </c>
    </row>
    <row r="381" spans="1:6">
      <c r="A381" s="1"/>
      <c r="B381" s="1"/>
      <c r="C381" s="39" t="s">
        <v>3130</v>
      </c>
      <c r="D381" s="81" t="s">
        <v>3131</v>
      </c>
      <c r="E381" s="23">
        <v>6143860</v>
      </c>
      <c r="F381" s="23">
        <v>6143860</v>
      </c>
    </row>
    <row r="382" spans="1:6">
      <c r="A382" s="4" t="s">
        <v>387</v>
      </c>
      <c r="B382" s="4"/>
      <c r="C382" s="4"/>
      <c r="D382" s="4" t="s">
        <v>388</v>
      </c>
      <c r="E382" s="10">
        <f>SUM(E383:E388)</f>
        <v>0</v>
      </c>
      <c r="F382" s="10">
        <f>SUM(F383:F388)</f>
        <v>0</v>
      </c>
    </row>
    <row r="383" spans="1:6">
      <c r="A383" s="1" t="s">
        <v>389</v>
      </c>
      <c r="B383" s="1"/>
      <c r="C383" s="39"/>
      <c r="D383" s="1" t="s">
        <v>595</v>
      </c>
      <c r="E383" s="18"/>
      <c r="F383" s="18">
        <f>SUM(E383:E383)</f>
        <v>0</v>
      </c>
    </row>
    <row r="384" spans="1:6">
      <c r="A384" s="1" t="s">
        <v>391</v>
      </c>
      <c r="B384" s="1"/>
      <c r="C384" s="39"/>
      <c r="D384" s="1" t="s">
        <v>596</v>
      </c>
      <c r="E384" s="23">
        <f>SUM(D384:D384)</f>
        <v>0</v>
      </c>
      <c r="F384" s="23">
        <f>SUM(E384:E384)</f>
        <v>0</v>
      </c>
    </row>
    <row r="385" spans="1:6">
      <c r="A385" s="1" t="s">
        <v>395</v>
      </c>
      <c r="C385" s="39"/>
      <c r="D385" s="1" t="s">
        <v>396</v>
      </c>
      <c r="E385" s="23">
        <f>SUM(D385:D385)</f>
        <v>0</v>
      </c>
      <c r="F385" s="23">
        <f>SUM(E385:E385)</f>
        <v>0</v>
      </c>
    </row>
    <row r="386" spans="1:6">
      <c r="A386" s="1" t="s">
        <v>393</v>
      </c>
      <c r="C386" s="39"/>
      <c r="D386" s="1" t="s">
        <v>598</v>
      </c>
      <c r="E386" s="23">
        <f t="shared" ref="E386:F386" si="36">SUM(D386:D386)</f>
        <v>0</v>
      </c>
      <c r="F386" s="23">
        <f t="shared" si="36"/>
        <v>0</v>
      </c>
    </row>
    <row r="387" spans="1:6">
      <c r="A387" s="1" t="s">
        <v>397</v>
      </c>
      <c r="B387" s="1"/>
      <c r="C387" s="39"/>
      <c r="D387" s="1" t="s">
        <v>398</v>
      </c>
      <c r="E387" s="23">
        <f>SUM(D387:D387)</f>
        <v>0</v>
      </c>
      <c r="F387" s="23">
        <f>SUM(E387:E387)</f>
        <v>0</v>
      </c>
    </row>
    <row r="388" spans="1:6">
      <c r="A388" s="1" t="s">
        <v>399</v>
      </c>
      <c r="B388" s="1"/>
      <c r="C388" s="39"/>
      <c r="D388" s="1" t="s">
        <v>599</v>
      </c>
      <c r="E388" s="23">
        <f>SUM(D388:D388)</f>
        <v>0</v>
      </c>
      <c r="F388" s="23">
        <f>SUM(E388:E388)</f>
        <v>0</v>
      </c>
    </row>
    <row r="389" spans="1:6">
      <c r="A389" s="4" t="s">
        <v>403</v>
      </c>
      <c r="B389" s="4"/>
      <c r="C389" s="4"/>
      <c r="D389" s="4" t="s">
        <v>404</v>
      </c>
      <c r="E389" s="10">
        <f>SUM(E390:E396)</f>
        <v>0</v>
      </c>
      <c r="F389" s="10">
        <f>SUM(F390:F396)</f>
        <v>0</v>
      </c>
    </row>
    <row r="390" spans="1:6">
      <c r="A390" s="1" t="s">
        <v>600</v>
      </c>
      <c r="B390" s="1"/>
      <c r="C390" s="39"/>
      <c r="D390" s="1" t="s">
        <v>601</v>
      </c>
      <c r="E390" s="18">
        <v>0</v>
      </c>
      <c r="F390" s="23">
        <f>SUM(E390:E390)</f>
        <v>0</v>
      </c>
    </row>
    <row r="391" spans="1:6">
      <c r="A391" s="1"/>
      <c r="B391" s="1" t="s">
        <v>618</v>
      </c>
      <c r="C391" s="39"/>
      <c r="D391" s="38"/>
      <c r="E391" s="13"/>
      <c r="F391" s="13"/>
    </row>
    <row r="392" spans="1:6">
      <c r="A392" s="4" t="s">
        <v>407</v>
      </c>
      <c r="B392" s="4"/>
      <c r="C392" s="4"/>
      <c r="D392" s="4" t="s">
        <v>408</v>
      </c>
      <c r="E392" s="10">
        <f>SUM(E393:E394)</f>
        <v>0</v>
      </c>
      <c r="F392" s="10">
        <f>SUM(F393:F394)</f>
        <v>0</v>
      </c>
    </row>
    <row r="393" spans="1:6">
      <c r="A393" s="1" t="s">
        <v>409</v>
      </c>
      <c r="B393" s="1"/>
      <c r="C393" s="39"/>
      <c r="D393" s="1" t="s">
        <v>410</v>
      </c>
      <c r="E393" s="18">
        <v>0</v>
      </c>
      <c r="F393" s="23">
        <f>SUM(E393:E393)</f>
        <v>0</v>
      </c>
    </row>
    <row r="394" spans="1:6">
      <c r="A394" s="1" t="s">
        <v>411</v>
      </c>
      <c r="B394" s="1"/>
      <c r="C394" s="39"/>
      <c r="D394" s="1" t="s">
        <v>412</v>
      </c>
      <c r="E394" s="18"/>
      <c r="F394" s="23"/>
    </row>
    <row r="395" spans="1:6">
      <c r="A395" s="4" t="s">
        <v>413</v>
      </c>
      <c r="B395" s="4"/>
      <c r="C395" s="4"/>
      <c r="D395" s="4" t="s">
        <v>414</v>
      </c>
      <c r="E395" s="10">
        <f t="shared" ref="E395:F395" si="37">SUM(E396:E397)</f>
        <v>0</v>
      </c>
      <c r="F395" s="10">
        <f t="shared" si="37"/>
        <v>0</v>
      </c>
    </row>
    <row r="396" spans="1:6">
      <c r="A396" s="1" t="s">
        <v>415</v>
      </c>
      <c r="B396" s="1"/>
      <c r="C396" s="39"/>
      <c r="D396" s="1" t="s">
        <v>416</v>
      </c>
      <c r="E396" s="18">
        <v>0</v>
      </c>
      <c r="F396" s="23">
        <f>SUM(E396:E396)</f>
        <v>0</v>
      </c>
    </row>
    <row r="397" spans="1:6">
      <c r="C397" s="39"/>
    </row>
    <row r="398" spans="1:6" ht="15">
      <c r="A398" s="16" t="s">
        <v>417</v>
      </c>
      <c r="B398" s="16"/>
      <c r="C398" s="16"/>
      <c r="D398" s="16" t="s">
        <v>418</v>
      </c>
      <c r="E398" s="75">
        <f>SUM(E399+E404)</f>
        <v>12998944.91</v>
      </c>
      <c r="F398" s="75">
        <f>SUM(F399+F404)</f>
        <v>12998944.91</v>
      </c>
    </row>
    <row r="399" spans="1:6">
      <c r="A399" s="4" t="s">
        <v>419</v>
      </c>
      <c r="B399" s="4"/>
      <c r="C399" s="4"/>
      <c r="D399" s="4" t="s">
        <v>420</v>
      </c>
      <c r="E399" s="10">
        <f>SUM(E400:E403)</f>
        <v>2958973.0700000003</v>
      </c>
      <c r="F399" s="10">
        <f>SUM(F400:F403)</f>
        <v>2958973.0700000003</v>
      </c>
    </row>
    <row r="400" spans="1:6">
      <c r="A400" s="1" t="s">
        <v>421</v>
      </c>
      <c r="B400" s="1"/>
      <c r="C400" s="39"/>
      <c r="D400" s="1" t="s">
        <v>422</v>
      </c>
      <c r="E400" s="42">
        <v>0</v>
      </c>
      <c r="F400" s="42">
        <v>0</v>
      </c>
    </row>
    <row r="401" spans="1:6">
      <c r="A401" s="1"/>
      <c r="B401" s="1" t="s">
        <v>618</v>
      </c>
      <c r="C401" s="39" t="s">
        <v>3170</v>
      </c>
      <c r="D401" s="38" t="s">
        <v>3171</v>
      </c>
      <c r="E401" s="23">
        <v>1934178.87</v>
      </c>
      <c r="F401" s="23">
        <v>1934178.87</v>
      </c>
    </row>
    <row r="402" spans="1:6">
      <c r="A402" s="1"/>
      <c r="B402" s="1"/>
      <c r="C402" s="39" t="s">
        <v>3200</v>
      </c>
      <c r="D402" s="38" t="s">
        <v>3201</v>
      </c>
      <c r="E402" s="23">
        <v>1024794.2</v>
      </c>
      <c r="F402" s="23">
        <f>(E402)</f>
        <v>1024794.2</v>
      </c>
    </row>
    <row r="403" spans="1:6">
      <c r="A403" s="1"/>
      <c r="B403" s="1"/>
      <c r="C403" s="39"/>
      <c r="D403" s="38"/>
      <c r="E403" s="23"/>
      <c r="F403" s="23"/>
    </row>
    <row r="404" spans="1:6">
      <c r="A404" s="4" t="s">
        <v>960</v>
      </c>
      <c r="B404" s="4"/>
      <c r="C404" s="4"/>
      <c r="D404" s="4" t="s">
        <v>603</v>
      </c>
      <c r="E404" s="10">
        <f>SUM(E405:E410)</f>
        <v>10039971.84</v>
      </c>
      <c r="F404" s="10">
        <f>SUM(F405:F410)</f>
        <v>10039971.84</v>
      </c>
    </row>
    <row r="405" spans="1:6">
      <c r="B405" s="1" t="s">
        <v>618</v>
      </c>
      <c r="C405" s="39" t="s">
        <v>3168</v>
      </c>
      <c r="D405" s="38" t="s">
        <v>3169</v>
      </c>
      <c r="E405" s="23">
        <v>1550333.28</v>
      </c>
      <c r="F405" s="23">
        <v>1550333.28</v>
      </c>
    </row>
    <row r="406" spans="1:6">
      <c r="B406" s="1" t="s">
        <v>618</v>
      </c>
      <c r="C406" s="39" t="s">
        <v>3188</v>
      </c>
      <c r="D406" s="38" t="s">
        <v>3189</v>
      </c>
      <c r="E406" s="23">
        <v>7550575.4400000004</v>
      </c>
      <c r="F406" s="23">
        <v>7550575.4400000004</v>
      </c>
    </row>
    <row r="407" spans="1:6">
      <c r="B407" s="1" t="s">
        <v>618</v>
      </c>
      <c r="C407" s="39" t="s">
        <v>3209</v>
      </c>
      <c r="D407" s="38" t="s">
        <v>3208</v>
      </c>
      <c r="E407" s="23">
        <v>939063.12</v>
      </c>
      <c r="F407" s="23">
        <v>939063.12</v>
      </c>
    </row>
    <row r="408" spans="1:6">
      <c r="B408" s="1"/>
      <c r="C408" s="39"/>
      <c r="D408" s="38"/>
      <c r="E408" s="23"/>
      <c r="F408" s="23"/>
    </row>
    <row r="409" spans="1:6">
      <c r="B409" s="1"/>
      <c r="C409" s="39"/>
      <c r="D409" s="38"/>
      <c r="E409" s="23"/>
      <c r="F409" s="23"/>
    </row>
    <row r="410" spans="1:6">
      <c r="B410" s="1"/>
      <c r="C410" s="39"/>
      <c r="D410" s="38"/>
      <c r="E410" s="23"/>
      <c r="F410" s="23"/>
    </row>
    <row r="411" spans="1:6">
      <c r="A411" s="30"/>
      <c r="D411" s="106"/>
      <c r="E411" s="381"/>
      <c r="F411" s="381"/>
    </row>
    <row r="412" spans="1:6">
      <c r="D412" s="330"/>
      <c r="E412" s="700"/>
      <c r="F412" s="700"/>
    </row>
    <row r="413" spans="1:6">
      <c r="D413" s="331"/>
      <c r="E413" s="240"/>
      <c r="F413" s="113"/>
    </row>
    <row r="414" spans="1:6">
      <c r="E414" s="240"/>
      <c r="F414" s="113"/>
    </row>
    <row r="417" spans="4:6">
      <c r="D417" s="29"/>
      <c r="E417" s="29"/>
      <c r="F417" s="29"/>
    </row>
    <row r="418" spans="4:6">
      <c r="D418" s="701"/>
      <c r="E418" s="701"/>
      <c r="F418" s="701"/>
    </row>
  </sheetData>
  <mergeCells count="7">
    <mergeCell ref="D418:F418"/>
    <mergeCell ref="A4:F4"/>
    <mergeCell ref="A5:F5"/>
    <mergeCell ref="A6:F6"/>
    <mergeCell ref="A7:F7"/>
    <mergeCell ref="A8:F8"/>
    <mergeCell ref="E412:F412"/>
  </mergeCells>
  <printOptions horizontalCentered="1"/>
  <pageMargins left="0.39370078740157483" right="0" top="0.35433070866141736" bottom="0.35433070866141736" header="0.31496062992125984" footer="0.31496062992125984"/>
  <pageSetup scale="95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71"/>
  <sheetViews>
    <sheetView topLeftCell="A8" workbookViewId="0"/>
  </sheetViews>
  <sheetFormatPr baseColWidth="10" defaultColWidth="11.42578125" defaultRowHeight="12.75"/>
  <cols>
    <col min="1" max="1" width="5.85546875" customWidth="1"/>
    <col min="2" max="2" width="42.42578125" customWidth="1"/>
    <col min="3" max="3" width="17.7109375" customWidth="1"/>
    <col min="4" max="4" width="20.28515625" customWidth="1"/>
    <col min="5" max="5" width="17" customWidth="1"/>
    <col min="6" max="6" width="17.28515625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5" spans="1:22" ht="15.75">
      <c r="A5" s="697"/>
      <c r="B5" s="697"/>
      <c r="C5" s="697"/>
      <c r="D5" s="697"/>
      <c r="E5" s="697"/>
    </row>
    <row r="6" spans="1:22" ht="15">
      <c r="A6" s="698"/>
      <c r="B6" s="698"/>
      <c r="C6" s="698"/>
      <c r="D6" s="698"/>
      <c r="E6" s="698"/>
    </row>
    <row r="7" spans="1:22" ht="15.75">
      <c r="A7" s="697" t="s">
        <v>0</v>
      </c>
      <c r="B7" s="697"/>
      <c r="C7" s="697"/>
      <c r="D7" s="697"/>
      <c r="E7" s="697"/>
    </row>
    <row r="8" spans="1:22" ht="15">
      <c r="A8" s="702" t="s">
        <v>2027</v>
      </c>
      <c r="B8" s="702"/>
      <c r="C8" s="702"/>
      <c r="D8" s="702"/>
      <c r="E8" s="702"/>
    </row>
    <row r="9" spans="1:22" ht="15.75">
      <c r="A9" s="697" t="s">
        <v>1</v>
      </c>
      <c r="B9" s="697"/>
      <c r="C9" s="697"/>
      <c r="D9" s="697"/>
      <c r="E9" s="697"/>
    </row>
    <row r="10" spans="1:22" ht="15.75">
      <c r="A10" s="697" t="s">
        <v>3</v>
      </c>
      <c r="B10" s="697"/>
      <c r="C10" s="697"/>
      <c r="D10" s="697"/>
      <c r="E10" s="697"/>
    </row>
    <row r="11" spans="1:22" ht="15.75">
      <c r="A11" s="697" t="s">
        <v>2028</v>
      </c>
      <c r="B11" s="697"/>
      <c r="C11" s="697"/>
      <c r="D11" s="697"/>
      <c r="E11" s="697"/>
    </row>
    <row r="12" spans="1:22" ht="15.75">
      <c r="A12" s="26"/>
      <c r="B12" s="26"/>
      <c r="C12" s="26"/>
      <c r="D12" s="26"/>
      <c r="E12" s="26"/>
    </row>
    <row r="13" spans="1:22" ht="16.5" thickBot="1">
      <c r="A13" s="26"/>
      <c r="B13" s="26"/>
      <c r="C13" s="26"/>
      <c r="D13" s="26"/>
      <c r="E13" s="26"/>
    </row>
    <row r="14" spans="1:22" ht="16.5" thickBot="1">
      <c r="A14" s="79" t="s">
        <v>4</v>
      </c>
      <c r="B14" s="79" t="s">
        <v>5</v>
      </c>
      <c r="C14" s="79" t="s">
        <v>3080</v>
      </c>
      <c r="D14" s="79" t="s">
        <v>3081</v>
      </c>
      <c r="E14" s="80" t="s">
        <v>2029</v>
      </c>
      <c r="I14" s="49"/>
      <c r="J14" s="50"/>
      <c r="K14" s="51"/>
      <c r="L14" s="52"/>
      <c r="M14" s="53"/>
      <c r="N14" s="54"/>
      <c r="O14" s="54"/>
      <c r="R14" s="43"/>
      <c r="S14" s="44"/>
      <c r="T14" s="44"/>
      <c r="U14" s="44"/>
      <c r="V14" s="45"/>
    </row>
    <row r="15" spans="1:22" ht="15.75">
      <c r="A15" s="5" t="s">
        <v>2030</v>
      </c>
      <c r="B15" s="5" t="s">
        <v>2031</v>
      </c>
      <c r="C15" s="328"/>
      <c r="D15" s="5"/>
      <c r="E15" s="326">
        <v>20000000</v>
      </c>
      <c r="F15" s="7"/>
      <c r="G15" s="42"/>
      <c r="I15" s="49"/>
      <c r="J15" s="50"/>
      <c r="K15" s="51"/>
      <c r="L15" s="52"/>
      <c r="M15" s="53"/>
      <c r="N15" s="54"/>
      <c r="O15" s="54"/>
      <c r="R15" s="40"/>
      <c r="T15" s="36"/>
      <c r="U15" s="46"/>
      <c r="V15" s="36"/>
    </row>
    <row r="16" spans="1:22" ht="15.75">
      <c r="A16" s="5"/>
      <c r="B16" s="5" t="s">
        <v>3082</v>
      </c>
      <c r="C16" s="328"/>
      <c r="D16" s="5"/>
      <c r="E16" s="326"/>
      <c r="F16" s="7"/>
      <c r="G16" s="42"/>
      <c r="I16" s="49"/>
      <c r="J16" s="50"/>
      <c r="K16" s="51"/>
      <c r="L16" s="52"/>
      <c r="M16" s="53"/>
      <c r="N16" s="54"/>
      <c r="O16" s="54"/>
      <c r="R16" s="40"/>
      <c r="T16" s="36"/>
      <c r="U16" s="46"/>
      <c r="V16" s="36"/>
    </row>
    <row r="17" spans="1:22" ht="15.75">
      <c r="A17" s="16" t="s">
        <v>2032</v>
      </c>
      <c r="B17" s="16" t="s">
        <v>2033</v>
      </c>
      <c r="C17" s="241">
        <v>850000000</v>
      </c>
      <c r="D17" s="241">
        <v>788843200</v>
      </c>
      <c r="E17" s="241">
        <f>(C17-D17)</f>
        <v>61156800</v>
      </c>
      <c r="I17" s="49"/>
      <c r="J17" s="50"/>
      <c r="K17" s="51"/>
      <c r="L17" s="52"/>
      <c r="M17" s="53"/>
      <c r="N17" s="54"/>
      <c r="O17" s="54"/>
      <c r="R17" s="40"/>
      <c r="T17" s="36"/>
      <c r="U17" s="46"/>
      <c r="V17" s="36"/>
    </row>
    <row r="18" spans="1:22" ht="15.75">
      <c r="A18" s="76" t="s">
        <v>2034</v>
      </c>
      <c r="B18" s="76" t="s">
        <v>2035</v>
      </c>
      <c r="C18" s="77">
        <v>0</v>
      </c>
      <c r="D18" s="77">
        <v>0</v>
      </c>
      <c r="E18" s="326">
        <v>20000000</v>
      </c>
      <c r="I18" s="49"/>
      <c r="J18" s="50"/>
      <c r="K18" s="51"/>
      <c r="L18" s="52"/>
      <c r="M18" s="53"/>
      <c r="N18" s="54"/>
      <c r="O18" s="54"/>
      <c r="R18" s="40"/>
      <c r="T18" s="36"/>
      <c r="U18" s="46"/>
      <c r="V18" s="36"/>
    </row>
    <row r="19" spans="1:22" ht="15.75" hidden="1">
      <c r="A19" s="1" t="s">
        <v>20</v>
      </c>
      <c r="B19" s="1" t="s">
        <v>21</v>
      </c>
      <c r="C19" s="77"/>
      <c r="D19" s="77"/>
      <c r="E19" s="12">
        <v>7702700</v>
      </c>
      <c r="I19" s="49"/>
      <c r="J19" s="50"/>
      <c r="K19" s="51"/>
      <c r="L19" s="52"/>
      <c r="M19" s="53"/>
      <c r="N19" s="54"/>
      <c r="O19" s="54"/>
      <c r="R19" s="40"/>
      <c r="U19" s="46"/>
      <c r="V19" s="36"/>
    </row>
    <row r="20" spans="1:22" ht="15.75" hidden="1">
      <c r="A20" s="1" t="s">
        <v>445</v>
      </c>
      <c r="B20" s="1" t="s">
        <v>446</v>
      </c>
      <c r="C20" s="77"/>
      <c r="D20" s="77"/>
      <c r="E20" s="12"/>
      <c r="I20" s="49"/>
      <c r="J20" s="50"/>
      <c r="K20" s="51"/>
      <c r="L20" s="52"/>
      <c r="M20" s="53"/>
      <c r="N20" s="54"/>
      <c r="O20" s="54"/>
      <c r="P20" s="55"/>
      <c r="R20" s="40"/>
      <c r="U20" s="46"/>
      <c r="V20" s="36"/>
    </row>
    <row r="21" spans="1:22" ht="15.75" hidden="1">
      <c r="A21" s="1" t="s">
        <v>22</v>
      </c>
      <c r="B21" s="1" t="s">
        <v>23</v>
      </c>
      <c r="C21" s="77"/>
      <c r="D21" s="77"/>
      <c r="E21" s="12"/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47"/>
    </row>
    <row r="22" spans="1:22" ht="15.75" hidden="1">
      <c r="A22" s="1" t="s">
        <v>24</v>
      </c>
      <c r="B22" s="1" t="s">
        <v>25</v>
      </c>
      <c r="C22" s="77"/>
      <c r="D22" s="77"/>
      <c r="E22" s="12"/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47"/>
    </row>
    <row r="23" spans="1:22" ht="15.75" hidden="1">
      <c r="A23" s="1" t="s">
        <v>26</v>
      </c>
      <c r="B23" s="1" t="s">
        <v>27</v>
      </c>
      <c r="C23" s="77"/>
      <c r="D23" s="77"/>
      <c r="E23" s="12"/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47"/>
    </row>
    <row r="24" spans="1:22" ht="15.75" hidden="1">
      <c r="A24" s="1" t="s">
        <v>28</v>
      </c>
      <c r="B24" s="1" t="s">
        <v>29</v>
      </c>
      <c r="C24" s="77"/>
      <c r="D24" s="77"/>
      <c r="E24" s="12"/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47"/>
    </row>
    <row r="25" spans="1:22" ht="15.75" hidden="1">
      <c r="A25" s="1" t="s">
        <v>32</v>
      </c>
      <c r="B25" s="1" t="s">
        <v>33</v>
      </c>
      <c r="C25" s="77"/>
      <c r="D25" s="77"/>
      <c r="E25" s="12"/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47"/>
    </row>
    <row r="26" spans="1:22" ht="15.75" hidden="1">
      <c r="A26" s="1" t="s">
        <v>34</v>
      </c>
      <c r="B26" s="1" t="s">
        <v>447</v>
      </c>
      <c r="C26" s="77"/>
      <c r="D26" s="77"/>
      <c r="E26" s="15">
        <v>55000</v>
      </c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 hidden="1">
      <c r="A27" s="1" t="s">
        <v>36</v>
      </c>
      <c r="B27" s="1" t="s">
        <v>37</v>
      </c>
      <c r="C27" s="77"/>
      <c r="D27" s="77"/>
      <c r="E27" s="29"/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6"/>
      <c r="V27" s="36"/>
    </row>
    <row r="28" spans="1:22" ht="15.75" hidden="1">
      <c r="A28" s="1" t="s">
        <v>38</v>
      </c>
      <c r="B28" s="1" t="s">
        <v>448</v>
      </c>
      <c r="C28" s="77"/>
      <c r="D28" s="77"/>
      <c r="E28" s="12"/>
      <c r="I28" s="49"/>
      <c r="J28" s="50"/>
      <c r="K28" s="51"/>
      <c r="L28" s="52"/>
      <c r="M28" s="53"/>
      <c r="N28" s="54"/>
      <c r="O28" s="54"/>
      <c r="P28" s="46"/>
      <c r="R28" s="40"/>
      <c r="T28" s="36"/>
      <c r="U28" s="46"/>
      <c r="V28" s="36"/>
    </row>
    <row r="29" spans="1:22" ht="15.75" hidden="1">
      <c r="A29" s="1" t="s">
        <v>40</v>
      </c>
      <c r="B29" s="1" t="s">
        <v>449</v>
      </c>
      <c r="C29" s="77"/>
      <c r="D29" s="77"/>
      <c r="E29" s="12"/>
      <c r="I29" s="49"/>
      <c r="J29" s="50"/>
      <c r="K29" s="51"/>
      <c r="L29" s="52"/>
      <c r="M29" s="53"/>
      <c r="N29" s="54"/>
      <c r="O29" s="54"/>
      <c r="P29" s="46"/>
      <c r="R29" s="40"/>
      <c r="T29" s="36"/>
      <c r="U29" s="46"/>
      <c r="V29" s="36"/>
    </row>
    <row r="30" spans="1:22" ht="15.75" hidden="1">
      <c r="A30" s="1" t="s">
        <v>42</v>
      </c>
      <c r="B30" s="1" t="s">
        <v>450</v>
      </c>
      <c r="C30" s="77"/>
      <c r="D30" s="77"/>
      <c r="E30" s="29"/>
      <c r="I30" s="49"/>
      <c r="J30" s="50"/>
      <c r="K30" s="51"/>
      <c r="L30" s="52"/>
      <c r="M30" s="53"/>
      <c r="N30" s="54"/>
      <c r="O30" s="54"/>
      <c r="P30" s="46"/>
      <c r="R30" s="40"/>
      <c r="T30" s="36"/>
      <c r="U30" s="46"/>
      <c r="V30" s="36"/>
    </row>
    <row r="31" spans="1:22" ht="15.75" hidden="1">
      <c r="A31" s="1" t="s">
        <v>44</v>
      </c>
      <c r="B31" s="1" t="s">
        <v>451</v>
      </c>
      <c r="C31" s="77"/>
      <c r="D31" s="77"/>
      <c r="E31" s="12"/>
      <c r="I31" s="49"/>
      <c r="J31" s="50"/>
      <c r="K31" s="51"/>
      <c r="L31" s="52"/>
      <c r="M31" s="53"/>
      <c r="N31" s="54"/>
      <c r="O31" s="54"/>
      <c r="P31" s="46"/>
      <c r="R31" s="40"/>
      <c r="T31" s="36"/>
      <c r="U31" s="46"/>
      <c r="V31" s="36"/>
    </row>
    <row r="32" spans="1:22" ht="15.75" hidden="1">
      <c r="A32" s="1" t="s">
        <v>46</v>
      </c>
      <c r="B32" s="1" t="s">
        <v>47</v>
      </c>
      <c r="C32" s="77"/>
      <c r="D32" s="77"/>
      <c r="E32" s="12"/>
      <c r="I32" s="49"/>
      <c r="J32" s="50"/>
      <c r="K32" s="51"/>
      <c r="L32" s="52"/>
      <c r="M32" s="53"/>
      <c r="N32" s="54"/>
      <c r="O32" s="54"/>
      <c r="P32" s="46"/>
      <c r="R32" s="40"/>
      <c r="T32" s="36"/>
      <c r="U32" s="40"/>
      <c r="V32" s="36"/>
    </row>
    <row r="33" spans="1:22" ht="15.75" hidden="1">
      <c r="A33" s="1"/>
      <c r="B33" s="38" t="s">
        <v>452</v>
      </c>
      <c r="C33" s="77"/>
      <c r="D33" s="77"/>
      <c r="E33" s="12">
        <v>447950.51</v>
      </c>
      <c r="I33" s="49"/>
      <c r="J33" s="50"/>
      <c r="K33" s="51"/>
      <c r="L33" s="52"/>
      <c r="M33" s="53"/>
      <c r="N33" s="54"/>
      <c r="O33" s="54"/>
      <c r="R33" s="40"/>
      <c r="T33" s="36"/>
      <c r="U33" s="46"/>
      <c r="V33" s="36"/>
    </row>
    <row r="34" spans="1:22">
      <c r="A34" s="1"/>
      <c r="B34" s="1"/>
      <c r="C34" s="77"/>
      <c r="D34" s="77"/>
      <c r="E34" s="77"/>
    </row>
    <row r="35" spans="1:22" hidden="1">
      <c r="A35" s="1" t="s">
        <v>421</v>
      </c>
      <c r="B35" s="1" t="s">
        <v>602</v>
      </c>
      <c r="C35" s="77">
        <v>23400000</v>
      </c>
      <c r="D35" s="1"/>
      <c r="E35" s="42">
        <v>0</v>
      </c>
    </row>
    <row r="36" spans="1:22" hidden="1">
      <c r="A36" s="1" t="s">
        <v>423</v>
      </c>
      <c r="B36" s="1" t="s">
        <v>603</v>
      </c>
      <c r="C36" s="77">
        <v>26000000</v>
      </c>
      <c r="D36" s="1"/>
      <c r="E36" s="42">
        <f>SUM(E37:E45)</f>
        <v>86963.49</v>
      </c>
    </row>
    <row r="37" spans="1:22" hidden="1">
      <c r="B37" s="38" t="s">
        <v>604</v>
      </c>
      <c r="C37" s="77">
        <v>23400000</v>
      </c>
      <c r="D37" s="38"/>
      <c r="E37" s="23">
        <v>86963.49</v>
      </c>
    </row>
    <row r="38" spans="1:22">
      <c r="B38" s="38"/>
      <c r="C38" s="77"/>
      <c r="D38" s="38"/>
      <c r="E38" s="23"/>
    </row>
    <row r="39" spans="1:22">
      <c r="B39" s="38"/>
      <c r="C39" s="77"/>
      <c r="D39" s="38"/>
      <c r="E39" s="23"/>
    </row>
    <row r="40" spans="1:22">
      <c r="B40" s="38"/>
      <c r="C40" s="77"/>
      <c r="D40" s="38"/>
      <c r="E40" s="23"/>
    </row>
    <row r="41" spans="1:22">
      <c r="B41" s="38"/>
      <c r="C41" s="77"/>
      <c r="D41" s="38"/>
      <c r="E41" s="23"/>
    </row>
    <row r="42" spans="1:22">
      <c r="B42" s="38"/>
      <c r="C42" s="77"/>
      <c r="D42" s="38"/>
      <c r="E42" s="23"/>
    </row>
    <row r="43" spans="1:22">
      <c r="B43" s="38"/>
      <c r="C43" s="77"/>
      <c r="D43" s="38"/>
      <c r="E43" s="23"/>
    </row>
    <row r="44" spans="1:22">
      <c r="B44" s="38"/>
      <c r="C44" s="77"/>
      <c r="D44" s="38"/>
      <c r="E44" s="23"/>
    </row>
    <row r="45" spans="1:22">
      <c r="B45" s="38"/>
      <c r="C45" s="77"/>
      <c r="D45" s="38"/>
      <c r="E45" s="23"/>
    </row>
    <row r="46" spans="1:22">
      <c r="B46" s="38"/>
      <c r="C46" s="77"/>
      <c r="D46" s="38"/>
      <c r="E46" s="23"/>
    </row>
    <row r="47" spans="1:22">
      <c r="B47" s="38"/>
      <c r="C47" s="38"/>
      <c r="D47" s="38"/>
      <c r="E47" s="23"/>
    </row>
    <row r="48" spans="1:22">
      <c r="B48" s="106"/>
      <c r="C48" s="699"/>
      <c r="D48" s="699"/>
    </row>
    <row r="49" spans="2:6">
      <c r="B49" s="238" t="s">
        <v>605</v>
      </c>
      <c r="C49" s="700" t="s">
        <v>606</v>
      </c>
      <c r="D49" s="700"/>
      <c r="E49" s="110"/>
    </row>
    <row r="50" spans="2:6">
      <c r="B50" s="239" t="s">
        <v>607</v>
      </c>
      <c r="C50" s="240" t="s">
        <v>608</v>
      </c>
      <c r="D50" s="113"/>
      <c r="E50" s="110"/>
    </row>
    <row r="51" spans="2:6">
      <c r="B51" s="239"/>
      <c r="C51" s="240"/>
      <c r="D51" s="113"/>
      <c r="E51" s="110"/>
    </row>
    <row r="52" spans="2:6">
      <c r="B52" s="239"/>
      <c r="C52" s="240"/>
      <c r="D52" s="113"/>
      <c r="E52" s="110"/>
    </row>
    <row r="53" spans="2:6">
      <c r="B53" s="239"/>
      <c r="C53" s="240"/>
      <c r="D53" s="113"/>
      <c r="E53" s="110"/>
    </row>
    <row r="54" spans="2:6">
      <c r="B54" s="239"/>
      <c r="C54" s="240"/>
      <c r="D54" s="113"/>
      <c r="E54" s="110"/>
    </row>
    <row r="56" spans="2:6">
      <c r="F56" s="18"/>
    </row>
    <row r="57" spans="2:6">
      <c r="B57" s="29" t="s">
        <v>609</v>
      </c>
      <c r="C57" s="29"/>
      <c r="D57" s="29"/>
    </row>
    <row r="58" spans="2:6">
      <c r="B58" s="701" t="s">
        <v>610</v>
      </c>
      <c r="C58" s="701"/>
      <c r="D58" s="701"/>
    </row>
    <row r="60" spans="2:6">
      <c r="C60" s="1"/>
    </row>
    <row r="62" spans="2:6">
      <c r="C62" s="77"/>
    </row>
    <row r="63" spans="2:6">
      <c r="C63" s="77"/>
    </row>
    <row r="64" spans="2:6">
      <c r="C64" s="77"/>
    </row>
    <row r="65" spans="1:3">
      <c r="C65" s="77"/>
    </row>
    <row r="66" spans="1:3">
      <c r="C66" s="77"/>
    </row>
    <row r="67" spans="1:3">
      <c r="A67" t="s">
        <v>2902</v>
      </c>
      <c r="C67" s="77"/>
    </row>
    <row r="68" spans="1:3">
      <c r="B68" t="s">
        <v>3218</v>
      </c>
      <c r="C68" s="77"/>
    </row>
    <row r="69" spans="1:3">
      <c r="B69" t="s">
        <v>3219</v>
      </c>
      <c r="C69" s="77"/>
    </row>
    <row r="70" spans="1:3">
      <c r="B70" t="s">
        <v>3220</v>
      </c>
      <c r="C70" s="77"/>
    </row>
    <row r="71" spans="1:3">
      <c r="C71" s="77"/>
    </row>
  </sheetData>
  <mergeCells count="10">
    <mergeCell ref="A11:E11"/>
    <mergeCell ref="C48:D48"/>
    <mergeCell ref="C49:D49"/>
    <mergeCell ref="B58:D58"/>
    <mergeCell ref="A5:E5"/>
    <mergeCell ref="A6:E6"/>
    <mergeCell ref="A7:E7"/>
    <mergeCell ref="A8:E8"/>
    <mergeCell ref="A9:E9"/>
    <mergeCell ref="A10:E10"/>
  </mergeCells>
  <printOptions horizontalCentered="1"/>
  <pageMargins left="0.39370078740157483" right="0.19685039370078741" top="0.35433070866141736" bottom="0.35433070866141736" header="0.31496062992125984" footer="0.31496062992125984"/>
  <pageSetup scale="95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72"/>
  <sheetViews>
    <sheetView topLeftCell="M4" workbookViewId="0">
      <selection activeCell="O14" sqref="O14"/>
    </sheetView>
  </sheetViews>
  <sheetFormatPr baseColWidth="10" defaultColWidth="11.42578125" defaultRowHeight="12.75"/>
  <cols>
    <col min="1" max="1" width="5.85546875" customWidth="1"/>
    <col min="2" max="2" width="39.28515625" customWidth="1"/>
    <col min="3" max="3" width="17.7109375" customWidth="1"/>
    <col min="4" max="4" width="19.7109375" customWidth="1"/>
    <col min="5" max="5" width="17" customWidth="1"/>
    <col min="6" max="6" width="17.28515625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4" spans="1:22" ht="15.75">
      <c r="A4" s="697"/>
      <c r="B4" s="697"/>
      <c r="C4" s="697"/>
      <c r="D4" s="697"/>
      <c r="E4" s="697"/>
    </row>
    <row r="5" spans="1:22" ht="15">
      <c r="A5" s="698"/>
      <c r="B5" s="698"/>
      <c r="C5" s="698"/>
      <c r="D5" s="698"/>
      <c r="E5" s="698"/>
    </row>
    <row r="6" spans="1:22" ht="15">
      <c r="A6" s="702" t="s">
        <v>0</v>
      </c>
      <c r="B6" s="702"/>
      <c r="C6" s="702"/>
      <c r="D6" s="702"/>
      <c r="E6" s="702"/>
    </row>
    <row r="7" spans="1:22" ht="15">
      <c r="A7" s="702" t="s">
        <v>2027</v>
      </c>
      <c r="B7" s="702"/>
      <c r="C7" s="702"/>
      <c r="D7" s="702"/>
      <c r="E7" s="702"/>
    </row>
    <row r="8" spans="1:22" ht="12.95" customHeight="1">
      <c r="A8" s="702" t="s">
        <v>1</v>
      </c>
      <c r="B8" s="702"/>
      <c r="C8" s="702"/>
      <c r="D8" s="702"/>
      <c r="E8" s="702"/>
    </row>
    <row r="9" spans="1:22" ht="12.95" customHeight="1" thickBot="1">
      <c r="A9" s="702" t="s">
        <v>3</v>
      </c>
      <c r="B9" s="702"/>
      <c r="C9" s="702"/>
      <c r="D9" s="702"/>
      <c r="E9" s="702"/>
    </row>
    <row r="10" spans="1:22" ht="16.5" thickBot="1">
      <c r="A10" s="79" t="s">
        <v>4</v>
      </c>
      <c r="B10" s="79" t="s">
        <v>5</v>
      </c>
      <c r="C10" s="79" t="s">
        <v>440</v>
      </c>
      <c r="D10" s="79" t="s">
        <v>441</v>
      </c>
      <c r="E10" s="80" t="s">
        <v>2029</v>
      </c>
      <c r="I10" s="49"/>
      <c r="J10" s="50"/>
      <c r="K10" s="51"/>
      <c r="L10" s="52"/>
      <c r="M10" s="53"/>
      <c r="N10" s="54"/>
      <c r="O10" s="54"/>
      <c r="R10" s="43"/>
      <c r="S10" s="44"/>
      <c r="T10" s="44"/>
      <c r="U10" s="44"/>
      <c r="V10" s="45"/>
    </row>
    <row r="11" spans="1:22" ht="15.75">
      <c r="A11" s="565" t="s">
        <v>802</v>
      </c>
      <c r="B11" s="83" t="s">
        <v>444</v>
      </c>
      <c r="C11" s="84">
        <f>SUM(C12+C18+C28+C37+C39+C42+C50)</f>
        <v>2977000000</v>
      </c>
      <c r="D11" s="84">
        <f>SUM(D12+D18+D28+D37+D39+D42+D50)</f>
        <v>5588442955</v>
      </c>
      <c r="E11" s="326">
        <f>(E12+E18+E28+E37+E39+E42+E50)</f>
        <v>47245247.842000008</v>
      </c>
      <c r="F11" s="7"/>
      <c r="G11" s="42"/>
      <c r="I11" s="49"/>
      <c r="J11" s="50"/>
      <c r="K11" s="51"/>
      <c r="L11" s="52"/>
      <c r="M11" s="53"/>
      <c r="N11" s="54"/>
      <c r="O11" s="54"/>
      <c r="R11" s="40"/>
      <c r="T11" s="36"/>
      <c r="U11" s="46"/>
      <c r="V11" s="36"/>
    </row>
    <row r="12" spans="1:22" ht="15" customHeight="1">
      <c r="A12" s="95" t="s">
        <v>16</v>
      </c>
      <c r="B12" s="95" t="s">
        <v>17</v>
      </c>
      <c r="C12" s="96">
        <f>SUM(C13:C17)</f>
        <v>419740600</v>
      </c>
      <c r="D12" s="96">
        <f>SUM(D13:D17)</f>
        <v>366391667</v>
      </c>
      <c r="E12" s="96">
        <f>'Detalle de Ejecucion Octubr (2)'!F13</f>
        <v>14216722.060000001</v>
      </c>
      <c r="F12" s="42"/>
      <c r="I12" s="49"/>
      <c r="J12" s="50"/>
      <c r="K12" s="51"/>
      <c r="L12" s="52"/>
      <c r="M12" s="53"/>
      <c r="N12" s="54"/>
      <c r="O12" s="54"/>
      <c r="R12" s="40"/>
      <c r="T12" s="36"/>
      <c r="U12" s="46"/>
      <c r="V12" s="36"/>
    </row>
    <row r="13" spans="1:22" ht="15.75">
      <c r="A13" s="76" t="s">
        <v>18</v>
      </c>
      <c r="B13" s="76" t="s">
        <v>19</v>
      </c>
      <c r="C13" s="77">
        <v>253783334</v>
      </c>
      <c r="D13" s="77">
        <v>235283334</v>
      </c>
      <c r="E13" s="77">
        <f>'Detalle de Ejecucion Octubr (2)'!F14</f>
        <v>9904504.2599999998</v>
      </c>
      <c r="I13" s="49"/>
      <c r="J13" s="50"/>
      <c r="K13" s="51"/>
      <c r="L13" s="52"/>
      <c r="M13" s="53"/>
      <c r="N13" s="54"/>
      <c r="O13" s="54"/>
      <c r="R13" s="40"/>
      <c r="T13" s="36"/>
      <c r="U13" s="46"/>
      <c r="V13" s="36"/>
    </row>
    <row r="14" spans="1:22" ht="15.75">
      <c r="A14" s="76" t="s">
        <v>48</v>
      </c>
      <c r="B14" s="76" t="s">
        <v>49</v>
      </c>
      <c r="C14" s="77">
        <v>35565600</v>
      </c>
      <c r="D14" s="77">
        <v>46100000</v>
      </c>
      <c r="E14" s="77">
        <f>('Detalle de Ejecucion Octubr (2)'!F31)</f>
        <v>2400098.67</v>
      </c>
      <c r="I14" s="49"/>
      <c r="J14" s="50"/>
      <c r="K14" s="51"/>
      <c r="L14" s="52"/>
      <c r="M14" s="53"/>
      <c r="N14" s="54"/>
      <c r="O14" s="54"/>
      <c r="R14" s="40"/>
      <c r="U14" s="46"/>
      <c r="V14" s="36"/>
    </row>
    <row r="15" spans="1:22" ht="15.75">
      <c r="A15" s="76" t="s">
        <v>74</v>
      </c>
      <c r="B15" s="76" t="s">
        <v>75</v>
      </c>
      <c r="C15" s="77">
        <v>18400000</v>
      </c>
      <c r="D15" s="77">
        <v>4300000</v>
      </c>
      <c r="E15" s="77">
        <f>('Detalle de Ejecucion Octubr (2)'!F53)</f>
        <v>0</v>
      </c>
      <c r="I15" s="49"/>
      <c r="J15" s="50"/>
      <c r="K15" s="51"/>
      <c r="L15" s="52"/>
      <c r="M15" s="53"/>
      <c r="N15" s="54"/>
      <c r="O15" s="54"/>
      <c r="P15" s="55"/>
      <c r="R15" s="40"/>
      <c r="U15" s="46"/>
      <c r="V15" s="36"/>
    </row>
    <row r="16" spans="1:22" ht="15.75">
      <c r="A16" s="76" t="s">
        <v>84</v>
      </c>
      <c r="B16" s="76" t="s">
        <v>85</v>
      </c>
      <c r="C16" s="77">
        <v>78991666</v>
      </c>
      <c r="D16" s="77">
        <v>60708333</v>
      </c>
      <c r="E16" s="77">
        <f>('Detalle de Ejecucion Octubr (2)'!F58)</f>
        <v>889441.5</v>
      </c>
      <c r="I16" s="49"/>
      <c r="J16" s="50"/>
      <c r="K16" s="51"/>
      <c r="L16" s="52"/>
      <c r="M16" s="53"/>
      <c r="N16" s="54"/>
      <c r="O16" s="54"/>
      <c r="P16" s="46"/>
      <c r="R16" s="40"/>
      <c r="T16" s="36"/>
      <c r="U16" s="46"/>
      <c r="V16" s="47"/>
    </row>
    <row r="17" spans="1:22" ht="15.75">
      <c r="A17" s="76" t="s">
        <v>94</v>
      </c>
      <c r="B17" s="76" t="s">
        <v>1922</v>
      </c>
      <c r="C17" s="77">
        <v>33000000</v>
      </c>
      <c r="D17" s="77">
        <v>20000000</v>
      </c>
      <c r="E17" s="77">
        <f>('Detalle de Ejecucion Octubr (2)'!F66)</f>
        <v>1022677.63</v>
      </c>
      <c r="I17" s="49"/>
      <c r="J17" s="50"/>
      <c r="K17" s="51"/>
      <c r="L17" s="52"/>
      <c r="M17" s="53"/>
      <c r="N17" s="54"/>
      <c r="O17" s="54"/>
      <c r="P17" s="46"/>
      <c r="R17" s="40"/>
      <c r="T17" s="36"/>
      <c r="U17" s="46"/>
      <c r="V17" s="47"/>
    </row>
    <row r="18" spans="1:22" ht="13.5" customHeight="1">
      <c r="A18" s="95" t="s">
        <v>102</v>
      </c>
      <c r="B18" s="95" t="s">
        <v>103</v>
      </c>
      <c r="C18" s="96">
        <f>SUM(C19:C26)</f>
        <v>773444000</v>
      </c>
      <c r="D18" s="96">
        <f>SUM(D19:D27)</f>
        <v>559159000</v>
      </c>
      <c r="E18" s="96">
        <f>SUM(E19:E27)</f>
        <v>8615305.2100000009</v>
      </c>
      <c r="I18" s="49"/>
      <c r="J18" s="50"/>
      <c r="K18" s="51"/>
      <c r="L18" s="52"/>
      <c r="M18" s="53"/>
      <c r="N18" s="54"/>
      <c r="O18" s="54"/>
      <c r="P18" s="46"/>
      <c r="R18" s="40"/>
      <c r="T18" s="36"/>
      <c r="U18" s="46"/>
      <c r="V18" s="47"/>
    </row>
    <row r="19" spans="1:22" ht="15.75">
      <c r="A19" s="76" t="s">
        <v>104</v>
      </c>
      <c r="B19" s="76" t="s">
        <v>105</v>
      </c>
      <c r="C19" s="77">
        <v>16344000</v>
      </c>
      <c r="D19" s="77">
        <v>15344000</v>
      </c>
      <c r="E19" s="77">
        <f>('Detalle de Ejecucion Octubr (2)'!F71)</f>
        <v>940214.72</v>
      </c>
      <c r="I19" s="49"/>
      <c r="J19" s="50"/>
      <c r="K19" s="51"/>
      <c r="L19" s="52"/>
      <c r="M19" s="53"/>
      <c r="N19" s="54"/>
      <c r="O19" s="54"/>
      <c r="P19" s="46"/>
      <c r="R19" s="40"/>
      <c r="T19" s="36"/>
      <c r="U19" s="46"/>
      <c r="V19" s="47"/>
    </row>
    <row r="20" spans="1:22" ht="15.75">
      <c r="A20" s="76" t="s">
        <v>120</v>
      </c>
      <c r="B20" s="76" t="s">
        <v>121</v>
      </c>
      <c r="C20" s="77">
        <v>71000000</v>
      </c>
      <c r="D20" s="77">
        <v>60150000</v>
      </c>
      <c r="E20" s="42">
        <f>('Detalle de Ejecucion Octubr (2)'!F85)</f>
        <v>87980.800000000003</v>
      </c>
      <c r="I20" s="49"/>
      <c r="J20" s="50"/>
      <c r="K20" s="51"/>
      <c r="L20" s="52"/>
      <c r="M20" s="53"/>
      <c r="N20" s="54"/>
      <c r="O20" s="54"/>
      <c r="P20" s="46"/>
      <c r="R20" s="40"/>
      <c r="T20" s="36"/>
      <c r="U20" s="46"/>
      <c r="V20" s="47"/>
    </row>
    <row r="21" spans="1:22" ht="15.75">
      <c r="A21" s="76" t="s">
        <v>126</v>
      </c>
      <c r="B21" s="76" t="s">
        <v>841</v>
      </c>
      <c r="C21" s="77">
        <v>3500000</v>
      </c>
      <c r="D21" s="77">
        <v>16100000</v>
      </c>
      <c r="E21" s="77">
        <f>('Detalle de Ejecucion Octubr (2)'!F91)</f>
        <v>927600</v>
      </c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36"/>
    </row>
    <row r="22" spans="1:22" ht="15.75">
      <c r="A22" s="76" t="s">
        <v>131</v>
      </c>
      <c r="B22" s="76" t="s">
        <v>132</v>
      </c>
      <c r="C22" s="77">
        <v>1500000</v>
      </c>
      <c r="D22" s="77">
        <v>500000</v>
      </c>
      <c r="E22" s="77">
        <f>('Detalle de Ejecucion Octubr (2)'!F98)</f>
        <v>3156</v>
      </c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36"/>
    </row>
    <row r="23" spans="1:22" ht="15.75">
      <c r="A23" s="76" t="s">
        <v>141</v>
      </c>
      <c r="B23" s="76" t="s">
        <v>142</v>
      </c>
      <c r="C23" s="77">
        <v>11100000</v>
      </c>
      <c r="D23" s="77">
        <v>8000000</v>
      </c>
      <c r="E23" s="77">
        <f>('Detalle de Ejecucion Octubr (2)'!F116)</f>
        <v>0</v>
      </c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36"/>
    </row>
    <row r="24" spans="1:22" ht="15.75">
      <c r="A24" s="76" t="s">
        <v>157</v>
      </c>
      <c r="B24" s="76" t="s">
        <v>158</v>
      </c>
      <c r="C24" s="77">
        <v>12000000</v>
      </c>
      <c r="D24" s="77">
        <v>14000000</v>
      </c>
      <c r="E24" s="77">
        <f>('Detalle de Ejecucion Octubr (2)'!F119)</f>
        <v>707288.17999999993</v>
      </c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36"/>
    </row>
    <row r="25" spans="1:22" ht="15.75">
      <c r="A25" s="76" t="s">
        <v>169</v>
      </c>
      <c r="B25" s="76" t="s">
        <v>1923</v>
      </c>
      <c r="C25" s="77">
        <v>111700000</v>
      </c>
      <c r="D25" s="77">
        <v>69600000</v>
      </c>
      <c r="E25" s="77">
        <f>('Detalle de Ejecucion Octubr (2)'!F129)</f>
        <v>1529675.3</v>
      </c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36"/>
    </row>
    <row r="26" spans="1:22" ht="15.75">
      <c r="A26" s="76" t="s">
        <v>197</v>
      </c>
      <c r="B26" s="76" t="s">
        <v>1924</v>
      </c>
      <c r="C26" s="77">
        <v>546300000</v>
      </c>
      <c r="D26" s="77">
        <v>370000000</v>
      </c>
      <c r="E26" s="77">
        <f>('Detalle de Ejecucion Octubr (2)'!F148)</f>
        <v>4419390.21</v>
      </c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>
      <c r="A27" s="76" t="s">
        <v>233</v>
      </c>
      <c r="B27" s="76" t="s">
        <v>234</v>
      </c>
      <c r="C27" s="77">
        <v>0</v>
      </c>
      <c r="D27" s="77">
        <v>5465000</v>
      </c>
      <c r="E27" s="77">
        <f>('Detalle de Ejecucion Octubr (2)'!F193)</f>
        <v>0</v>
      </c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0"/>
      <c r="V27" s="36"/>
    </row>
    <row r="28" spans="1:22" ht="15" customHeight="1">
      <c r="A28" s="95" t="s">
        <v>238</v>
      </c>
      <c r="B28" s="95" t="s">
        <v>239</v>
      </c>
      <c r="C28" s="96">
        <f>SUM(C29:C36)</f>
        <v>38024600</v>
      </c>
      <c r="D28" s="96">
        <f>SUM(D29:D36)</f>
        <v>35142288</v>
      </c>
      <c r="E28" s="96">
        <f>SUM(E29:E36)</f>
        <v>2325094.682</v>
      </c>
      <c r="I28" s="49"/>
      <c r="J28" s="50"/>
      <c r="K28" s="51"/>
      <c r="L28" s="52"/>
      <c r="M28" s="53"/>
      <c r="N28" s="54"/>
      <c r="O28" s="54"/>
      <c r="R28" s="40"/>
      <c r="T28" s="36"/>
      <c r="U28" s="46"/>
      <c r="V28" s="36"/>
    </row>
    <row r="29" spans="1:22" ht="15.75">
      <c r="A29" s="76" t="s">
        <v>240</v>
      </c>
      <c r="B29" s="76" t="s">
        <v>241</v>
      </c>
      <c r="C29" s="77">
        <v>2550000</v>
      </c>
      <c r="D29" s="77">
        <v>2050000</v>
      </c>
      <c r="E29" s="77">
        <f>('Detalle de Ejecucion Octubr (2)'!F198)</f>
        <v>489615.9800000001</v>
      </c>
      <c r="I29" s="49"/>
      <c r="J29" s="50"/>
      <c r="K29" s="51"/>
      <c r="L29" s="52"/>
      <c r="M29" s="53"/>
      <c r="N29" s="54"/>
      <c r="O29" s="54"/>
      <c r="P29" s="46"/>
      <c r="R29" s="40"/>
      <c r="T29" s="36"/>
      <c r="U29" s="46"/>
      <c r="V29" s="36"/>
    </row>
    <row r="30" spans="1:22" ht="15.75">
      <c r="A30" s="76" t="s">
        <v>245</v>
      </c>
      <c r="B30" s="76" t="s">
        <v>246</v>
      </c>
      <c r="C30" s="77">
        <v>4700000</v>
      </c>
      <c r="D30" s="77">
        <v>4600000</v>
      </c>
      <c r="E30" s="77">
        <f>('Detalle de Ejecucion Octubr (2)'!F268)</f>
        <v>0</v>
      </c>
      <c r="I30" s="49"/>
      <c r="J30" s="50"/>
      <c r="K30" s="51"/>
      <c r="L30" s="52"/>
      <c r="M30" s="53"/>
      <c r="N30" s="54"/>
      <c r="O30" s="54"/>
      <c r="R30" s="40"/>
      <c r="T30" s="36"/>
      <c r="U30" s="46"/>
      <c r="V30" s="36"/>
    </row>
    <row r="31" spans="1:22" ht="15.75">
      <c r="A31" s="76" t="s">
        <v>253</v>
      </c>
      <c r="B31" s="76" t="s">
        <v>254</v>
      </c>
      <c r="C31" s="77">
        <v>1800000</v>
      </c>
      <c r="D31" s="77">
        <v>900000</v>
      </c>
      <c r="E31" s="77">
        <f>('Detalle de Ejecucion Octubr (2)'!F272)</f>
        <v>0</v>
      </c>
      <c r="I31" s="49"/>
      <c r="J31" s="50"/>
      <c r="K31" s="51"/>
      <c r="L31" s="52"/>
      <c r="M31" s="53"/>
      <c r="N31" s="54"/>
      <c r="O31" s="54"/>
      <c r="R31" s="40"/>
      <c r="T31" s="36"/>
      <c r="U31" s="46"/>
      <c r="V31" s="36"/>
    </row>
    <row r="32" spans="1:22" ht="15.75">
      <c r="A32" s="76" t="s">
        <v>267</v>
      </c>
      <c r="B32" s="76" t="s">
        <v>843</v>
      </c>
      <c r="C32" s="77">
        <v>800000</v>
      </c>
      <c r="D32" s="77">
        <v>200000</v>
      </c>
      <c r="E32" s="77">
        <f>('Detalle de Ejecucion Octubr (2)'!F278)</f>
        <v>0</v>
      </c>
      <c r="I32" s="49"/>
      <c r="J32" s="50"/>
      <c r="K32" s="51"/>
      <c r="L32" s="52"/>
      <c r="M32" s="53"/>
      <c r="N32" s="54"/>
      <c r="O32" s="54"/>
      <c r="R32" s="40"/>
      <c r="T32" s="36"/>
      <c r="U32" s="46"/>
      <c r="V32" s="36"/>
    </row>
    <row r="33" spans="1:23" ht="15.75">
      <c r="A33" s="76" t="s">
        <v>271</v>
      </c>
      <c r="B33" s="76" t="s">
        <v>272</v>
      </c>
      <c r="C33" s="77">
        <v>1000000</v>
      </c>
      <c r="D33" s="77">
        <v>1000000</v>
      </c>
      <c r="E33" s="77">
        <f>('Detalle de Ejecucion Octubr (2)'!F280)</f>
        <v>0</v>
      </c>
      <c r="I33" s="49"/>
      <c r="J33" s="50"/>
      <c r="K33" s="51"/>
      <c r="L33" s="52"/>
      <c r="M33" s="53"/>
      <c r="N33" s="54"/>
      <c r="O33" s="54"/>
      <c r="P33" s="46"/>
      <c r="R33" s="40"/>
      <c r="T33" s="36"/>
      <c r="U33" s="46"/>
      <c r="V33" s="36"/>
    </row>
    <row r="34" spans="1:23" ht="15.75">
      <c r="A34" s="76" t="s">
        <v>279</v>
      </c>
      <c r="B34" s="76" t="s">
        <v>280</v>
      </c>
      <c r="C34" s="77">
        <v>50000</v>
      </c>
      <c r="D34" s="77">
        <v>100000</v>
      </c>
      <c r="E34" s="77">
        <f>('Detalle de Ejecucion Octubr (2)'!F284)</f>
        <v>55851.299999999996</v>
      </c>
      <c r="I34" s="49"/>
      <c r="J34" s="50"/>
      <c r="K34" s="51"/>
      <c r="L34" s="52"/>
      <c r="M34" s="53"/>
      <c r="N34" s="54"/>
      <c r="O34" s="54"/>
      <c r="P34" s="46"/>
      <c r="R34" s="40"/>
      <c r="T34" s="36"/>
      <c r="U34" s="46"/>
      <c r="V34" s="36"/>
    </row>
    <row r="35" spans="1:23" ht="15.75">
      <c r="A35" s="76" t="s">
        <v>295</v>
      </c>
      <c r="B35" s="76" t="s">
        <v>296</v>
      </c>
      <c r="C35" s="77">
        <v>15970000</v>
      </c>
      <c r="D35" s="77">
        <v>15350000</v>
      </c>
      <c r="E35" s="77">
        <f>('Detalle de Ejecucion Octubr (2)'!F295)</f>
        <v>636503.72199999995</v>
      </c>
      <c r="I35" s="49"/>
      <c r="J35" s="50"/>
      <c r="K35" s="51"/>
      <c r="L35" s="52"/>
      <c r="M35" s="53"/>
      <c r="N35" s="54"/>
      <c r="O35" s="54"/>
      <c r="P35" s="46"/>
      <c r="R35" s="40"/>
      <c r="T35" s="36"/>
      <c r="U35" s="46"/>
      <c r="V35" s="36"/>
    </row>
    <row r="36" spans="1:23" ht="15.75">
      <c r="A36" s="76" t="s">
        <v>313</v>
      </c>
      <c r="B36" s="76" t="s">
        <v>770</v>
      </c>
      <c r="C36" s="77">
        <v>11154600</v>
      </c>
      <c r="D36" s="77">
        <v>10942288</v>
      </c>
      <c r="E36" s="77">
        <f>('Detalle de Ejecucion Octubr (2)'!F309)</f>
        <v>1143123.68</v>
      </c>
      <c r="I36" s="49"/>
      <c r="J36" s="50"/>
      <c r="K36" s="51"/>
      <c r="L36" s="52"/>
      <c r="M36" s="53"/>
      <c r="N36" s="54"/>
      <c r="O36" s="54"/>
      <c r="P36" s="46"/>
      <c r="R36" s="40"/>
      <c r="T36" s="36"/>
      <c r="U36" s="46"/>
      <c r="W36" t="s">
        <v>455</v>
      </c>
    </row>
    <row r="37" spans="1:23" ht="15" customHeight="1">
      <c r="A37" s="95" t="s">
        <v>335</v>
      </c>
      <c r="B37" s="95" t="s">
        <v>336</v>
      </c>
      <c r="C37" s="96">
        <f>SUM(C38)</f>
        <v>25000000</v>
      </c>
      <c r="D37" s="96">
        <f>SUM(D38)</f>
        <v>23000000</v>
      </c>
      <c r="E37" s="96">
        <f>SUM(E38)</f>
        <v>0</v>
      </c>
      <c r="I37" s="49"/>
      <c r="J37" s="50"/>
      <c r="K37" s="51"/>
      <c r="L37" s="52"/>
      <c r="M37" s="53"/>
      <c r="N37" s="54"/>
      <c r="O37" s="54"/>
      <c r="P37" s="46"/>
      <c r="R37" s="40"/>
      <c r="T37" s="36"/>
      <c r="U37" s="46"/>
      <c r="V37" s="36"/>
    </row>
    <row r="38" spans="1:23" ht="15.75">
      <c r="A38" s="76" t="s">
        <v>337</v>
      </c>
      <c r="B38" s="76" t="s">
        <v>338</v>
      </c>
      <c r="C38" s="77">
        <v>25000000</v>
      </c>
      <c r="D38" s="77">
        <v>23000000</v>
      </c>
      <c r="E38" s="77">
        <f>('Detalle de Ejecucion Octubr (2)'!F339)</f>
        <v>0</v>
      </c>
      <c r="I38" s="49"/>
      <c r="J38" s="50"/>
      <c r="K38" s="51"/>
      <c r="L38" s="52"/>
      <c r="M38" s="53"/>
      <c r="N38" s="54"/>
      <c r="O38" s="54"/>
      <c r="P38" s="46"/>
      <c r="R38" s="40"/>
      <c r="T38" s="36"/>
      <c r="U38" s="46"/>
      <c r="V38" s="36"/>
    </row>
    <row r="39" spans="1:23" ht="15" customHeight="1">
      <c r="A39" s="95" t="s">
        <v>351</v>
      </c>
      <c r="B39" s="95" t="s">
        <v>829</v>
      </c>
      <c r="C39" s="96">
        <f>SUM(C40:C41)</f>
        <v>1500000000</v>
      </c>
      <c r="D39" s="96">
        <f>SUM(D40:D41)</f>
        <v>4395000000</v>
      </c>
      <c r="E39" s="96">
        <f>SUM(E40)</f>
        <v>2608921</v>
      </c>
      <c r="I39" s="49"/>
      <c r="J39" s="50"/>
      <c r="K39" s="51"/>
      <c r="L39" s="52"/>
      <c r="M39" s="53"/>
      <c r="N39" s="54"/>
      <c r="O39" s="54"/>
      <c r="P39" s="46"/>
      <c r="R39" s="40"/>
      <c r="T39" s="36"/>
      <c r="U39" s="46"/>
      <c r="V39" s="36"/>
    </row>
    <row r="40" spans="1:23" ht="15.75">
      <c r="A40" s="76" t="s">
        <v>939</v>
      </c>
      <c r="B40" s="1" t="s">
        <v>941</v>
      </c>
      <c r="C40" s="77">
        <v>0</v>
      </c>
      <c r="D40" s="77">
        <v>70000000</v>
      </c>
      <c r="E40" s="77">
        <f>('Detalle de Ejecucion Octubr (2)'!F354)</f>
        <v>2608921</v>
      </c>
      <c r="I40" s="49"/>
      <c r="J40" s="50"/>
      <c r="K40" s="51"/>
      <c r="L40" s="52"/>
      <c r="M40" s="53"/>
      <c r="N40" s="54"/>
      <c r="O40" s="54"/>
      <c r="P40" s="46"/>
      <c r="R40" s="40"/>
      <c r="T40" s="36"/>
      <c r="U40" s="46"/>
      <c r="V40" s="36"/>
    </row>
    <row r="41" spans="1:23" ht="15.75">
      <c r="A41" s="76" t="s">
        <v>743</v>
      </c>
      <c r="B41" s="76" t="s">
        <v>830</v>
      </c>
      <c r="C41" s="77">
        <v>1500000000</v>
      </c>
      <c r="D41" s="77">
        <v>4325000000</v>
      </c>
      <c r="E41" s="77">
        <f>('Detalle de Ejecucion Octubr (2)'!F361)</f>
        <v>0</v>
      </c>
      <c r="I41" s="49"/>
      <c r="J41" s="50"/>
      <c r="K41" s="51"/>
      <c r="L41" s="52"/>
      <c r="M41" s="53"/>
      <c r="N41" s="54"/>
      <c r="O41" s="54"/>
      <c r="P41" s="46"/>
      <c r="R41" s="40"/>
      <c r="T41" s="36"/>
      <c r="U41" s="40"/>
      <c r="V41" s="36"/>
    </row>
    <row r="42" spans="1:23" ht="14.25" customHeight="1">
      <c r="A42" s="95" t="s">
        <v>355</v>
      </c>
      <c r="B42" s="95" t="s">
        <v>356</v>
      </c>
      <c r="C42" s="96">
        <f>SUM(C43:C48)</f>
        <v>115790800</v>
      </c>
      <c r="D42" s="96">
        <f>SUM(D43:D49)</f>
        <v>104750000</v>
      </c>
      <c r="E42" s="96">
        <f>SUM(E43:E49)</f>
        <v>6480259.9800000004</v>
      </c>
      <c r="I42" s="49"/>
      <c r="J42" s="50"/>
      <c r="K42" s="51"/>
      <c r="L42" s="52"/>
      <c r="M42" s="53"/>
      <c r="N42" s="54"/>
      <c r="O42" s="54"/>
      <c r="P42" s="46"/>
      <c r="R42" s="40"/>
      <c r="T42" s="36"/>
      <c r="U42" s="46"/>
      <c r="V42" s="36"/>
    </row>
    <row r="43" spans="1:23" ht="15.75">
      <c r="A43" s="76" t="s">
        <v>357</v>
      </c>
      <c r="B43" s="76" t="s">
        <v>358</v>
      </c>
      <c r="C43" s="77">
        <v>39000000</v>
      </c>
      <c r="D43" s="77">
        <v>30300000</v>
      </c>
      <c r="E43" s="77">
        <f>('Detalle de Ejecucion Octubr (2)'!F365)</f>
        <v>0</v>
      </c>
      <c r="I43" s="49"/>
      <c r="J43" s="50"/>
      <c r="K43" s="51"/>
      <c r="L43" s="52"/>
      <c r="M43" s="53"/>
      <c r="N43" s="54"/>
      <c r="O43" s="54"/>
      <c r="P43" s="46"/>
      <c r="R43" s="40"/>
      <c r="T43" s="36"/>
      <c r="U43" s="46"/>
      <c r="V43" s="36"/>
    </row>
    <row r="44" spans="1:23" ht="15.75">
      <c r="A44" s="76" t="s">
        <v>369</v>
      </c>
      <c r="B44" s="76" t="s">
        <v>370</v>
      </c>
      <c r="C44" s="77">
        <v>3300000</v>
      </c>
      <c r="D44" s="77">
        <v>900000</v>
      </c>
      <c r="E44" s="77">
        <f>('Detalle de Ejecucion Octubr (2)'!F371)</f>
        <v>336399.98</v>
      </c>
      <c r="I44" s="49"/>
      <c r="J44" s="50"/>
      <c r="K44" s="51"/>
      <c r="L44" s="52"/>
      <c r="M44" s="53"/>
      <c r="N44" s="54"/>
      <c r="O44" s="54"/>
      <c r="P44" s="46"/>
      <c r="R44" s="40"/>
      <c r="T44" s="36"/>
      <c r="U44" s="46"/>
      <c r="V44" s="36"/>
    </row>
    <row r="45" spans="1:23" ht="15.75">
      <c r="A45" s="76" t="s">
        <v>381</v>
      </c>
      <c r="B45" s="76" t="s">
        <v>959</v>
      </c>
      <c r="C45" s="77">
        <v>41000000</v>
      </c>
      <c r="D45" s="77">
        <v>46000000</v>
      </c>
      <c r="E45" s="77">
        <f>('Detalle de Ejecucion Octubr (2)'!F379)</f>
        <v>6143860</v>
      </c>
      <c r="I45" s="49"/>
      <c r="J45" s="50"/>
      <c r="K45" s="51"/>
      <c r="L45" s="52"/>
      <c r="M45" s="53"/>
      <c r="N45" s="54"/>
      <c r="O45" s="54"/>
      <c r="R45" s="40"/>
      <c r="T45" s="36"/>
      <c r="U45" s="46"/>
      <c r="V45" s="36"/>
    </row>
    <row r="46" spans="1:23" ht="15.75">
      <c r="A46" s="76" t="s">
        <v>387</v>
      </c>
      <c r="B46" s="76" t="s">
        <v>388</v>
      </c>
      <c r="C46" s="77">
        <v>20490800</v>
      </c>
      <c r="D46" s="77">
        <v>12050000</v>
      </c>
      <c r="E46" s="77">
        <f>('Detalle de Ejecucion Octubr (2)'!F382)</f>
        <v>0</v>
      </c>
      <c r="I46" s="49"/>
      <c r="J46" s="50"/>
      <c r="K46" s="51"/>
      <c r="L46" s="52"/>
      <c r="M46" s="53"/>
      <c r="N46" s="54"/>
      <c r="O46" s="54"/>
      <c r="R46" s="40"/>
      <c r="T46" s="36"/>
      <c r="U46" s="46"/>
      <c r="V46" s="36"/>
    </row>
    <row r="47" spans="1:23" ht="15.75">
      <c r="A47" s="76" t="s">
        <v>403</v>
      </c>
      <c r="B47" s="76" t="s">
        <v>404</v>
      </c>
      <c r="C47" s="77">
        <v>2000000</v>
      </c>
      <c r="D47" s="77">
        <v>2000000</v>
      </c>
      <c r="E47" s="77">
        <f>('Detalle de Ejecucion Octubr (2)'!F389)</f>
        <v>0</v>
      </c>
      <c r="I47" s="49"/>
      <c r="J47" s="50"/>
      <c r="K47" s="51"/>
      <c r="L47" s="52"/>
      <c r="M47" s="53"/>
      <c r="N47" s="54"/>
      <c r="O47" s="54"/>
      <c r="P47" s="46"/>
      <c r="R47" s="40"/>
      <c r="T47" s="36"/>
      <c r="U47" s="46"/>
      <c r="V47" s="36"/>
    </row>
    <row r="48" spans="1:23" ht="15.75">
      <c r="A48" s="76" t="s">
        <v>407</v>
      </c>
      <c r="B48" s="76" t="s">
        <v>408</v>
      </c>
      <c r="C48" s="77">
        <v>10000000</v>
      </c>
      <c r="D48" s="77">
        <v>12000000</v>
      </c>
      <c r="E48" s="77">
        <f>('Detalle de Ejecucion Octubr (2)'!F392)</f>
        <v>0</v>
      </c>
      <c r="I48" s="49"/>
      <c r="J48" s="50"/>
      <c r="K48" s="51"/>
      <c r="L48" s="52"/>
      <c r="M48" s="53"/>
      <c r="N48" s="54"/>
      <c r="O48" s="54"/>
      <c r="P48" s="46"/>
      <c r="R48" s="40"/>
      <c r="T48" s="36"/>
      <c r="U48" s="46"/>
      <c r="V48" s="36"/>
    </row>
    <row r="49" spans="1:22" ht="15.75">
      <c r="A49" s="76" t="s">
        <v>413</v>
      </c>
      <c r="B49" s="76" t="s">
        <v>3102</v>
      </c>
      <c r="C49" s="77"/>
      <c r="D49" s="77">
        <v>1500000</v>
      </c>
      <c r="E49" s="77">
        <f>('Detalle de Ejecucion Octubr (2)'!F395)</f>
        <v>0</v>
      </c>
      <c r="I49" s="49"/>
      <c r="J49" s="50"/>
      <c r="K49" s="51"/>
      <c r="L49" s="52"/>
      <c r="M49" s="53"/>
      <c r="N49" s="54"/>
      <c r="O49" s="54"/>
      <c r="P49" s="46"/>
      <c r="R49" s="40"/>
      <c r="T49" s="36"/>
      <c r="U49" s="46"/>
      <c r="V49" s="36"/>
    </row>
    <row r="50" spans="1:22" ht="12.75" customHeight="1">
      <c r="A50" s="95" t="s">
        <v>417</v>
      </c>
      <c r="B50" s="95" t="s">
        <v>418</v>
      </c>
      <c r="C50" s="96">
        <v>105000000</v>
      </c>
      <c r="D50" s="96">
        <v>105000000</v>
      </c>
      <c r="E50" s="96">
        <f>('Detalle de Ejecucion Octubr (2)'!F398)</f>
        <v>12998944.91</v>
      </c>
      <c r="I50" s="49"/>
      <c r="J50" s="50"/>
      <c r="K50" s="51"/>
      <c r="L50" s="52"/>
      <c r="M50" s="53"/>
      <c r="N50" s="54"/>
      <c r="O50" s="54"/>
      <c r="P50" s="46"/>
      <c r="R50" s="40"/>
      <c r="T50" s="36"/>
      <c r="U50" s="46"/>
      <c r="V50" s="36"/>
    </row>
    <row r="51" spans="1:22" ht="12.75" customHeight="1">
      <c r="I51" s="49"/>
      <c r="J51" s="50"/>
      <c r="K51" s="51"/>
      <c r="L51" s="52"/>
      <c r="M51" s="53"/>
      <c r="N51" s="54"/>
      <c r="O51" s="54"/>
      <c r="P51" s="46"/>
      <c r="R51" s="40"/>
      <c r="T51" s="36"/>
      <c r="U51" s="46"/>
      <c r="V51" s="36"/>
    </row>
    <row r="52" spans="1:22">
      <c r="B52" s="38"/>
      <c r="C52" s="77"/>
      <c r="D52" s="38"/>
      <c r="E52" s="23"/>
    </row>
    <row r="53" spans="1:22">
      <c r="B53" s="106"/>
      <c r="C53" s="699"/>
      <c r="D53" s="699"/>
    </row>
    <row r="54" spans="1:22">
      <c r="B54" s="238" t="s">
        <v>605</v>
      </c>
      <c r="C54" s="700" t="s">
        <v>606</v>
      </c>
      <c r="D54" s="700"/>
      <c r="E54" s="110"/>
    </row>
    <row r="55" spans="1:22">
      <c r="B55" s="239" t="s">
        <v>607</v>
      </c>
      <c r="C55" s="240" t="s">
        <v>608</v>
      </c>
      <c r="D55" s="113"/>
      <c r="E55" s="110"/>
    </row>
    <row r="56" spans="1:22">
      <c r="B56" s="239"/>
      <c r="C56" s="240"/>
      <c r="D56" s="113"/>
      <c r="E56" s="110"/>
    </row>
    <row r="57" spans="1:22">
      <c r="F57" s="18"/>
    </row>
    <row r="58" spans="1:22">
      <c r="B58" s="29" t="s">
        <v>609</v>
      </c>
      <c r="C58" s="29"/>
      <c r="D58" s="29"/>
    </row>
    <row r="59" spans="1:22">
      <c r="B59" s="701" t="s">
        <v>610</v>
      </c>
      <c r="C59" s="701"/>
      <c r="D59" s="701"/>
    </row>
    <row r="61" spans="1:22">
      <c r="C61" s="1"/>
    </row>
    <row r="63" spans="1:22">
      <c r="C63" s="77"/>
    </row>
    <row r="64" spans="1:22">
      <c r="C64" s="77"/>
    </row>
    <row r="65" spans="3:3">
      <c r="C65" s="77"/>
    </row>
    <row r="66" spans="3:3">
      <c r="C66" s="77"/>
    </row>
    <row r="67" spans="3:3">
      <c r="C67" s="77"/>
    </row>
    <row r="68" spans="3:3">
      <c r="C68" s="77"/>
    </row>
    <row r="69" spans="3:3">
      <c r="C69" s="77"/>
    </row>
    <row r="70" spans="3:3">
      <c r="C70" s="77"/>
    </row>
    <row r="71" spans="3:3">
      <c r="C71" s="77"/>
    </row>
    <row r="72" spans="3:3">
      <c r="C72" s="77"/>
    </row>
  </sheetData>
  <mergeCells count="9">
    <mergeCell ref="C53:D53"/>
    <mergeCell ref="C54:D54"/>
    <mergeCell ref="B59:D59"/>
    <mergeCell ref="A4:E4"/>
    <mergeCell ref="A5:E5"/>
    <mergeCell ref="A6:E6"/>
    <mergeCell ref="A7:E7"/>
    <mergeCell ref="A8:E8"/>
    <mergeCell ref="A9:E9"/>
  </mergeCells>
  <printOptions horizontalCentered="1"/>
  <pageMargins left="0.39370078740157483" right="0.19685039370078741" top="0" bottom="0" header="0" footer="0"/>
  <pageSetup scale="9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72"/>
  <sheetViews>
    <sheetView topLeftCell="A21" workbookViewId="0"/>
  </sheetViews>
  <sheetFormatPr baseColWidth="10" defaultColWidth="11.42578125" defaultRowHeight="12.75"/>
  <cols>
    <col min="1" max="1" width="5.85546875" customWidth="1"/>
    <col min="2" max="2" width="39.28515625" customWidth="1"/>
    <col min="3" max="3" width="17.7109375" customWidth="1"/>
    <col min="4" max="4" width="19.7109375" customWidth="1"/>
    <col min="5" max="5" width="17" customWidth="1"/>
    <col min="6" max="6" width="17.28515625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4" spans="1:22" ht="15.75">
      <c r="A4" s="697"/>
      <c r="B4" s="697"/>
      <c r="C4" s="697"/>
      <c r="D4" s="697"/>
      <c r="E4" s="697"/>
    </row>
    <row r="5" spans="1:22" ht="15">
      <c r="A5" s="698"/>
      <c r="B5" s="698"/>
      <c r="C5" s="698"/>
      <c r="D5" s="698"/>
      <c r="E5" s="698"/>
    </row>
    <row r="6" spans="1:22" ht="15">
      <c r="A6" s="702" t="s">
        <v>0</v>
      </c>
      <c r="B6" s="702"/>
      <c r="C6" s="702"/>
      <c r="D6" s="702"/>
      <c r="E6" s="702"/>
    </row>
    <row r="7" spans="1:22" ht="15">
      <c r="A7" s="702" t="s">
        <v>2027</v>
      </c>
      <c r="B7" s="702"/>
      <c r="C7" s="702"/>
      <c r="D7" s="702"/>
      <c r="E7" s="702"/>
    </row>
    <row r="8" spans="1:22" ht="12.95" customHeight="1">
      <c r="A8" s="702" t="s">
        <v>1</v>
      </c>
      <c r="B8" s="702"/>
      <c r="C8" s="702"/>
      <c r="D8" s="702"/>
      <c r="E8" s="702"/>
    </row>
    <row r="9" spans="1:22" ht="12.95" customHeight="1" thickBot="1">
      <c r="A9" s="702" t="s">
        <v>3</v>
      </c>
      <c r="B9" s="702"/>
      <c r="C9" s="702"/>
      <c r="D9" s="702"/>
      <c r="E9" s="702"/>
    </row>
    <row r="10" spans="1:22" ht="16.5" thickBot="1">
      <c r="A10" s="79" t="s">
        <v>4</v>
      </c>
      <c r="B10" s="79" t="s">
        <v>5</v>
      </c>
      <c r="C10" s="79" t="s">
        <v>440</v>
      </c>
      <c r="D10" s="79" t="s">
        <v>441</v>
      </c>
      <c r="E10" s="80" t="s">
        <v>2029</v>
      </c>
      <c r="I10" s="49"/>
      <c r="J10" s="50"/>
      <c r="K10" s="51"/>
      <c r="L10" s="52"/>
      <c r="M10" s="53"/>
      <c r="N10" s="54"/>
      <c r="O10" s="54"/>
      <c r="R10" s="43"/>
      <c r="S10" s="44"/>
      <c r="T10" s="44"/>
      <c r="U10" s="44"/>
      <c r="V10" s="45"/>
    </row>
    <row r="11" spans="1:22" ht="15.75">
      <c r="A11" s="565" t="s">
        <v>802</v>
      </c>
      <c r="B11" s="83" t="s">
        <v>444</v>
      </c>
      <c r="C11" s="84">
        <f>SUM(C12+C18+C28+C37+C39+C42+C50)</f>
        <v>2977000000</v>
      </c>
      <c r="D11" s="84">
        <f>SUM(D12+D18+D28+D37+D39+D42+D50)</f>
        <v>5588442955</v>
      </c>
      <c r="E11" s="326">
        <f>(E12+E18+E28+E37+E39+E42+E50)</f>
        <v>47245247.842000008</v>
      </c>
      <c r="F11" s="7"/>
      <c r="G11" s="42"/>
      <c r="I11" s="49"/>
      <c r="J11" s="50"/>
      <c r="K11" s="51"/>
      <c r="L11" s="52"/>
      <c r="M11" s="53"/>
      <c r="N11" s="54"/>
      <c r="O11" s="54"/>
      <c r="R11" s="40"/>
      <c r="T11" s="36"/>
      <c r="U11" s="46"/>
      <c r="V11" s="36"/>
    </row>
    <row r="12" spans="1:22" ht="15" customHeight="1">
      <c r="A12" s="95" t="s">
        <v>16</v>
      </c>
      <c r="B12" s="95" t="s">
        <v>17</v>
      </c>
      <c r="C12" s="96">
        <f>SUM(C13:C17)</f>
        <v>419740600</v>
      </c>
      <c r="D12" s="96">
        <f>SUM(D13:D17)</f>
        <v>366391667</v>
      </c>
      <c r="E12" s="96">
        <f>'Detalle de Ejecucion Octubr (2)'!F13</f>
        <v>14216722.060000001</v>
      </c>
      <c r="F12" s="42"/>
      <c r="I12" s="49"/>
      <c r="J12" s="50"/>
      <c r="K12" s="51"/>
      <c r="L12" s="52"/>
      <c r="M12" s="53"/>
      <c r="N12" s="54"/>
      <c r="O12" s="54"/>
      <c r="R12" s="40"/>
      <c r="T12" s="36"/>
      <c r="U12" s="46"/>
      <c r="V12" s="36"/>
    </row>
    <row r="13" spans="1:22" ht="15.75">
      <c r="A13" s="76" t="s">
        <v>18</v>
      </c>
      <c r="B13" s="76" t="s">
        <v>19</v>
      </c>
      <c r="C13" s="77">
        <v>253783334</v>
      </c>
      <c r="D13" s="77">
        <v>235283334</v>
      </c>
      <c r="E13" s="77">
        <f>'Detalle de Ejecucion Octubr (2)'!F14</f>
        <v>9904504.2599999998</v>
      </c>
      <c r="I13" s="49"/>
      <c r="J13" s="50"/>
      <c r="K13" s="51"/>
      <c r="L13" s="52"/>
      <c r="M13" s="53"/>
      <c r="N13" s="54"/>
      <c r="O13" s="54"/>
      <c r="R13" s="40"/>
      <c r="T13" s="36"/>
      <c r="U13" s="46"/>
      <c r="V13" s="36"/>
    </row>
    <row r="14" spans="1:22" ht="15.75">
      <c r="A14" s="76" t="s">
        <v>48</v>
      </c>
      <c r="B14" s="76" t="s">
        <v>49</v>
      </c>
      <c r="C14" s="77">
        <v>35565600</v>
      </c>
      <c r="D14" s="77">
        <v>46100000</v>
      </c>
      <c r="E14" s="77">
        <f>('Detalle de Ejecucion Octubr (2)'!F31)</f>
        <v>2400098.67</v>
      </c>
      <c r="I14" s="49"/>
      <c r="J14" s="50"/>
      <c r="K14" s="51"/>
      <c r="L14" s="52"/>
      <c r="M14" s="53"/>
      <c r="N14" s="54"/>
      <c r="O14" s="54"/>
      <c r="R14" s="40"/>
      <c r="U14" s="46"/>
      <c r="V14" s="36"/>
    </row>
    <row r="15" spans="1:22" ht="15.75">
      <c r="A15" s="76" t="s">
        <v>74</v>
      </c>
      <c r="B15" s="76" t="s">
        <v>75</v>
      </c>
      <c r="C15" s="77">
        <v>18400000</v>
      </c>
      <c r="D15" s="77">
        <v>4300000</v>
      </c>
      <c r="E15" s="77">
        <f>('Detalle de Ejecucion Octubr (2)'!F53)</f>
        <v>0</v>
      </c>
      <c r="I15" s="49"/>
      <c r="J15" s="50"/>
      <c r="K15" s="51"/>
      <c r="L15" s="52"/>
      <c r="M15" s="53"/>
      <c r="N15" s="54"/>
      <c r="O15" s="54"/>
      <c r="P15" s="55"/>
      <c r="R15" s="40"/>
      <c r="U15" s="46"/>
      <c r="V15" s="36"/>
    </row>
    <row r="16" spans="1:22" ht="15.75">
      <c r="A16" s="76" t="s">
        <v>84</v>
      </c>
      <c r="B16" s="76" t="s">
        <v>85</v>
      </c>
      <c r="C16" s="77">
        <v>78991666</v>
      </c>
      <c r="D16" s="77">
        <v>60708333</v>
      </c>
      <c r="E16" s="77">
        <f>('Detalle de Ejecucion Octubr (2)'!F58)</f>
        <v>889441.5</v>
      </c>
      <c r="I16" s="49"/>
      <c r="J16" s="50"/>
      <c r="K16" s="51"/>
      <c r="L16" s="52"/>
      <c r="M16" s="53"/>
      <c r="N16" s="54"/>
      <c r="O16" s="54"/>
      <c r="P16" s="46"/>
      <c r="R16" s="40"/>
      <c r="T16" s="36"/>
      <c r="U16" s="46"/>
      <c r="V16" s="47"/>
    </row>
    <row r="17" spans="1:22" ht="15.75">
      <c r="A17" s="76" t="s">
        <v>94</v>
      </c>
      <c r="B17" s="76" t="s">
        <v>1922</v>
      </c>
      <c r="C17" s="77">
        <v>33000000</v>
      </c>
      <c r="D17" s="77">
        <v>20000000</v>
      </c>
      <c r="E17" s="77">
        <f>('Detalle de Ejecucion Octubr (2)'!F66)</f>
        <v>1022677.63</v>
      </c>
      <c r="I17" s="49"/>
      <c r="J17" s="50"/>
      <c r="K17" s="51"/>
      <c r="L17" s="52"/>
      <c r="M17" s="53"/>
      <c r="N17" s="54"/>
      <c r="O17" s="54"/>
      <c r="P17" s="46"/>
      <c r="R17" s="40"/>
      <c r="T17" s="36"/>
      <c r="U17" s="46"/>
      <c r="V17" s="47"/>
    </row>
    <row r="18" spans="1:22" ht="13.5" customHeight="1">
      <c r="A18" s="95" t="s">
        <v>102</v>
      </c>
      <c r="B18" s="95" t="s">
        <v>103</v>
      </c>
      <c r="C18" s="96">
        <f>SUM(C19:C26)</f>
        <v>773444000</v>
      </c>
      <c r="D18" s="96">
        <f>SUM(D19:D27)</f>
        <v>559159000</v>
      </c>
      <c r="E18" s="96">
        <f>SUM(E19:E27)</f>
        <v>8615305.2100000009</v>
      </c>
      <c r="I18" s="49"/>
      <c r="J18" s="50"/>
      <c r="K18" s="51"/>
      <c r="L18" s="52"/>
      <c r="M18" s="53"/>
      <c r="N18" s="54"/>
      <c r="O18" s="54"/>
      <c r="P18" s="46"/>
      <c r="R18" s="40"/>
      <c r="T18" s="36"/>
      <c r="U18" s="46"/>
      <c r="V18" s="47"/>
    </row>
    <row r="19" spans="1:22" ht="15.75">
      <c r="A19" s="76" t="s">
        <v>104</v>
      </c>
      <c r="B19" s="76" t="s">
        <v>105</v>
      </c>
      <c r="C19" s="77">
        <v>16344000</v>
      </c>
      <c r="D19" s="77">
        <v>15344000</v>
      </c>
      <c r="E19" s="77">
        <f>('Detalle de Ejecucion Octubr (2)'!F71)</f>
        <v>940214.72</v>
      </c>
      <c r="I19" s="49"/>
      <c r="J19" s="50"/>
      <c r="K19" s="51"/>
      <c r="L19" s="52"/>
      <c r="M19" s="53"/>
      <c r="N19" s="54"/>
      <c r="O19" s="54"/>
      <c r="P19" s="46"/>
      <c r="R19" s="40"/>
      <c r="T19" s="36"/>
      <c r="U19" s="46"/>
      <c r="V19" s="47"/>
    </row>
    <row r="20" spans="1:22" ht="15.75">
      <c r="A20" s="76" t="s">
        <v>120</v>
      </c>
      <c r="B20" s="76" t="s">
        <v>121</v>
      </c>
      <c r="C20" s="77">
        <v>71000000</v>
      </c>
      <c r="D20" s="77">
        <v>60150000</v>
      </c>
      <c r="E20" s="42">
        <f>('Detalle de Ejecucion Octubr (2)'!F85)</f>
        <v>87980.800000000003</v>
      </c>
      <c r="I20" s="49"/>
      <c r="J20" s="50"/>
      <c r="K20" s="51"/>
      <c r="L20" s="52"/>
      <c r="M20" s="53"/>
      <c r="N20" s="54"/>
      <c r="O20" s="54"/>
      <c r="P20" s="46"/>
      <c r="R20" s="40"/>
      <c r="T20" s="36"/>
      <c r="U20" s="46"/>
      <c r="V20" s="47"/>
    </row>
    <row r="21" spans="1:22" ht="15.75">
      <c r="A21" s="76" t="s">
        <v>126</v>
      </c>
      <c r="B21" s="76" t="s">
        <v>841</v>
      </c>
      <c r="C21" s="77">
        <v>3500000</v>
      </c>
      <c r="D21" s="77">
        <v>16100000</v>
      </c>
      <c r="E21" s="77">
        <f>('Detalle de Ejecucion Octubr (2)'!F91)</f>
        <v>927600</v>
      </c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36"/>
    </row>
    <row r="22" spans="1:22" ht="15.75">
      <c r="A22" s="76" t="s">
        <v>131</v>
      </c>
      <c r="B22" s="76" t="s">
        <v>132</v>
      </c>
      <c r="C22" s="77">
        <v>1500000</v>
      </c>
      <c r="D22" s="77">
        <v>500000</v>
      </c>
      <c r="E22" s="77">
        <f>('Detalle de Ejecucion Octubr (2)'!F98)</f>
        <v>3156</v>
      </c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36"/>
    </row>
    <row r="23" spans="1:22" ht="15.75">
      <c r="A23" s="76" t="s">
        <v>141</v>
      </c>
      <c r="B23" s="76" t="s">
        <v>142</v>
      </c>
      <c r="C23" s="77">
        <v>11100000</v>
      </c>
      <c r="D23" s="77">
        <v>8000000</v>
      </c>
      <c r="E23" s="77">
        <f>('Detalle de Ejecucion Octubr (2)'!F116)</f>
        <v>0</v>
      </c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36"/>
    </row>
    <row r="24" spans="1:22" ht="15.75">
      <c r="A24" s="76" t="s">
        <v>157</v>
      </c>
      <c r="B24" s="76" t="s">
        <v>158</v>
      </c>
      <c r="C24" s="77">
        <v>12000000</v>
      </c>
      <c r="D24" s="77">
        <v>14000000</v>
      </c>
      <c r="E24" s="77">
        <f>('Detalle de Ejecucion Octubr (2)'!F119)</f>
        <v>707288.17999999993</v>
      </c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36"/>
    </row>
    <row r="25" spans="1:22" ht="15.75">
      <c r="A25" s="76" t="s">
        <v>169</v>
      </c>
      <c r="B25" s="76" t="s">
        <v>1923</v>
      </c>
      <c r="C25" s="77">
        <v>111700000</v>
      </c>
      <c r="D25" s="77">
        <v>69600000</v>
      </c>
      <c r="E25" s="77">
        <f>('Detalle de Ejecucion Octubr (2)'!F129)</f>
        <v>1529675.3</v>
      </c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36"/>
    </row>
    <row r="26" spans="1:22" ht="15.75">
      <c r="A26" s="76" t="s">
        <v>197</v>
      </c>
      <c r="B26" s="76" t="s">
        <v>1924</v>
      </c>
      <c r="C26" s="77">
        <v>546300000</v>
      </c>
      <c r="D26" s="77">
        <v>370000000</v>
      </c>
      <c r="E26" s="77">
        <f>('Detalle de Ejecucion Octubr (2)'!F148)</f>
        <v>4419390.21</v>
      </c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>
      <c r="A27" s="76" t="s">
        <v>233</v>
      </c>
      <c r="B27" s="76" t="s">
        <v>234</v>
      </c>
      <c r="C27" s="77">
        <v>0</v>
      </c>
      <c r="D27" s="77">
        <v>5465000</v>
      </c>
      <c r="E27" s="77">
        <f>('Detalle de Ejecucion Octubr (2)'!F193)</f>
        <v>0</v>
      </c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0"/>
      <c r="V27" s="36"/>
    </row>
    <row r="28" spans="1:22" ht="15" customHeight="1">
      <c r="A28" s="95" t="s">
        <v>238</v>
      </c>
      <c r="B28" s="95" t="s">
        <v>239</v>
      </c>
      <c r="C28" s="96">
        <f>SUM(C29:C36)</f>
        <v>38024600</v>
      </c>
      <c r="D28" s="96">
        <f>SUM(D29:D36)</f>
        <v>35142288</v>
      </c>
      <c r="E28" s="96">
        <f>SUM(E29:E36)</f>
        <v>2325094.682</v>
      </c>
      <c r="I28" s="49"/>
      <c r="J28" s="50"/>
      <c r="K28" s="51"/>
      <c r="L28" s="52"/>
      <c r="M28" s="53"/>
      <c r="N28" s="54"/>
      <c r="O28" s="54"/>
      <c r="R28" s="40"/>
      <c r="T28" s="36"/>
      <c r="U28" s="46"/>
      <c r="V28" s="36"/>
    </row>
    <row r="29" spans="1:22" ht="15.75">
      <c r="A29" s="76" t="s">
        <v>240</v>
      </c>
      <c r="B29" s="76" t="s">
        <v>241</v>
      </c>
      <c r="C29" s="77">
        <v>2550000</v>
      </c>
      <c r="D29" s="77">
        <v>2050000</v>
      </c>
      <c r="E29" s="77">
        <f>('Detalle de Ejecucion Octubr (2)'!F198)</f>
        <v>489615.9800000001</v>
      </c>
      <c r="I29" s="49"/>
      <c r="J29" s="50"/>
      <c r="K29" s="51"/>
      <c r="L29" s="52"/>
      <c r="M29" s="53"/>
      <c r="N29" s="54"/>
      <c r="O29" s="54"/>
      <c r="P29" s="46"/>
      <c r="R29" s="40"/>
      <c r="T29" s="36"/>
      <c r="U29" s="46"/>
      <c r="V29" s="36"/>
    </row>
    <row r="30" spans="1:22" ht="15.75">
      <c r="A30" s="76" t="s">
        <v>245</v>
      </c>
      <c r="B30" s="76" t="s">
        <v>246</v>
      </c>
      <c r="C30" s="77">
        <v>4700000</v>
      </c>
      <c r="D30" s="77">
        <v>4600000</v>
      </c>
      <c r="E30" s="77">
        <f>('Detalle de Ejecucion Octubr (2)'!F268)</f>
        <v>0</v>
      </c>
      <c r="I30" s="49"/>
      <c r="J30" s="50"/>
      <c r="K30" s="51"/>
      <c r="L30" s="52"/>
      <c r="M30" s="53"/>
      <c r="N30" s="54"/>
      <c r="O30" s="54"/>
      <c r="R30" s="40"/>
      <c r="T30" s="36"/>
      <c r="U30" s="46"/>
      <c r="V30" s="36"/>
    </row>
    <row r="31" spans="1:22" ht="15.75">
      <c r="A31" s="76" t="s">
        <v>253</v>
      </c>
      <c r="B31" s="76" t="s">
        <v>254</v>
      </c>
      <c r="C31" s="77">
        <v>1800000</v>
      </c>
      <c r="D31" s="77">
        <v>900000</v>
      </c>
      <c r="E31" s="77">
        <f>('Detalle de Ejecucion Octubr (2)'!F272)</f>
        <v>0</v>
      </c>
      <c r="I31" s="49"/>
      <c r="J31" s="50"/>
      <c r="K31" s="51"/>
      <c r="L31" s="52"/>
      <c r="M31" s="53"/>
      <c r="N31" s="54"/>
      <c r="O31" s="54"/>
      <c r="R31" s="40"/>
      <c r="T31" s="36"/>
      <c r="U31" s="46"/>
      <c r="V31" s="36"/>
    </row>
    <row r="32" spans="1:22" ht="15.75">
      <c r="A32" s="76" t="s">
        <v>267</v>
      </c>
      <c r="B32" s="76" t="s">
        <v>843</v>
      </c>
      <c r="C32" s="77">
        <v>800000</v>
      </c>
      <c r="D32" s="77">
        <v>200000</v>
      </c>
      <c r="E32" s="77">
        <f>('Detalle de Ejecucion Octubr (2)'!F278)</f>
        <v>0</v>
      </c>
      <c r="I32" s="49"/>
      <c r="J32" s="50"/>
      <c r="K32" s="51"/>
      <c r="L32" s="52"/>
      <c r="M32" s="53"/>
      <c r="N32" s="54"/>
      <c r="O32" s="54"/>
      <c r="R32" s="40"/>
      <c r="T32" s="36"/>
      <c r="U32" s="46"/>
      <c r="V32" s="36"/>
    </row>
    <row r="33" spans="1:23" ht="15.75">
      <c r="A33" s="76" t="s">
        <v>271</v>
      </c>
      <c r="B33" s="76" t="s">
        <v>272</v>
      </c>
      <c r="C33" s="77">
        <v>1000000</v>
      </c>
      <c r="D33" s="77">
        <v>1000000</v>
      </c>
      <c r="E33" s="77">
        <f>('Detalle de Ejecucion Octubr (2)'!F280)</f>
        <v>0</v>
      </c>
      <c r="I33" s="49"/>
      <c r="J33" s="50"/>
      <c r="K33" s="51"/>
      <c r="L33" s="52"/>
      <c r="M33" s="53"/>
      <c r="N33" s="54"/>
      <c r="O33" s="54"/>
      <c r="P33" s="46"/>
      <c r="R33" s="40"/>
      <c r="T33" s="36"/>
      <c r="U33" s="46"/>
      <c r="V33" s="36"/>
    </row>
    <row r="34" spans="1:23" ht="15.75">
      <c r="A34" s="76" t="s">
        <v>279</v>
      </c>
      <c r="B34" s="76" t="s">
        <v>280</v>
      </c>
      <c r="C34" s="77">
        <v>50000</v>
      </c>
      <c r="D34" s="77">
        <v>100000</v>
      </c>
      <c r="E34" s="77">
        <f>('Detalle de Ejecucion Octubr (2)'!F284)</f>
        <v>55851.299999999996</v>
      </c>
      <c r="I34" s="49"/>
      <c r="J34" s="50"/>
      <c r="K34" s="51"/>
      <c r="L34" s="52"/>
      <c r="M34" s="53"/>
      <c r="N34" s="54"/>
      <c r="O34" s="54"/>
      <c r="P34" s="46"/>
      <c r="R34" s="40"/>
      <c r="T34" s="36"/>
      <c r="U34" s="46"/>
      <c r="V34" s="36"/>
    </row>
    <row r="35" spans="1:23" ht="15.75">
      <c r="A35" s="76" t="s">
        <v>295</v>
      </c>
      <c r="B35" s="76" t="s">
        <v>296</v>
      </c>
      <c r="C35" s="77">
        <v>15970000</v>
      </c>
      <c r="D35" s="77">
        <v>15350000</v>
      </c>
      <c r="E35" s="77">
        <f>('Detalle de Ejecucion Octubr (2)'!F295)</f>
        <v>636503.72199999995</v>
      </c>
      <c r="I35" s="49"/>
      <c r="J35" s="50"/>
      <c r="K35" s="51"/>
      <c r="L35" s="52"/>
      <c r="M35" s="53"/>
      <c r="N35" s="54"/>
      <c r="O35" s="54"/>
      <c r="P35" s="46"/>
      <c r="R35" s="40"/>
      <c r="T35" s="36"/>
      <c r="U35" s="46"/>
      <c r="V35" s="36"/>
    </row>
    <row r="36" spans="1:23" ht="15.75">
      <c r="A36" s="76" t="s">
        <v>313</v>
      </c>
      <c r="B36" s="76" t="s">
        <v>770</v>
      </c>
      <c r="C36" s="77">
        <v>11154600</v>
      </c>
      <c r="D36" s="77">
        <v>10942288</v>
      </c>
      <c r="E36" s="77">
        <f>('Detalle de Ejecucion Octubr (2)'!F309)</f>
        <v>1143123.68</v>
      </c>
      <c r="I36" s="49"/>
      <c r="J36" s="50"/>
      <c r="K36" s="51"/>
      <c r="L36" s="52"/>
      <c r="M36" s="53"/>
      <c r="N36" s="54"/>
      <c r="O36" s="54"/>
      <c r="P36" s="46"/>
      <c r="R36" s="40"/>
      <c r="T36" s="36"/>
      <c r="U36" s="46"/>
      <c r="W36" t="s">
        <v>455</v>
      </c>
    </row>
    <row r="37" spans="1:23" ht="15" customHeight="1">
      <c r="A37" s="95" t="s">
        <v>335</v>
      </c>
      <c r="B37" s="95" t="s">
        <v>336</v>
      </c>
      <c r="C37" s="96">
        <f>SUM(C38)</f>
        <v>25000000</v>
      </c>
      <c r="D37" s="96">
        <f>SUM(D38)</f>
        <v>23000000</v>
      </c>
      <c r="E37" s="96">
        <f>SUM(E38)</f>
        <v>0</v>
      </c>
      <c r="I37" s="49"/>
      <c r="J37" s="50"/>
      <c r="K37" s="51"/>
      <c r="L37" s="52"/>
      <c r="M37" s="53"/>
      <c r="N37" s="54"/>
      <c r="O37" s="54"/>
      <c r="P37" s="46"/>
      <c r="R37" s="40"/>
      <c r="T37" s="36"/>
      <c r="U37" s="46"/>
      <c r="V37" s="36"/>
    </row>
    <row r="38" spans="1:23" ht="15.75">
      <c r="A38" s="76" t="s">
        <v>337</v>
      </c>
      <c r="B38" s="76" t="s">
        <v>338</v>
      </c>
      <c r="C38" s="77">
        <v>25000000</v>
      </c>
      <c r="D38" s="77">
        <v>23000000</v>
      </c>
      <c r="E38" s="77">
        <f>('Detalle de Ejecucion Octubr (2)'!F339)</f>
        <v>0</v>
      </c>
      <c r="I38" s="49"/>
      <c r="J38" s="50"/>
      <c r="K38" s="51"/>
      <c r="L38" s="52"/>
      <c r="M38" s="53"/>
      <c r="N38" s="54"/>
      <c r="O38" s="54"/>
      <c r="P38" s="46"/>
      <c r="R38" s="40"/>
      <c r="T38" s="36"/>
      <c r="U38" s="46"/>
      <c r="V38" s="36"/>
    </row>
    <row r="39" spans="1:23" ht="15" customHeight="1">
      <c r="A39" s="95" t="s">
        <v>351</v>
      </c>
      <c r="B39" s="95" t="s">
        <v>829</v>
      </c>
      <c r="C39" s="96">
        <f>SUM(C40:C41)</f>
        <v>1500000000</v>
      </c>
      <c r="D39" s="96">
        <f>SUM(D40:D41)</f>
        <v>4395000000</v>
      </c>
      <c r="E39" s="96">
        <f>SUM(E40)</f>
        <v>2608921</v>
      </c>
      <c r="I39" s="49"/>
      <c r="J39" s="50"/>
      <c r="K39" s="51"/>
      <c r="L39" s="52"/>
      <c r="M39" s="53"/>
      <c r="N39" s="54"/>
      <c r="O39" s="54"/>
      <c r="P39" s="46"/>
      <c r="R39" s="40"/>
      <c r="T39" s="36"/>
      <c r="U39" s="46"/>
      <c r="V39" s="36"/>
    </row>
    <row r="40" spans="1:23" ht="15.75">
      <c r="A40" s="76" t="s">
        <v>939</v>
      </c>
      <c r="B40" s="1" t="s">
        <v>941</v>
      </c>
      <c r="C40" s="77">
        <v>0</v>
      </c>
      <c r="D40" s="77">
        <v>70000000</v>
      </c>
      <c r="E40" s="77">
        <f>('Detalle de Ejecucion Octubr (2)'!F354)</f>
        <v>2608921</v>
      </c>
      <c r="I40" s="49"/>
      <c r="J40" s="50"/>
      <c r="K40" s="51"/>
      <c r="L40" s="52"/>
      <c r="M40" s="53"/>
      <c r="N40" s="54"/>
      <c r="O40" s="54"/>
      <c r="P40" s="46"/>
      <c r="R40" s="40"/>
      <c r="T40" s="36"/>
      <c r="U40" s="46"/>
      <c r="V40" s="36"/>
    </row>
    <row r="41" spans="1:23" ht="15.75">
      <c r="A41" s="76" t="s">
        <v>743</v>
      </c>
      <c r="B41" s="76" t="s">
        <v>830</v>
      </c>
      <c r="C41" s="77">
        <v>1500000000</v>
      </c>
      <c r="D41" s="77">
        <v>4325000000</v>
      </c>
      <c r="E41" s="77">
        <f>('Detalle de Ejecucion Octubr (2)'!F361)</f>
        <v>0</v>
      </c>
      <c r="I41" s="49"/>
      <c r="J41" s="50"/>
      <c r="K41" s="51"/>
      <c r="L41" s="52"/>
      <c r="M41" s="53"/>
      <c r="N41" s="54"/>
      <c r="O41" s="54"/>
      <c r="P41" s="46"/>
      <c r="R41" s="40"/>
      <c r="T41" s="36"/>
      <c r="U41" s="40"/>
      <c r="V41" s="36"/>
    </row>
    <row r="42" spans="1:23" ht="14.25" customHeight="1">
      <c r="A42" s="95" t="s">
        <v>355</v>
      </c>
      <c r="B42" s="95" t="s">
        <v>356</v>
      </c>
      <c r="C42" s="96">
        <f>SUM(C43:C48)</f>
        <v>115790800</v>
      </c>
      <c r="D42" s="96">
        <f>SUM(D43:D49)</f>
        <v>104750000</v>
      </c>
      <c r="E42" s="96">
        <f>SUM(E43:E49)</f>
        <v>6480259.9800000004</v>
      </c>
      <c r="I42" s="49"/>
      <c r="J42" s="50"/>
      <c r="K42" s="51"/>
      <c r="L42" s="52"/>
      <c r="M42" s="53"/>
      <c r="N42" s="54"/>
      <c r="O42" s="54"/>
      <c r="P42" s="46"/>
      <c r="R42" s="40"/>
      <c r="T42" s="36"/>
      <c r="U42" s="46"/>
      <c r="V42" s="36"/>
    </row>
    <row r="43" spans="1:23" ht="15.75">
      <c r="A43" s="76" t="s">
        <v>357</v>
      </c>
      <c r="B43" s="76" t="s">
        <v>358</v>
      </c>
      <c r="C43" s="77">
        <v>39000000</v>
      </c>
      <c r="D43" s="77">
        <v>30300000</v>
      </c>
      <c r="E43" s="77">
        <f>('Detalle de Ejecucion Octubr (2)'!F365)</f>
        <v>0</v>
      </c>
      <c r="I43" s="49"/>
      <c r="J43" s="50"/>
      <c r="K43" s="51"/>
      <c r="L43" s="52"/>
      <c r="M43" s="53"/>
      <c r="N43" s="54"/>
      <c r="O43" s="54"/>
      <c r="P43" s="46"/>
      <c r="R43" s="40"/>
      <c r="T43" s="36"/>
      <c r="U43" s="46"/>
      <c r="V43" s="36"/>
    </row>
    <row r="44" spans="1:23" ht="15.75">
      <c r="A44" s="76" t="s">
        <v>369</v>
      </c>
      <c r="B44" s="76" t="s">
        <v>370</v>
      </c>
      <c r="C44" s="77">
        <v>3300000</v>
      </c>
      <c r="D44" s="77">
        <v>900000</v>
      </c>
      <c r="E44" s="77">
        <f>('Detalle de Ejecucion Octubr (2)'!F371)</f>
        <v>336399.98</v>
      </c>
      <c r="I44" s="49"/>
      <c r="J44" s="50"/>
      <c r="K44" s="51"/>
      <c r="L44" s="52"/>
      <c r="M44" s="53"/>
      <c r="N44" s="54"/>
      <c r="O44" s="54"/>
      <c r="P44" s="46"/>
      <c r="R44" s="40"/>
      <c r="T44" s="36"/>
      <c r="U44" s="46"/>
      <c r="V44" s="36"/>
    </row>
    <row r="45" spans="1:23" ht="15.75">
      <c r="A45" s="76" t="s">
        <v>381</v>
      </c>
      <c r="B45" s="76" t="s">
        <v>959</v>
      </c>
      <c r="C45" s="77">
        <v>41000000</v>
      </c>
      <c r="D45" s="77">
        <v>46000000</v>
      </c>
      <c r="E45" s="77">
        <f>('Detalle de Ejecucion Octubr (2)'!F379)</f>
        <v>6143860</v>
      </c>
      <c r="I45" s="49"/>
      <c r="J45" s="50"/>
      <c r="K45" s="51"/>
      <c r="L45" s="52"/>
      <c r="M45" s="53"/>
      <c r="N45" s="54"/>
      <c r="O45" s="54"/>
      <c r="R45" s="40"/>
      <c r="T45" s="36"/>
      <c r="U45" s="46"/>
      <c r="V45" s="36"/>
    </row>
    <row r="46" spans="1:23" ht="15.75">
      <c r="A46" s="76" t="s">
        <v>387</v>
      </c>
      <c r="B46" s="76" t="s">
        <v>388</v>
      </c>
      <c r="C46" s="77">
        <v>20490800</v>
      </c>
      <c r="D46" s="77">
        <v>12050000</v>
      </c>
      <c r="E46" s="77">
        <f>('Detalle de Ejecucion Octubr (2)'!F382)</f>
        <v>0</v>
      </c>
      <c r="I46" s="49"/>
      <c r="J46" s="50"/>
      <c r="K46" s="51"/>
      <c r="L46" s="52"/>
      <c r="M46" s="53"/>
      <c r="N46" s="54"/>
      <c r="O46" s="54"/>
      <c r="R46" s="40"/>
      <c r="T46" s="36"/>
      <c r="U46" s="46"/>
      <c r="V46" s="36"/>
    </row>
    <row r="47" spans="1:23" ht="15.75">
      <c r="A47" s="76" t="s">
        <v>403</v>
      </c>
      <c r="B47" s="76" t="s">
        <v>404</v>
      </c>
      <c r="C47" s="77">
        <v>2000000</v>
      </c>
      <c r="D47" s="77">
        <v>2000000</v>
      </c>
      <c r="E47" s="77">
        <f>('Detalle de Ejecucion Octubr (2)'!F389)</f>
        <v>0</v>
      </c>
      <c r="I47" s="49"/>
      <c r="J47" s="50"/>
      <c r="K47" s="51"/>
      <c r="L47" s="52"/>
      <c r="M47" s="53"/>
      <c r="N47" s="54"/>
      <c r="O47" s="54"/>
      <c r="P47" s="46"/>
      <c r="R47" s="40"/>
      <c r="T47" s="36"/>
      <c r="U47" s="46"/>
      <c r="V47" s="36"/>
    </row>
    <row r="48" spans="1:23" ht="15.75">
      <c r="A48" s="76" t="s">
        <v>407</v>
      </c>
      <c r="B48" s="76" t="s">
        <v>408</v>
      </c>
      <c r="C48" s="77">
        <v>10000000</v>
      </c>
      <c r="D48" s="77">
        <v>12000000</v>
      </c>
      <c r="E48" s="77">
        <f>('Detalle de Ejecucion Octubr (2)'!F392)</f>
        <v>0</v>
      </c>
      <c r="I48" s="49"/>
      <c r="J48" s="50"/>
      <c r="K48" s="51"/>
      <c r="L48" s="52"/>
      <c r="M48" s="53"/>
      <c r="N48" s="54"/>
      <c r="O48" s="54"/>
      <c r="P48" s="46"/>
      <c r="R48" s="40"/>
      <c r="T48" s="36"/>
      <c r="U48" s="46"/>
      <c r="V48" s="36"/>
    </row>
    <row r="49" spans="1:22" ht="15.75">
      <c r="A49" s="76" t="s">
        <v>413</v>
      </c>
      <c r="B49" s="76" t="s">
        <v>3102</v>
      </c>
      <c r="C49" s="77"/>
      <c r="D49" s="77">
        <v>1500000</v>
      </c>
      <c r="E49" s="77">
        <f>('Detalle de Ejecucion Octubr (2)'!F395)</f>
        <v>0</v>
      </c>
      <c r="I49" s="49"/>
      <c r="J49" s="50"/>
      <c r="K49" s="51"/>
      <c r="L49" s="52"/>
      <c r="M49" s="53"/>
      <c r="N49" s="54"/>
      <c r="O49" s="54"/>
      <c r="P49" s="46"/>
      <c r="R49" s="40"/>
      <c r="T49" s="36"/>
      <c r="U49" s="46"/>
      <c r="V49" s="36"/>
    </row>
    <row r="50" spans="1:22" ht="12.75" customHeight="1">
      <c r="A50" s="95" t="s">
        <v>417</v>
      </c>
      <c r="B50" s="95" t="s">
        <v>418</v>
      </c>
      <c r="C50" s="96">
        <v>105000000</v>
      </c>
      <c r="D50" s="96">
        <v>105000000</v>
      </c>
      <c r="E50" s="96">
        <f>('Detalle de Ejecucion Octubr (2)'!F398)</f>
        <v>12998944.91</v>
      </c>
      <c r="I50" s="49"/>
      <c r="J50" s="50"/>
      <c r="K50" s="51"/>
      <c r="L50" s="52"/>
      <c r="M50" s="53"/>
      <c r="N50" s="54"/>
      <c r="O50" s="54"/>
      <c r="P50" s="46"/>
      <c r="R50" s="40"/>
      <c r="T50" s="36"/>
      <c r="U50" s="46"/>
      <c r="V50" s="36"/>
    </row>
    <row r="51" spans="1:22" ht="12.75" customHeight="1">
      <c r="I51" s="49"/>
      <c r="J51" s="50"/>
      <c r="K51" s="51"/>
      <c r="L51" s="52"/>
      <c r="M51" s="53"/>
      <c r="N51" s="54"/>
      <c r="O51" s="54"/>
      <c r="P51" s="46"/>
      <c r="R51" s="40"/>
      <c r="T51" s="36"/>
      <c r="U51" s="46"/>
      <c r="V51" s="36"/>
    </row>
    <row r="52" spans="1:22">
      <c r="B52" s="38"/>
      <c r="C52" s="77"/>
      <c r="D52" s="38"/>
      <c r="E52" s="23"/>
    </row>
    <row r="53" spans="1:22">
      <c r="B53" s="106"/>
      <c r="C53" s="699"/>
      <c r="D53" s="699"/>
    </row>
    <row r="54" spans="1:22">
      <c r="B54" s="238" t="s">
        <v>605</v>
      </c>
      <c r="C54" s="700" t="s">
        <v>606</v>
      </c>
      <c r="D54" s="700"/>
      <c r="E54" s="110"/>
    </row>
    <row r="55" spans="1:22">
      <c r="B55" s="239" t="s">
        <v>607</v>
      </c>
      <c r="C55" s="240" t="s">
        <v>608</v>
      </c>
      <c r="D55" s="113"/>
      <c r="E55" s="110"/>
    </row>
    <row r="56" spans="1:22">
      <c r="B56" s="239"/>
      <c r="C56" s="240"/>
      <c r="D56" s="113"/>
      <c r="E56" s="110"/>
    </row>
    <row r="57" spans="1:22">
      <c r="F57" s="18"/>
    </row>
    <row r="58" spans="1:22">
      <c r="B58" s="29" t="s">
        <v>609</v>
      </c>
      <c r="C58" s="29"/>
      <c r="D58" s="29"/>
    </row>
    <row r="59" spans="1:22">
      <c r="B59" s="701" t="s">
        <v>610</v>
      </c>
      <c r="C59" s="701"/>
      <c r="D59" s="701"/>
    </row>
    <row r="61" spans="1:22">
      <c r="C61" s="1"/>
    </row>
    <row r="63" spans="1:22">
      <c r="C63" s="77"/>
    </row>
    <row r="64" spans="1:22">
      <c r="C64" s="77"/>
    </row>
    <row r="65" spans="3:3">
      <c r="C65" s="77"/>
    </row>
    <row r="66" spans="3:3">
      <c r="C66" s="77"/>
    </row>
    <row r="67" spans="3:3">
      <c r="C67" s="77"/>
    </row>
    <row r="68" spans="3:3">
      <c r="C68" s="77"/>
    </row>
    <row r="69" spans="3:3">
      <c r="C69" s="77"/>
    </row>
    <row r="70" spans="3:3">
      <c r="C70" s="77"/>
    </row>
    <row r="71" spans="3:3">
      <c r="C71" s="77"/>
    </row>
    <row r="72" spans="3:3">
      <c r="C72" s="77"/>
    </row>
  </sheetData>
  <mergeCells count="9">
    <mergeCell ref="C53:D53"/>
    <mergeCell ref="C54:D54"/>
    <mergeCell ref="B59:D59"/>
    <mergeCell ref="A4:E4"/>
    <mergeCell ref="A5:E5"/>
    <mergeCell ref="A6:E6"/>
    <mergeCell ref="A7:E7"/>
    <mergeCell ref="A8:E8"/>
    <mergeCell ref="A9:E9"/>
  </mergeCells>
  <printOptions horizontalCentered="1"/>
  <pageMargins left="0.39370078740157483" right="0.19685039370078741" top="0" bottom="0" header="0" footer="0"/>
  <pageSetup scale="90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453"/>
  <sheetViews>
    <sheetView topLeftCell="F290" zoomScale="196" zoomScaleNormal="196" zoomScaleSheetLayoutView="142" workbookViewId="0">
      <selection activeCell="F292" sqref="F292"/>
    </sheetView>
  </sheetViews>
  <sheetFormatPr baseColWidth="10" defaultColWidth="11.42578125" defaultRowHeight="12.75"/>
  <cols>
    <col min="1" max="1" width="9.85546875" bestFit="1" customWidth="1"/>
    <col min="2" max="2" width="10" bestFit="1" customWidth="1"/>
    <col min="3" max="3" width="7" customWidth="1"/>
    <col min="4" max="4" width="60" bestFit="1" customWidth="1"/>
    <col min="5" max="5" width="17.7109375" customWidth="1"/>
    <col min="6" max="6" width="17" customWidth="1"/>
    <col min="7" max="7" width="14.7109375" bestFit="1" customWidth="1"/>
    <col min="8" max="8" width="12.140625" customWidth="1"/>
    <col min="10" max="10" width="13" customWidth="1"/>
    <col min="15" max="15" width="18.42578125" customWidth="1"/>
    <col min="16" max="16" width="16" customWidth="1"/>
  </cols>
  <sheetData>
    <row r="4" spans="1:17" ht="15.75">
      <c r="A4" s="697"/>
      <c r="B4" s="697"/>
      <c r="C4" s="697"/>
      <c r="D4" s="697"/>
      <c r="E4" s="697"/>
      <c r="F4" s="697"/>
    </row>
    <row r="5" spans="1:17" ht="23.25" customHeight="1">
      <c r="A5" s="698"/>
      <c r="B5" s="698"/>
      <c r="C5" s="698"/>
      <c r="D5" s="698"/>
      <c r="E5" s="698"/>
      <c r="F5" s="698"/>
    </row>
    <row r="6" spans="1:17" ht="15.75">
      <c r="A6" s="697" t="s">
        <v>0</v>
      </c>
      <c r="B6" s="697"/>
      <c r="C6" s="697"/>
      <c r="D6" s="697"/>
      <c r="E6" s="697"/>
      <c r="F6" s="697"/>
    </row>
    <row r="7" spans="1:17" ht="15.75">
      <c r="A7" s="697" t="s">
        <v>1</v>
      </c>
      <c r="B7" s="697"/>
      <c r="C7" s="697"/>
      <c r="D7" s="697"/>
      <c r="E7" s="697"/>
      <c r="F7" s="697"/>
    </row>
    <row r="8" spans="1:17" ht="15">
      <c r="A8" s="698" t="s">
        <v>3</v>
      </c>
      <c r="B8" s="698"/>
      <c r="C8" s="698"/>
      <c r="D8" s="698"/>
      <c r="E8" s="698"/>
      <c r="F8" s="698"/>
    </row>
    <row r="9" spans="1:17">
      <c r="A9" s="20"/>
      <c r="B9" s="20"/>
      <c r="C9" s="20"/>
      <c r="D9" s="20"/>
      <c r="E9" s="20"/>
      <c r="F9" s="20"/>
    </row>
    <row r="10" spans="1:17" ht="15.75">
      <c r="A10" s="3" t="s">
        <v>4</v>
      </c>
      <c r="B10" s="3" t="s">
        <v>613</v>
      </c>
      <c r="C10" s="3" t="s">
        <v>614</v>
      </c>
      <c r="D10" s="3" t="s">
        <v>5</v>
      </c>
      <c r="E10" s="6" t="s">
        <v>2059</v>
      </c>
      <c r="F10" s="19" t="s">
        <v>616</v>
      </c>
      <c r="J10" s="49"/>
      <c r="K10" s="50"/>
      <c r="L10" s="51"/>
      <c r="M10" s="52"/>
      <c r="N10" s="53"/>
      <c r="O10" s="54"/>
      <c r="P10" s="54"/>
    </row>
    <row r="11" spans="1:17" ht="15.75">
      <c r="A11" s="5"/>
      <c r="B11" s="5"/>
      <c r="C11" s="5"/>
      <c r="D11" s="5"/>
      <c r="E11" s="7">
        <f>E12+E75+E271+E375+E401+E436+E392</f>
        <v>33764379.910000004</v>
      </c>
      <c r="F11" s="7">
        <f>F12+F75+F271+F375+F401+F436+F392</f>
        <v>33764379.910000004</v>
      </c>
      <c r="G11" s="42"/>
      <c r="J11" s="49"/>
      <c r="K11" s="50"/>
      <c r="L11" s="51"/>
      <c r="M11" s="52"/>
      <c r="N11" s="53"/>
      <c r="O11" s="54"/>
      <c r="P11" s="54"/>
    </row>
    <row r="12" spans="1:17" ht="15.75">
      <c r="A12" s="16" t="s">
        <v>16</v>
      </c>
      <c r="B12" s="16"/>
      <c r="C12" s="16"/>
      <c r="D12" s="16" t="s">
        <v>17</v>
      </c>
      <c r="E12" s="17">
        <f>E13+E28+E54+E61+E71</f>
        <v>13207670.790000001</v>
      </c>
      <c r="F12" s="17">
        <f>F13+F28+F54+F61+F71</f>
        <v>13207670.790000001</v>
      </c>
      <c r="G12" s="42"/>
      <c r="J12" s="49"/>
      <c r="K12" s="50"/>
      <c r="L12" s="51"/>
      <c r="M12" s="52"/>
      <c r="N12" s="53"/>
      <c r="O12" s="54"/>
      <c r="P12" s="54"/>
    </row>
    <row r="13" spans="1:17" ht="15">
      <c r="A13" s="4" t="s">
        <v>18</v>
      </c>
      <c r="B13" s="4"/>
      <c r="C13" s="4"/>
      <c r="D13" s="4" t="s">
        <v>19</v>
      </c>
      <c r="E13" s="10">
        <f>SUM(E14:E27)</f>
        <v>8469520</v>
      </c>
      <c r="F13" s="10">
        <f>SUM(F14:F27)</f>
        <v>8469520</v>
      </c>
      <c r="G13" s="42"/>
      <c r="H13" s="42"/>
      <c r="J13" s="49"/>
      <c r="K13" s="50"/>
      <c r="L13" s="51"/>
      <c r="M13" s="52"/>
      <c r="N13" s="53"/>
      <c r="O13" s="54"/>
      <c r="P13" s="54"/>
    </row>
    <row r="14" spans="1:17" ht="15">
      <c r="A14" s="1" t="s">
        <v>20</v>
      </c>
      <c r="B14" s="1"/>
      <c r="C14" s="1"/>
      <c r="D14" s="1" t="s">
        <v>21</v>
      </c>
      <c r="E14" s="12">
        <v>8469520</v>
      </c>
      <c r="F14" s="12">
        <f>(E14)</f>
        <v>8469520</v>
      </c>
      <c r="G14" s="42"/>
      <c r="J14" s="49"/>
      <c r="K14" s="50"/>
      <c r="L14" s="51"/>
      <c r="M14" s="52"/>
      <c r="N14" s="53"/>
      <c r="O14" s="54"/>
      <c r="P14" s="54"/>
    </row>
    <row r="15" spans="1:17" ht="15.75">
      <c r="A15" s="1" t="s">
        <v>445</v>
      </c>
      <c r="B15" s="1"/>
      <c r="C15" s="1"/>
      <c r="D15" s="1" t="s">
        <v>446</v>
      </c>
      <c r="E15" s="12">
        <v>0</v>
      </c>
      <c r="F15" s="12">
        <f t="shared" ref="F15:F27" si="0">(E15)</f>
        <v>0</v>
      </c>
      <c r="G15" s="42"/>
      <c r="J15" s="49"/>
      <c r="K15" s="50"/>
      <c r="L15" s="51"/>
      <c r="M15" s="52"/>
      <c r="N15" s="53"/>
      <c r="O15" s="54"/>
      <c r="P15" s="54"/>
      <c r="Q15" s="55"/>
    </row>
    <row r="16" spans="1:17" ht="15.75">
      <c r="A16" s="1" t="s">
        <v>22</v>
      </c>
      <c r="B16" s="1"/>
      <c r="C16" s="1"/>
      <c r="D16" s="1" t="s">
        <v>23</v>
      </c>
      <c r="E16" s="12">
        <v>0</v>
      </c>
      <c r="F16" s="12">
        <f t="shared" si="0"/>
        <v>0</v>
      </c>
      <c r="G16" s="42"/>
      <c r="J16" s="49"/>
      <c r="K16" s="50"/>
      <c r="L16" s="51"/>
      <c r="M16" s="52"/>
      <c r="N16" s="53"/>
      <c r="O16" s="54"/>
      <c r="P16" s="54"/>
      <c r="Q16" s="46"/>
    </row>
    <row r="17" spans="1:17" ht="15.75">
      <c r="A17" s="1" t="s">
        <v>24</v>
      </c>
      <c r="B17" s="1"/>
      <c r="C17" s="1"/>
      <c r="D17" s="1" t="s">
        <v>25</v>
      </c>
      <c r="E17" s="12">
        <v>0</v>
      </c>
      <c r="F17" s="12">
        <f t="shared" si="0"/>
        <v>0</v>
      </c>
      <c r="G17" s="42"/>
      <c r="J17" s="49"/>
      <c r="K17" s="50"/>
      <c r="L17" s="51"/>
      <c r="M17" s="52"/>
      <c r="N17" s="53"/>
      <c r="O17" s="54"/>
      <c r="P17" s="54"/>
      <c r="Q17" s="46"/>
    </row>
    <row r="18" spans="1:17" ht="15.75">
      <c r="A18" s="1" t="s">
        <v>1793</v>
      </c>
      <c r="B18" s="1"/>
      <c r="C18" s="1"/>
      <c r="D18" s="1" t="s">
        <v>27</v>
      </c>
      <c r="E18" s="12">
        <v>0</v>
      </c>
      <c r="F18" s="12">
        <f t="shared" si="0"/>
        <v>0</v>
      </c>
      <c r="G18" s="42"/>
      <c r="J18" s="49"/>
      <c r="K18" s="50"/>
      <c r="L18" s="51"/>
      <c r="M18" s="52"/>
      <c r="N18" s="53"/>
      <c r="O18" s="54"/>
      <c r="P18" s="54"/>
      <c r="Q18" s="46"/>
    </row>
    <row r="19" spans="1:17" ht="15.75">
      <c r="A19" s="1" t="s">
        <v>28</v>
      </c>
      <c r="B19" s="1"/>
      <c r="C19" s="1"/>
      <c r="D19" s="1" t="s">
        <v>29</v>
      </c>
      <c r="E19" s="12">
        <v>0</v>
      </c>
      <c r="F19" s="12">
        <f t="shared" si="0"/>
        <v>0</v>
      </c>
      <c r="G19" s="42"/>
      <c r="J19" s="49"/>
      <c r="K19" s="50"/>
      <c r="L19" s="51"/>
      <c r="M19" s="52"/>
      <c r="N19" s="53"/>
      <c r="O19" s="54"/>
      <c r="P19" s="54"/>
      <c r="Q19" s="46"/>
    </row>
    <row r="20" spans="1:17" ht="15.75">
      <c r="A20" s="1" t="s">
        <v>32</v>
      </c>
      <c r="B20" s="1"/>
      <c r="C20" s="1"/>
      <c r="D20" s="1" t="s">
        <v>33</v>
      </c>
      <c r="E20" s="12">
        <v>0</v>
      </c>
      <c r="F20" s="12">
        <f t="shared" si="0"/>
        <v>0</v>
      </c>
      <c r="G20" s="42"/>
      <c r="J20" s="49"/>
      <c r="K20" s="50"/>
      <c r="L20" s="51"/>
      <c r="M20" s="52"/>
      <c r="N20" s="53"/>
      <c r="O20" s="54"/>
      <c r="P20" s="54"/>
      <c r="Q20" s="46"/>
    </row>
    <row r="21" spans="1:17" ht="15.75">
      <c r="A21" s="1" t="s">
        <v>34</v>
      </c>
      <c r="B21" s="1"/>
      <c r="C21" s="1"/>
      <c r="D21" s="1" t="s">
        <v>35</v>
      </c>
      <c r="E21" s="12">
        <v>0</v>
      </c>
      <c r="F21" s="12">
        <f t="shared" si="0"/>
        <v>0</v>
      </c>
      <c r="G21" s="42"/>
      <c r="J21" s="49"/>
      <c r="K21" s="50"/>
      <c r="L21" s="51"/>
      <c r="M21" s="52"/>
      <c r="N21" s="53"/>
      <c r="O21" s="54"/>
      <c r="P21" s="54"/>
      <c r="Q21" s="46"/>
    </row>
    <row r="22" spans="1:17" ht="15.75">
      <c r="A22" s="1" t="s">
        <v>36</v>
      </c>
      <c r="B22" s="1"/>
      <c r="C22" s="1"/>
      <c r="D22" s="1" t="s">
        <v>37</v>
      </c>
      <c r="E22" s="12">
        <v>0</v>
      </c>
      <c r="F22" s="12">
        <f t="shared" si="0"/>
        <v>0</v>
      </c>
      <c r="G22" s="42"/>
      <c r="J22" s="49"/>
      <c r="K22" s="50"/>
      <c r="L22" s="51"/>
      <c r="M22" s="52"/>
      <c r="N22" s="53"/>
      <c r="O22" s="54"/>
      <c r="P22" s="54"/>
      <c r="Q22" s="46"/>
    </row>
    <row r="23" spans="1:17" ht="15.75">
      <c r="A23" s="1" t="s">
        <v>38</v>
      </c>
      <c r="B23" s="1"/>
      <c r="C23" s="1"/>
      <c r="D23" s="1" t="s">
        <v>39</v>
      </c>
      <c r="E23" s="12">
        <v>0</v>
      </c>
      <c r="F23" s="12">
        <f t="shared" si="0"/>
        <v>0</v>
      </c>
      <c r="G23" s="42"/>
      <c r="J23" s="49"/>
      <c r="K23" s="50"/>
      <c r="L23" s="51"/>
      <c r="M23" s="52"/>
      <c r="N23" s="53"/>
      <c r="O23" s="54"/>
      <c r="P23" s="54"/>
      <c r="Q23" s="46"/>
    </row>
    <row r="24" spans="1:17" ht="15.75">
      <c r="A24" s="1" t="s">
        <v>40</v>
      </c>
      <c r="B24" s="1"/>
      <c r="C24" s="1"/>
      <c r="D24" s="1" t="s">
        <v>41</v>
      </c>
      <c r="E24" s="12">
        <v>0</v>
      </c>
      <c r="F24" s="12">
        <f t="shared" si="0"/>
        <v>0</v>
      </c>
      <c r="G24" s="42"/>
      <c r="J24" s="49"/>
      <c r="K24" s="50"/>
      <c r="L24" s="51"/>
      <c r="M24" s="52"/>
      <c r="N24" s="53"/>
      <c r="O24" s="54"/>
      <c r="P24" s="54"/>
      <c r="Q24" s="46"/>
    </row>
    <row r="25" spans="1:17" ht="15.75">
      <c r="A25" s="1" t="s">
        <v>42</v>
      </c>
      <c r="D25" s="1" t="s">
        <v>43</v>
      </c>
      <c r="E25" s="12">
        <v>0</v>
      </c>
      <c r="F25" s="12">
        <f t="shared" si="0"/>
        <v>0</v>
      </c>
      <c r="G25" s="42"/>
      <c r="J25" s="49"/>
      <c r="K25" s="50"/>
      <c r="L25" s="51"/>
      <c r="M25" s="52"/>
      <c r="N25" s="53"/>
      <c r="O25" s="54"/>
      <c r="P25" s="54"/>
      <c r="Q25" s="46"/>
    </row>
    <row r="26" spans="1:17" ht="15.75">
      <c r="A26" s="1" t="s">
        <v>44</v>
      </c>
      <c r="B26" s="1"/>
      <c r="C26" s="1"/>
      <c r="D26" s="1" t="s">
        <v>45</v>
      </c>
      <c r="E26" s="12">
        <v>0</v>
      </c>
      <c r="F26" s="12">
        <f t="shared" si="0"/>
        <v>0</v>
      </c>
      <c r="G26" s="42"/>
      <c r="J26" s="49"/>
      <c r="K26" s="50"/>
      <c r="L26" s="51"/>
      <c r="M26" s="52"/>
      <c r="N26" s="53"/>
      <c r="O26" s="54"/>
      <c r="P26" s="54"/>
      <c r="Q26" s="46"/>
    </row>
    <row r="27" spans="1:17" ht="15.75">
      <c r="A27" s="1" t="s">
        <v>46</v>
      </c>
      <c r="B27" s="1"/>
      <c r="C27" s="1"/>
      <c r="D27" s="1" t="s">
        <v>47</v>
      </c>
      <c r="E27" s="12">
        <v>0</v>
      </c>
      <c r="F27" s="12">
        <f t="shared" si="0"/>
        <v>0</v>
      </c>
      <c r="G27" s="42"/>
      <c r="J27" s="49"/>
      <c r="K27" s="50"/>
      <c r="L27" s="51"/>
      <c r="M27" s="52"/>
      <c r="N27" s="53"/>
      <c r="O27" s="54"/>
      <c r="P27" s="54"/>
      <c r="Q27" s="46"/>
    </row>
    <row r="28" spans="1:17" ht="15.75">
      <c r="A28" s="4" t="s">
        <v>48</v>
      </c>
      <c r="B28" s="4"/>
      <c r="C28" s="4"/>
      <c r="D28" s="4" t="s">
        <v>49</v>
      </c>
      <c r="E28" s="10">
        <f>SUM(E29:E53)</f>
        <v>2766931.8899999997</v>
      </c>
      <c r="F28" s="10">
        <f>SUM(F29:F53)</f>
        <v>2766931.8899999997</v>
      </c>
      <c r="G28" s="42"/>
      <c r="J28" s="49"/>
      <c r="K28" s="50"/>
      <c r="L28" s="51"/>
      <c r="M28" s="52"/>
      <c r="N28" s="53"/>
      <c r="O28" s="54"/>
      <c r="P28" s="54"/>
      <c r="Q28" s="46"/>
    </row>
    <row r="29" spans="1:17" ht="15">
      <c r="A29" s="1" t="s">
        <v>50</v>
      </c>
      <c r="B29" s="1"/>
      <c r="C29" s="1"/>
      <c r="D29" s="1" t="s">
        <v>51</v>
      </c>
      <c r="E29" s="12">
        <v>0</v>
      </c>
      <c r="F29" s="23">
        <f t="shared" ref="F29" si="1">SUM(E29:E29)</f>
        <v>0</v>
      </c>
      <c r="G29" s="42"/>
      <c r="J29" s="49"/>
      <c r="K29" s="50"/>
      <c r="L29" s="51"/>
      <c r="M29" s="52"/>
      <c r="N29" s="53"/>
      <c r="O29" s="54"/>
      <c r="P29" s="54"/>
    </row>
    <row r="30" spans="1:17" ht="15">
      <c r="A30" s="1"/>
      <c r="B30" s="1" t="s">
        <v>621</v>
      </c>
      <c r="C30" s="1" t="s">
        <v>3235</v>
      </c>
      <c r="D30" s="38" t="s">
        <v>3234</v>
      </c>
      <c r="E30" s="15">
        <v>12760</v>
      </c>
      <c r="F30" s="23">
        <f>(E30)</f>
        <v>12760</v>
      </c>
      <c r="G30" s="42"/>
      <c r="J30" s="49"/>
      <c r="K30" s="50"/>
      <c r="L30" s="51"/>
      <c r="M30" s="52"/>
      <c r="N30" s="53"/>
      <c r="O30" s="54"/>
      <c r="P30" s="54"/>
    </row>
    <row r="31" spans="1:17" ht="15">
      <c r="A31" s="1"/>
      <c r="B31" s="1"/>
      <c r="C31" s="1" t="s">
        <v>3252</v>
      </c>
      <c r="D31" s="38" t="s">
        <v>3234</v>
      </c>
      <c r="E31" s="15">
        <v>563226.67000000004</v>
      </c>
      <c r="F31" s="15">
        <v>563226.67000000004</v>
      </c>
      <c r="G31" s="42"/>
      <c r="J31" s="49"/>
      <c r="K31" s="50"/>
      <c r="L31" s="51"/>
      <c r="M31" s="52"/>
      <c r="N31" s="53"/>
      <c r="O31" s="54"/>
      <c r="P31" s="54"/>
    </row>
    <row r="32" spans="1:17" ht="15">
      <c r="A32" s="1"/>
      <c r="B32" s="1"/>
      <c r="C32" s="1"/>
      <c r="D32" s="38" t="s">
        <v>1634</v>
      </c>
      <c r="E32" s="15">
        <v>0</v>
      </c>
      <c r="F32" s="23">
        <f t="shared" ref="F32:F38" si="2">(E32)</f>
        <v>0</v>
      </c>
      <c r="G32" s="42"/>
      <c r="J32" s="49"/>
      <c r="K32" s="50"/>
      <c r="L32" s="51"/>
      <c r="M32" s="52"/>
      <c r="N32" s="53"/>
      <c r="O32" s="54"/>
      <c r="P32" s="54"/>
    </row>
    <row r="33" spans="1:23" ht="15">
      <c r="A33" s="1"/>
      <c r="B33" s="1"/>
      <c r="C33" s="1" t="s">
        <v>3243</v>
      </c>
      <c r="D33" s="38" t="s">
        <v>3244</v>
      </c>
      <c r="E33" s="15">
        <v>53040</v>
      </c>
      <c r="F33" s="23">
        <f t="shared" si="2"/>
        <v>53040</v>
      </c>
      <c r="G33" s="42"/>
      <c r="J33" s="49"/>
      <c r="K33" s="50"/>
      <c r="L33" s="51"/>
      <c r="M33" s="52"/>
      <c r="N33" s="53"/>
      <c r="O33" s="54"/>
      <c r="P33" s="54"/>
    </row>
    <row r="34" spans="1:23" ht="15">
      <c r="A34" s="1"/>
      <c r="B34" s="1"/>
      <c r="C34" s="1" t="s">
        <v>3246</v>
      </c>
      <c r="D34" s="38" t="s">
        <v>3245</v>
      </c>
      <c r="E34" s="15">
        <v>224000</v>
      </c>
      <c r="F34" s="23">
        <f t="shared" si="2"/>
        <v>224000</v>
      </c>
      <c r="G34" s="42"/>
      <c r="J34" s="49"/>
      <c r="K34" s="50"/>
      <c r="L34" s="51"/>
      <c r="M34" s="52"/>
      <c r="N34" s="53"/>
      <c r="O34" s="54"/>
      <c r="P34" s="54"/>
    </row>
    <row r="35" spans="1:23" ht="15">
      <c r="A35" s="1"/>
      <c r="B35" s="1"/>
      <c r="C35" s="1" t="s">
        <v>3236</v>
      </c>
      <c r="D35" s="38" t="s">
        <v>3347</v>
      </c>
      <c r="E35" s="15">
        <v>210000</v>
      </c>
      <c r="F35" s="23">
        <f t="shared" si="2"/>
        <v>210000</v>
      </c>
      <c r="G35" s="42"/>
      <c r="J35" s="49"/>
      <c r="K35" s="50"/>
      <c r="L35" s="51"/>
      <c r="M35" s="52"/>
      <c r="N35" s="53"/>
      <c r="O35" s="54"/>
      <c r="P35" s="54"/>
    </row>
    <row r="36" spans="1:23" ht="15">
      <c r="A36" s="1"/>
      <c r="B36" s="1"/>
      <c r="C36" s="1" t="s">
        <v>3311</v>
      </c>
      <c r="D36" s="38" t="s">
        <v>3310</v>
      </c>
      <c r="E36" s="15">
        <v>210000</v>
      </c>
      <c r="F36" s="23">
        <f t="shared" ref="F36" si="3">(E36)</f>
        <v>210000</v>
      </c>
      <c r="G36" s="42"/>
      <c r="J36" s="49"/>
      <c r="K36" s="50"/>
      <c r="L36" s="51"/>
      <c r="M36" s="52"/>
      <c r="N36" s="53"/>
      <c r="O36" s="54"/>
      <c r="P36" s="54"/>
    </row>
    <row r="37" spans="1:23" ht="15.75">
      <c r="B37" s="1" t="s">
        <v>621</v>
      </c>
      <c r="C37" s="1" t="s">
        <v>3233</v>
      </c>
      <c r="D37" s="38" t="s">
        <v>3348</v>
      </c>
      <c r="E37" s="15">
        <v>5320</v>
      </c>
      <c r="F37" s="23">
        <f t="shared" si="2"/>
        <v>5320</v>
      </c>
      <c r="G37" s="42"/>
      <c r="J37" s="49"/>
      <c r="K37" s="50"/>
      <c r="L37" s="51"/>
      <c r="M37" s="52"/>
      <c r="N37" s="53"/>
      <c r="O37" s="54"/>
      <c r="P37" s="54"/>
      <c r="Q37" s="46"/>
    </row>
    <row r="38" spans="1:23" ht="15.75">
      <c r="B38" s="1"/>
      <c r="C38" s="1" t="s">
        <v>3250</v>
      </c>
      <c r="D38" s="38" t="s">
        <v>3310</v>
      </c>
      <c r="E38" s="15">
        <v>6080</v>
      </c>
      <c r="F38" s="23">
        <f t="shared" si="2"/>
        <v>6080</v>
      </c>
      <c r="G38" s="42"/>
      <c r="J38" s="49"/>
      <c r="K38" s="50"/>
      <c r="L38" s="51"/>
      <c r="M38" s="52"/>
      <c r="N38" s="53"/>
      <c r="O38" s="54"/>
      <c r="P38" s="54"/>
      <c r="Q38" s="46"/>
    </row>
    <row r="39" spans="1:23" ht="15.75">
      <c r="A39" s="1" t="s">
        <v>52</v>
      </c>
      <c r="B39" s="1"/>
      <c r="C39" s="1"/>
      <c r="D39" s="1" t="s">
        <v>53</v>
      </c>
      <c r="E39" s="12">
        <v>0</v>
      </c>
      <c r="F39" s="15">
        <f>(E39)</f>
        <v>0</v>
      </c>
      <c r="G39" s="42"/>
      <c r="J39" s="49"/>
      <c r="K39" s="50"/>
      <c r="L39" s="51"/>
      <c r="M39" s="52"/>
      <c r="N39" s="53"/>
      <c r="O39" s="54"/>
      <c r="P39" s="54"/>
      <c r="Q39" s="46"/>
    </row>
    <row r="40" spans="1:23" ht="15.75">
      <c r="A40" s="1" t="s">
        <v>54</v>
      </c>
      <c r="C40" s="1"/>
      <c r="D40" s="1" t="s">
        <v>861</v>
      </c>
      <c r="E40" s="12">
        <v>0</v>
      </c>
      <c r="F40" s="12">
        <f>(E40)</f>
        <v>0</v>
      </c>
      <c r="G40" s="42"/>
      <c r="J40" s="49"/>
      <c r="K40" s="50"/>
      <c r="L40" s="51"/>
      <c r="M40" s="52"/>
      <c r="N40" s="53"/>
      <c r="O40" s="54"/>
      <c r="P40" s="54"/>
      <c r="Q40" s="46"/>
    </row>
    <row r="41" spans="1:23" ht="15.75">
      <c r="A41" s="1"/>
      <c r="B41" s="1" t="s">
        <v>621</v>
      </c>
      <c r="C41" s="1" t="s">
        <v>3251</v>
      </c>
      <c r="D41" s="38" t="s">
        <v>2060</v>
      </c>
      <c r="E41" s="12">
        <v>39293.75</v>
      </c>
      <c r="F41" s="12">
        <v>39293.75</v>
      </c>
      <c r="G41" s="42"/>
      <c r="J41" s="49"/>
      <c r="K41" s="50"/>
      <c r="L41" s="51"/>
      <c r="M41" s="52"/>
      <c r="N41" s="53"/>
      <c r="O41" s="54"/>
      <c r="P41" s="54"/>
      <c r="Q41" s="46"/>
    </row>
    <row r="42" spans="1:23" ht="15.75">
      <c r="A42" s="1" t="s">
        <v>56</v>
      </c>
      <c r="C42" s="1"/>
      <c r="D42" s="1" t="s">
        <v>57</v>
      </c>
      <c r="E42" s="12">
        <v>0</v>
      </c>
      <c r="F42" s="12">
        <f t="shared" ref="F42" si="4">SUM(E42:E42)</f>
        <v>0</v>
      </c>
      <c r="G42" s="42"/>
      <c r="J42" s="49"/>
      <c r="K42" s="50"/>
      <c r="L42" s="51"/>
      <c r="M42" s="52"/>
      <c r="N42" s="53"/>
      <c r="O42" s="54"/>
      <c r="P42" s="54"/>
      <c r="Q42" s="46"/>
    </row>
    <row r="43" spans="1:23" ht="15.75">
      <c r="A43" s="1"/>
      <c r="B43" s="1" t="s">
        <v>626</v>
      </c>
      <c r="C43" s="1" t="s">
        <v>3241</v>
      </c>
      <c r="D43" s="1" t="s">
        <v>57</v>
      </c>
      <c r="E43" s="12">
        <v>875001.47</v>
      </c>
      <c r="F43" s="12">
        <v>875001.47</v>
      </c>
      <c r="G43" s="42"/>
      <c r="J43" s="49"/>
      <c r="K43" s="50"/>
      <c r="L43" s="51"/>
      <c r="M43" s="52"/>
      <c r="N43" s="53"/>
      <c r="O43" s="54"/>
      <c r="P43" s="54"/>
      <c r="Q43" s="46"/>
    </row>
    <row r="44" spans="1:23" ht="15.75">
      <c r="A44" s="1" t="s">
        <v>58</v>
      </c>
      <c r="D44" s="1" t="s">
        <v>59</v>
      </c>
      <c r="E44" s="12">
        <v>0</v>
      </c>
      <c r="F44" s="107">
        <v>0</v>
      </c>
      <c r="G44" s="42"/>
      <c r="J44" s="49"/>
      <c r="K44" s="50"/>
      <c r="L44" s="51"/>
      <c r="M44" s="52"/>
      <c r="N44" s="53"/>
      <c r="O44" s="54"/>
      <c r="P44" s="54"/>
      <c r="Q44" s="46"/>
      <c r="S44" s="40"/>
      <c r="U44" s="36"/>
      <c r="V44" s="46"/>
      <c r="W44" s="36"/>
    </row>
    <row r="45" spans="1:23" ht="15.75">
      <c r="A45" s="1"/>
      <c r="B45" s="1" t="s">
        <v>621</v>
      </c>
      <c r="C45" s="1" t="s">
        <v>3237</v>
      </c>
      <c r="D45" s="38" t="s">
        <v>3240</v>
      </c>
      <c r="E45" s="12">
        <v>4983.33</v>
      </c>
      <c r="F45" s="12">
        <f>SUM(E45:E45)</f>
        <v>4983.33</v>
      </c>
      <c r="G45" s="42"/>
      <c r="J45" s="49"/>
      <c r="K45" s="50"/>
      <c r="L45" s="51"/>
      <c r="M45" s="52"/>
      <c r="N45" s="53"/>
      <c r="O45" s="54"/>
      <c r="P45" s="54"/>
      <c r="Q45" s="46"/>
      <c r="S45" s="40"/>
      <c r="U45" s="36"/>
      <c r="V45" s="46"/>
      <c r="W45" s="36"/>
    </row>
    <row r="46" spans="1:23" ht="15.75">
      <c r="A46" s="1"/>
      <c r="B46" s="1" t="s">
        <v>621</v>
      </c>
      <c r="C46" s="1" t="s">
        <v>3239</v>
      </c>
      <c r="D46" s="38" t="s">
        <v>3349</v>
      </c>
      <c r="E46" s="12">
        <v>563226.67000000004</v>
      </c>
      <c r="F46" s="12">
        <f>(E46)</f>
        <v>563226.67000000004</v>
      </c>
      <c r="G46" s="42"/>
      <c r="J46" s="49"/>
      <c r="K46" s="5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3" ht="15.75">
      <c r="A47" s="1" t="s">
        <v>60</v>
      </c>
      <c r="B47" s="1"/>
      <c r="C47" s="1"/>
      <c r="D47" s="1" t="s">
        <v>61</v>
      </c>
      <c r="E47" s="12">
        <f>SUM(D47:D47)</f>
        <v>0</v>
      </c>
      <c r="F47" s="12">
        <f t="shared" ref="F47:F53" si="5">(E47)</f>
        <v>0</v>
      </c>
      <c r="G47" s="42"/>
      <c r="J47" s="49"/>
      <c r="K47" s="50"/>
      <c r="L47" s="51"/>
      <c r="M47" s="52"/>
      <c r="N47" s="53"/>
      <c r="O47" s="54"/>
      <c r="P47" s="54"/>
      <c r="Q47" s="46"/>
      <c r="S47" s="40"/>
      <c r="U47" s="36"/>
      <c r="V47" s="46"/>
      <c r="W47" s="36"/>
    </row>
    <row r="48" spans="1:23" ht="15.75">
      <c r="A48" s="1" t="s">
        <v>62</v>
      </c>
      <c r="D48" s="1" t="s">
        <v>63</v>
      </c>
      <c r="E48" s="23">
        <f>SUM(D48:D48)</f>
        <v>0</v>
      </c>
      <c r="F48" s="12">
        <f t="shared" si="5"/>
        <v>0</v>
      </c>
      <c r="G48" s="42"/>
      <c r="J48" s="49"/>
      <c r="K48" s="50"/>
      <c r="L48" s="51"/>
      <c r="M48" s="52"/>
      <c r="N48" s="53"/>
      <c r="O48" s="54"/>
      <c r="P48" s="54"/>
      <c r="Q48" s="46"/>
      <c r="S48" s="40"/>
      <c r="U48" s="36"/>
      <c r="V48" s="46"/>
      <c r="W48" s="36"/>
    </row>
    <row r="49" spans="1:23" ht="15.75">
      <c r="A49" s="1" t="s">
        <v>64</v>
      </c>
      <c r="B49" s="1"/>
      <c r="C49" s="1"/>
      <c r="D49" s="1" t="s">
        <v>65</v>
      </c>
      <c r="E49" s="23">
        <f>SUM(D49:D49)</f>
        <v>0</v>
      </c>
      <c r="F49" s="12">
        <f t="shared" si="5"/>
        <v>0</v>
      </c>
      <c r="G49" s="42"/>
      <c r="J49" s="49"/>
      <c r="K49" s="50"/>
      <c r="L49" s="51"/>
      <c r="M49" s="52"/>
      <c r="N49" s="53"/>
      <c r="O49" s="54"/>
      <c r="P49" s="54"/>
      <c r="Q49" s="46"/>
      <c r="S49" s="40"/>
      <c r="U49" s="36"/>
      <c r="V49" s="46"/>
      <c r="W49" s="36"/>
    </row>
    <row r="50" spans="1:23" ht="15.75">
      <c r="A50" s="1" t="s">
        <v>66</v>
      </c>
      <c r="B50" s="1"/>
      <c r="C50" s="1"/>
      <c r="D50" s="1" t="s">
        <v>67</v>
      </c>
      <c r="E50" s="23">
        <f>SUM(D50:D50)</f>
        <v>0</v>
      </c>
      <c r="F50" s="12">
        <f t="shared" si="5"/>
        <v>0</v>
      </c>
      <c r="G50" s="42"/>
      <c r="J50" s="49"/>
      <c r="K50" s="50"/>
      <c r="L50" s="51"/>
      <c r="M50" s="52"/>
      <c r="N50" s="53"/>
      <c r="O50" s="54"/>
      <c r="P50" s="54"/>
      <c r="Q50" s="46"/>
      <c r="S50" s="40"/>
      <c r="U50" s="36"/>
      <c r="V50" s="40"/>
      <c r="W50" s="36"/>
    </row>
    <row r="51" spans="1:23" ht="15.75">
      <c r="A51" s="1" t="s">
        <v>68</v>
      </c>
      <c r="B51" s="1"/>
      <c r="C51" s="1"/>
      <c r="D51" s="1" t="s">
        <v>456</v>
      </c>
      <c r="E51" s="12">
        <v>0</v>
      </c>
      <c r="F51" s="12">
        <f t="shared" si="5"/>
        <v>0</v>
      </c>
      <c r="G51" s="42"/>
      <c r="J51" s="49"/>
      <c r="K51" s="50"/>
      <c r="L51" s="51"/>
      <c r="M51" s="52"/>
      <c r="N51" s="53"/>
      <c r="O51" s="54"/>
      <c r="P51" s="54"/>
      <c r="Q51" s="46"/>
      <c r="S51" s="40"/>
      <c r="U51" s="36"/>
      <c r="V51" s="46"/>
      <c r="W51" s="36"/>
    </row>
    <row r="52" spans="1:23" ht="15.75">
      <c r="A52" s="1" t="s">
        <v>70</v>
      </c>
      <c r="B52" s="1"/>
      <c r="C52" s="1"/>
      <c r="D52" s="1" t="s">
        <v>71</v>
      </c>
      <c r="E52" s="12">
        <v>0</v>
      </c>
      <c r="F52" s="12">
        <f t="shared" si="5"/>
        <v>0</v>
      </c>
      <c r="G52" s="42"/>
      <c r="J52" s="49"/>
      <c r="K52" s="50"/>
      <c r="L52" s="51"/>
      <c r="M52" s="52"/>
      <c r="N52" s="53"/>
      <c r="O52" s="54"/>
      <c r="P52" s="54"/>
      <c r="Q52" s="46"/>
      <c r="S52" s="40"/>
      <c r="U52" s="36"/>
      <c r="V52" s="46"/>
      <c r="W52" s="36"/>
    </row>
    <row r="53" spans="1:23" ht="15.75">
      <c r="A53" s="1" t="s">
        <v>72</v>
      </c>
      <c r="B53" s="1"/>
      <c r="C53" s="1"/>
      <c r="D53" s="1" t="s">
        <v>73</v>
      </c>
      <c r="E53" s="12">
        <v>0</v>
      </c>
      <c r="F53" s="12">
        <f t="shared" si="5"/>
        <v>0</v>
      </c>
      <c r="G53" s="42"/>
      <c r="J53" s="49"/>
      <c r="K53" s="50"/>
      <c r="L53" s="51"/>
      <c r="M53" s="52"/>
      <c r="N53" s="53"/>
      <c r="O53" s="54"/>
      <c r="P53" s="54"/>
      <c r="Q53" s="46"/>
      <c r="S53" s="40"/>
      <c r="U53" s="36"/>
      <c r="V53" s="46"/>
      <c r="W53" s="36"/>
    </row>
    <row r="54" spans="1:23" ht="15.75">
      <c r="A54" s="4" t="s">
        <v>74</v>
      </c>
      <c r="B54" s="4"/>
      <c r="C54" s="4"/>
      <c r="D54" s="4" t="s">
        <v>75</v>
      </c>
      <c r="E54" s="10">
        <f>SUM(E55:E60)</f>
        <v>103545</v>
      </c>
      <c r="F54" s="10">
        <f>SUM(F55:F60)</f>
        <v>103545</v>
      </c>
      <c r="G54" s="42"/>
      <c r="J54" s="49"/>
      <c r="K54" s="50"/>
      <c r="L54" s="51"/>
      <c r="M54" s="52"/>
      <c r="N54" s="53"/>
      <c r="O54" s="54"/>
      <c r="P54" s="54"/>
      <c r="S54" s="40"/>
      <c r="U54" s="36"/>
      <c r="V54" s="46"/>
      <c r="W54" s="36"/>
    </row>
    <row r="55" spans="1:23" ht="15.75">
      <c r="A55" s="1" t="s">
        <v>76</v>
      </c>
      <c r="B55" s="1"/>
      <c r="C55" s="1"/>
      <c r="D55" s="1" t="s">
        <v>767</v>
      </c>
      <c r="E55" s="12">
        <v>0</v>
      </c>
      <c r="F55" s="12">
        <v>0</v>
      </c>
      <c r="G55" s="42"/>
      <c r="J55" s="49"/>
      <c r="K55" s="50"/>
      <c r="L55" s="51"/>
      <c r="M55" s="52"/>
      <c r="N55" s="53"/>
      <c r="O55" s="54"/>
      <c r="P55" s="54"/>
      <c r="S55" s="40"/>
      <c r="U55" s="36"/>
      <c r="V55" s="46"/>
      <c r="W55" s="36"/>
    </row>
    <row r="56" spans="1:23" ht="15.75">
      <c r="A56" s="1"/>
      <c r="B56" s="1" t="s">
        <v>621</v>
      </c>
      <c r="C56" s="1" t="s">
        <v>3231</v>
      </c>
      <c r="D56" s="38" t="s">
        <v>3232</v>
      </c>
      <c r="E56" s="12">
        <v>70000</v>
      </c>
      <c r="F56" s="12">
        <v>70000</v>
      </c>
      <c r="G56" s="42"/>
      <c r="J56" s="49"/>
      <c r="K56" s="50"/>
      <c r="L56" s="51"/>
      <c r="M56" s="52"/>
      <c r="N56" s="53"/>
      <c r="O56" s="54"/>
      <c r="P56" s="54"/>
      <c r="S56" s="40"/>
      <c r="U56" s="36"/>
      <c r="V56" s="46"/>
      <c r="W56" s="36"/>
    </row>
    <row r="57" spans="1:23" ht="15.75">
      <c r="A57" s="1" t="s">
        <v>78</v>
      </c>
      <c r="B57" s="1"/>
      <c r="C57" s="1"/>
      <c r="D57" s="1" t="s">
        <v>79</v>
      </c>
      <c r="E57" s="12">
        <v>0</v>
      </c>
      <c r="F57" s="12">
        <v>0</v>
      </c>
      <c r="G57" s="42"/>
      <c r="J57" s="49"/>
      <c r="K57" s="50"/>
      <c r="L57" s="51"/>
      <c r="M57" s="52"/>
      <c r="N57" s="53"/>
      <c r="O57" s="54"/>
      <c r="P57" s="54"/>
      <c r="Q57" s="46"/>
      <c r="S57" s="40"/>
      <c r="U57" s="36"/>
      <c r="V57" s="46"/>
      <c r="W57" s="36"/>
    </row>
    <row r="58" spans="1:23" ht="15.75">
      <c r="A58" s="1" t="s">
        <v>80</v>
      </c>
      <c r="B58" s="1"/>
      <c r="C58" s="1"/>
      <c r="D58" s="1" t="s">
        <v>81</v>
      </c>
      <c r="E58" s="12">
        <v>0</v>
      </c>
      <c r="F58" s="12">
        <v>0</v>
      </c>
      <c r="G58" s="42"/>
      <c r="J58" s="49"/>
      <c r="K58" s="50"/>
      <c r="L58" s="51"/>
      <c r="M58" s="52"/>
      <c r="N58" s="53"/>
      <c r="O58" s="54"/>
      <c r="P58" s="54"/>
      <c r="Q58" s="46"/>
      <c r="S58" s="40"/>
      <c r="U58" s="36"/>
      <c r="V58" s="46"/>
      <c r="W58" s="36"/>
    </row>
    <row r="59" spans="1:23" ht="15.75">
      <c r="A59" s="1"/>
      <c r="B59" s="1" t="s">
        <v>618</v>
      </c>
      <c r="C59" s="1" t="s">
        <v>3343</v>
      </c>
      <c r="D59" s="38" t="s">
        <v>3350</v>
      </c>
      <c r="E59" s="12">
        <v>33545</v>
      </c>
      <c r="F59" s="12">
        <v>33545</v>
      </c>
      <c r="G59" s="42"/>
      <c r="J59" s="49"/>
      <c r="K59" s="50"/>
      <c r="L59" s="51"/>
      <c r="M59" s="52"/>
      <c r="N59" s="53"/>
      <c r="O59" s="54"/>
      <c r="P59" s="54"/>
      <c r="Q59" s="46"/>
      <c r="S59" s="40"/>
      <c r="U59" s="36"/>
      <c r="V59" s="46"/>
      <c r="W59" s="36"/>
    </row>
    <row r="60" spans="1:23" ht="15.75">
      <c r="A60" s="1" t="s">
        <v>82</v>
      </c>
      <c r="B60" s="1"/>
      <c r="C60" s="1"/>
      <c r="D60" s="1" t="s">
        <v>83</v>
      </c>
      <c r="E60" s="18">
        <v>0</v>
      </c>
      <c r="F60" s="18">
        <v>0</v>
      </c>
      <c r="G60" s="42"/>
      <c r="J60" s="49"/>
      <c r="K60" s="50"/>
      <c r="L60" s="51"/>
      <c r="M60" s="52"/>
      <c r="N60" s="53"/>
      <c r="O60" s="54"/>
      <c r="P60" s="54"/>
      <c r="Q60" s="46"/>
      <c r="S60" s="40"/>
      <c r="U60" s="36"/>
      <c r="V60" s="46"/>
      <c r="W60" s="36"/>
    </row>
    <row r="61" spans="1:23" ht="15.75">
      <c r="A61" s="4" t="s">
        <v>84</v>
      </c>
      <c r="B61" s="4"/>
      <c r="C61" s="4"/>
      <c r="D61" s="4" t="s">
        <v>85</v>
      </c>
      <c r="E61" s="10">
        <f>SUM(E62:E70)</f>
        <v>723751.73</v>
      </c>
      <c r="F61" s="10">
        <f>(E61)</f>
        <v>723751.73</v>
      </c>
      <c r="G61" s="42"/>
      <c r="J61" s="49"/>
      <c r="K61" s="50"/>
      <c r="L61" s="51"/>
      <c r="M61" s="52"/>
      <c r="N61" s="53"/>
      <c r="O61" s="54"/>
      <c r="P61" s="54"/>
      <c r="Q61" s="46"/>
      <c r="S61" s="40"/>
      <c r="U61" s="36"/>
      <c r="V61" s="46"/>
      <c r="W61" s="36"/>
    </row>
    <row r="62" spans="1:23" ht="15.75">
      <c r="A62" s="1" t="s">
        <v>86</v>
      </c>
      <c r="B62" s="1"/>
      <c r="C62" s="1"/>
      <c r="D62" s="1" t="s">
        <v>87</v>
      </c>
      <c r="E62" s="18">
        <f t="shared" ref="E62:F66" si="6">SUM(D62:D62)</f>
        <v>0</v>
      </c>
      <c r="F62" s="18">
        <f t="shared" si="6"/>
        <v>0</v>
      </c>
      <c r="G62" s="42"/>
      <c r="J62" s="49"/>
      <c r="K62" s="50"/>
      <c r="L62" s="51"/>
      <c r="M62" s="52"/>
      <c r="N62" s="53"/>
      <c r="O62" s="54"/>
      <c r="P62" s="54"/>
      <c r="S62" s="40"/>
      <c r="U62" s="36"/>
      <c r="V62" s="46"/>
      <c r="W62" s="36"/>
    </row>
    <row r="63" spans="1:23" ht="15.75">
      <c r="A63" s="1" t="s">
        <v>88</v>
      </c>
      <c r="B63" s="1"/>
      <c r="C63" s="1"/>
      <c r="D63" s="1" t="s">
        <v>89</v>
      </c>
      <c r="E63" s="18">
        <f t="shared" si="6"/>
        <v>0</v>
      </c>
      <c r="F63" s="18">
        <f t="shared" si="6"/>
        <v>0</v>
      </c>
      <c r="G63" s="42"/>
      <c r="J63" s="49"/>
      <c r="K63" s="50"/>
      <c r="L63" s="51"/>
      <c r="M63" s="52"/>
      <c r="N63" s="53"/>
      <c r="O63" s="54"/>
      <c r="P63" s="54"/>
      <c r="S63" s="40"/>
      <c r="U63" s="36"/>
      <c r="V63" s="46"/>
      <c r="W63" s="36"/>
    </row>
    <row r="64" spans="1:23" ht="15.75">
      <c r="A64" s="1" t="s">
        <v>90</v>
      </c>
      <c r="B64" s="1"/>
      <c r="C64" s="1"/>
      <c r="D64" s="1" t="s">
        <v>865</v>
      </c>
      <c r="E64" s="18">
        <f t="shared" si="6"/>
        <v>0</v>
      </c>
      <c r="F64" s="18">
        <f t="shared" si="6"/>
        <v>0</v>
      </c>
      <c r="G64" s="42"/>
      <c r="J64" s="49"/>
      <c r="K64" s="50"/>
      <c r="L64" s="51"/>
      <c r="M64" s="52"/>
      <c r="N64" s="53"/>
      <c r="O64" s="54"/>
      <c r="P64" s="54"/>
      <c r="S64" s="40"/>
      <c r="U64" s="36"/>
      <c r="V64" s="46"/>
      <c r="W64" s="36"/>
    </row>
    <row r="65" spans="1:23" ht="15.75">
      <c r="A65" s="1"/>
      <c r="B65" s="1"/>
      <c r="C65" s="1"/>
      <c r="D65" s="1" t="s">
        <v>966</v>
      </c>
      <c r="E65" s="18">
        <f t="shared" si="6"/>
        <v>0</v>
      </c>
      <c r="F65" s="18">
        <f t="shared" si="6"/>
        <v>0</v>
      </c>
      <c r="G65" s="42"/>
      <c r="J65" s="49"/>
      <c r="K65" s="50"/>
      <c r="L65" s="51"/>
      <c r="M65" s="52"/>
      <c r="N65" s="53"/>
      <c r="O65" s="54"/>
      <c r="P65" s="54"/>
      <c r="S65" s="40"/>
      <c r="U65" s="36"/>
      <c r="V65" s="46"/>
      <c r="W65" s="36"/>
    </row>
    <row r="66" spans="1:23" ht="15.75">
      <c r="A66" s="1" t="s">
        <v>92</v>
      </c>
      <c r="B66" s="1"/>
      <c r="C66" s="1"/>
      <c r="D66" s="1" t="s">
        <v>93</v>
      </c>
      <c r="E66" s="18">
        <f t="shared" si="6"/>
        <v>0</v>
      </c>
      <c r="F66" s="18">
        <f t="shared" si="6"/>
        <v>0</v>
      </c>
      <c r="G66" s="42"/>
      <c r="J66" s="49"/>
      <c r="K66" s="50"/>
      <c r="L66" s="51"/>
      <c r="M66" s="52"/>
      <c r="N66" s="53"/>
      <c r="O66" s="54"/>
      <c r="P66" s="54"/>
      <c r="S66" s="40"/>
      <c r="U66" s="36"/>
      <c r="V66" s="46"/>
      <c r="W66" s="36"/>
    </row>
    <row r="67" spans="1:23" ht="15.75">
      <c r="A67" s="1"/>
      <c r="D67" s="1" t="s">
        <v>452</v>
      </c>
      <c r="G67" s="42"/>
      <c r="J67" s="49"/>
      <c r="K67" s="50"/>
      <c r="L67" s="51"/>
      <c r="M67" s="52"/>
      <c r="N67" s="53"/>
      <c r="O67" s="54"/>
      <c r="P67" s="54"/>
      <c r="S67" s="40"/>
      <c r="U67" s="36"/>
      <c r="V67" s="46"/>
      <c r="W67" s="36"/>
    </row>
    <row r="68" spans="1:23" ht="15.75">
      <c r="A68" s="1"/>
      <c r="B68" s="1" t="s">
        <v>621</v>
      </c>
      <c r="C68" s="1" t="s">
        <v>3274</v>
      </c>
      <c r="D68" s="1" t="s">
        <v>626</v>
      </c>
      <c r="E68" s="23">
        <v>713751.73</v>
      </c>
      <c r="F68" s="23">
        <f>SUM(E68:E68)</f>
        <v>713751.73</v>
      </c>
      <c r="G68" s="42"/>
      <c r="J68" s="49"/>
      <c r="K68" s="50"/>
      <c r="L68" s="51"/>
      <c r="M68" s="52"/>
      <c r="N68" s="53"/>
      <c r="O68" s="54"/>
      <c r="P68" s="54"/>
      <c r="S68" s="40"/>
      <c r="U68" s="36"/>
      <c r="V68" s="46"/>
      <c r="W68" s="36"/>
    </row>
    <row r="69" spans="1:23" ht="15.75">
      <c r="A69" s="1"/>
      <c r="B69" s="1" t="s">
        <v>618</v>
      </c>
      <c r="C69" s="39" t="s">
        <v>3257</v>
      </c>
      <c r="D69" s="38" t="s">
        <v>3355</v>
      </c>
      <c r="E69" s="23">
        <v>5000</v>
      </c>
      <c r="F69" s="23">
        <v>5000</v>
      </c>
      <c r="G69" s="42"/>
      <c r="J69" s="49"/>
      <c r="K69" s="50"/>
      <c r="L69" s="51"/>
      <c r="M69" s="52"/>
      <c r="N69" s="53"/>
      <c r="O69" s="54"/>
      <c r="P69" s="54"/>
      <c r="S69" s="40"/>
      <c r="U69" s="36"/>
      <c r="V69" s="46"/>
      <c r="W69" s="36"/>
    </row>
    <row r="70" spans="1:23" ht="15.75">
      <c r="A70" s="1"/>
      <c r="B70" s="1"/>
      <c r="C70" s="39" t="s">
        <v>3312</v>
      </c>
      <c r="D70" s="38" t="s">
        <v>3313</v>
      </c>
      <c r="E70" s="23">
        <v>5000</v>
      </c>
      <c r="F70" s="23">
        <v>5000</v>
      </c>
      <c r="G70" s="42"/>
      <c r="J70" s="49"/>
      <c r="K70" s="50"/>
      <c r="L70" s="51"/>
      <c r="M70" s="52"/>
      <c r="N70" s="53"/>
      <c r="O70" s="54"/>
      <c r="P70" s="54"/>
      <c r="S70" s="40"/>
      <c r="U70" s="36"/>
      <c r="V70" s="46"/>
      <c r="W70" s="36"/>
    </row>
    <row r="71" spans="1:23" ht="15.75">
      <c r="A71" s="4" t="s">
        <v>94</v>
      </c>
      <c r="B71" s="4"/>
      <c r="C71" s="4"/>
      <c r="D71" s="4" t="s">
        <v>95</v>
      </c>
      <c r="E71" s="10">
        <v>1143922.17</v>
      </c>
      <c r="F71" s="10">
        <v>1143922.17</v>
      </c>
      <c r="G71" s="42"/>
      <c r="J71" s="49"/>
      <c r="K71" s="50"/>
      <c r="L71" s="51"/>
      <c r="M71" s="52"/>
      <c r="N71" s="53"/>
      <c r="O71" s="54"/>
      <c r="P71" s="54"/>
      <c r="S71" s="40"/>
      <c r="U71" s="36"/>
      <c r="V71" s="46"/>
      <c r="W71" s="36"/>
    </row>
    <row r="72" spans="1:23" ht="15.75">
      <c r="A72" s="1" t="s">
        <v>96</v>
      </c>
      <c r="B72" s="1"/>
      <c r="C72" s="1"/>
      <c r="D72" s="1" t="s">
        <v>97</v>
      </c>
      <c r="E72" s="23">
        <f t="shared" ref="E72:F74" si="7">SUM(D72:D72)</f>
        <v>0</v>
      </c>
      <c r="F72" s="23">
        <f t="shared" si="7"/>
        <v>0</v>
      </c>
      <c r="G72" s="42"/>
      <c r="J72" s="49"/>
      <c r="K72" s="50"/>
      <c r="L72" s="51"/>
      <c r="M72" s="52"/>
      <c r="N72" s="53"/>
      <c r="O72" s="54"/>
      <c r="P72" s="54"/>
      <c r="S72" s="40"/>
      <c r="U72" s="36"/>
      <c r="V72" s="46"/>
      <c r="W72" s="36"/>
    </row>
    <row r="73" spans="1:23" ht="15.75">
      <c r="A73" s="1" t="s">
        <v>98</v>
      </c>
      <c r="B73" s="1"/>
      <c r="C73" s="1"/>
      <c r="D73" s="1" t="s">
        <v>99</v>
      </c>
      <c r="E73" s="23">
        <f t="shared" si="7"/>
        <v>0</v>
      </c>
      <c r="F73" s="23">
        <f t="shared" si="7"/>
        <v>0</v>
      </c>
      <c r="G73" s="42"/>
      <c r="J73" s="49"/>
      <c r="K73" s="50"/>
      <c r="L73" s="51"/>
      <c r="M73" s="52"/>
      <c r="N73" s="53"/>
      <c r="O73" s="54"/>
      <c r="P73" s="54"/>
      <c r="S73" s="40"/>
      <c r="U73" s="36"/>
      <c r="V73" s="46"/>
      <c r="W73" s="36"/>
    </row>
    <row r="74" spans="1:23" ht="15.75">
      <c r="A74" s="1" t="s">
        <v>100</v>
      </c>
      <c r="B74" s="1"/>
      <c r="C74" s="1"/>
      <c r="D74" s="1" t="s">
        <v>101</v>
      </c>
      <c r="E74" s="23">
        <f t="shared" si="7"/>
        <v>0</v>
      </c>
      <c r="F74" s="23">
        <f t="shared" si="7"/>
        <v>0</v>
      </c>
      <c r="G74" s="42"/>
      <c r="J74" s="49"/>
      <c r="K74" s="50"/>
      <c r="L74" s="51"/>
      <c r="M74" s="52"/>
      <c r="N74" s="53"/>
      <c r="O74" s="54"/>
      <c r="P74" s="54"/>
      <c r="S74" s="40"/>
      <c r="U74" s="36"/>
      <c r="V74" s="46"/>
      <c r="W74" s="36"/>
    </row>
    <row r="75" spans="1:23" ht="15.75">
      <c r="A75" s="16" t="s">
        <v>102</v>
      </c>
      <c r="B75" s="16"/>
      <c r="C75" s="16"/>
      <c r="D75" s="16" t="s">
        <v>103</v>
      </c>
      <c r="E75" s="75">
        <f>(E76+E91+E94+E102+E112+E116+E131+E148+E265)</f>
        <v>7072477.3300000001</v>
      </c>
      <c r="F75" s="75">
        <f>(F76+F91+F94+F102+F112+F116+F131+F148+F265)</f>
        <v>7072477.3300000001</v>
      </c>
      <c r="G75" s="42"/>
      <c r="H75" s="77"/>
      <c r="J75" s="49"/>
      <c r="K75" s="50"/>
      <c r="L75" s="51"/>
      <c r="M75" s="52"/>
      <c r="N75" s="53"/>
      <c r="O75" s="54"/>
      <c r="P75" s="54"/>
      <c r="S75" s="40"/>
      <c r="U75" s="36"/>
      <c r="V75" s="46"/>
      <c r="W75" s="36"/>
    </row>
    <row r="76" spans="1:23" ht="15.75">
      <c r="A76" s="4" t="s">
        <v>104</v>
      </c>
      <c r="B76" s="4"/>
      <c r="C76" s="4"/>
      <c r="D76" s="4" t="s">
        <v>105</v>
      </c>
      <c r="E76" s="10">
        <f>SUM(E77:E90)</f>
        <v>984679.08</v>
      </c>
      <c r="F76" s="10">
        <f>SUM(F77:F90)</f>
        <v>984679.08</v>
      </c>
      <c r="G76" s="42"/>
      <c r="H76" s="88"/>
      <c r="J76" s="49"/>
      <c r="K76" s="50"/>
      <c r="L76" s="51"/>
      <c r="M76" s="52"/>
      <c r="N76" s="53"/>
      <c r="O76" s="54"/>
      <c r="P76" s="54"/>
      <c r="S76" s="40"/>
      <c r="U76" s="36"/>
      <c r="V76" s="46"/>
      <c r="W76" s="36"/>
    </row>
    <row r="77" spans="1:23" ht="15.75">
      <c r="A77" s="1" t="s">
        <v>106</v>
      </c>
      <c r="B77" s="1"/>
      <c r="C77" s="1"/>
      <c r="D77" s="1" t="s">
        <v>107</v>
      </c>
      <c r="E77" s="23">
        <f>SUM(D77:D77)</f>
        <v>0</v>
      </c>
      <c r="F77" s="23">
        <f>SUM(E77:E77)</f>
        <v>0</v>
      </c>
      <c r="G77" s="42"/>
      <c r="H77" s="88"/>
      <c r="J77" s="49"/>
      <c r="K77" s="50"/>
      <c r="L77" s="51"/>
      <c r="M77" s="52"/>
      <c r="N77" s="53"/>
      <c r="O77" s="54"/>
      <c r="P77" s="54"/>
      <c r="S77" s="40"/>
      <c r="U77" s="36"/>
      <c r="V77" s="46"/>
      <c r="W77" s="36"/>
    </row>
    <row r="78" spans="1:23" ht="15.75">
      <c r="A78" s="1" t="s">
        <v>108</v>
      </c>
      <c r="B78" s="1"/>
      <c r="C78" s="1"/>
      <c r="D78" s="1" t="s">
        <v>109</v>
      </c>
      <c r="G78" s="42"/>
      <c r="H78" s="88"/>
      <c r="J78" s="49"/>
      <c r="K78" s="50"/>
      <c r="L78" s="51"/>
      <c r="M78" s="52"/>
      <c r="N78" s="53"/>
      <c r="O78" s="54"/>
      <c r="P78" s="54"/>
      <c r="Q78" s="42"/>
      <c r="S78" s="40"/>
      <c r="U78" s="36"/>
      <c r="V78" s="46"/>
      <c r="W78" s="36"/>
    </row>
    <row r="79" spans="1:23" ht="15.75">
      <c r="A79" s="1"/>
      <c r="B79" s="1" t="s">
        <v>621</v>
      </c>
      <c r="D79" s="38" t="s">
        <v>3351</v>
      </c>
      <c r="E79" s="23">
        <v>39227.089999999997</v>
      </c>
      <c r="F79" s="23">
        <f>SUM(E79:E79)</f>
        <v>39227.089999999997</v>
      </c>
      <c r="G79" s="42"/>
      <c r="H79" s="88"/>
      <c r="J79" s="49"/>
      <c r="K79" s="50"/>
      <c r="L79" s="51"/>
      <c r="M79" s="52"/>
      <c r="N79" s="53"/>
      <c r="O79" s="54"/>
      <c r="P79" s="54"/>
      <c r="Q79" s="42"/>
      <c r="S79" s="40"/>
      <c r="U79" s="36"/>
      <c r="V79" s="46"/>
      <c r="W79" s="36"/>
    </row>
    <row r="80" spans="1:23" ht="15.75">
      <c r="A80" s="1"/>
      <c r="B80" s="1"/>
      <c r="C80" s="1"/>
      <c r="D80" s="38"/>
      <c r="E80" s="23">
        <v>87031.75</v>
      </c>
      <c r="F80" s="23">
        <v>87031.75</v>
      </c>
      <c r="G80" s="42"/>
      <c r="H80" s="88"/>
      <c r="J80" s="49"/>
      <c r="K80" s="50"/>
      <c r="L80" s="51"/>
      <c r="M80" s="52"/>
      <c r="N80" s="53"/>
      <c r="O80" s="54"/>
      <c r="P80" s="54"/>
      <c r="Q80" s="42"/>
      <c r="S80" s="40"/>
      <c r="U80" s="36"/>
      <c r="V80" s="46"/>
      <c r="W80" s="36"/>
    </row>
    <row r="81" spans="1:22" ht="15.75">
      <c r="A81" s="1" t="s">
        <v>110</v>
      </c>
      <c r="B81" s="1"/>
      <c r="C81" s="1"/>
      <c r="D81" s="1" t="s">
        <v>111</v>
      </c>
      <c r="E81" s="13">
        <f t="shared" ref="E81:F82" si="8">SUM(D81:D81)</f>
        <v>0</v>
      </c>
      <c r="F81" s="13">
        <f t="shared" si="8"/>
        <v>0</v>
      </c>
      <c r="G81" s="42"/>
      <c r="H81" s="88"/>
      <c r="J81" s="49"/>
      <c r="K81" s="50"/>
      <c r="L81" s="51"/>
      <c r="M81" s="52"/>
      <c r="N81" s="53"/>
      <c r="O81" s="54"/>
      <c r="P81" s="54"/>
      <c r="S81" s="40"/>
      <c r="U81" s="36"/>
      <c r="V81" s="46"/>
    </row>
    <row r="82" spans="1:22" ht="15.75">
      <c r="A82" s="1" t="s">
        <v>112</v>
      </c>
      <c r="B82" s="1"/>
      <c r="C82" s="1"/>
      <c r="D82" s="38" t="s">
        <v>113</v>
      </c>
      <c r="E82" s="13">
        <v>191316.8</v>
      </c>
      <c r="F82" s="13">
        <f t="shared" si="8"/>
        <v>191316.8</v>
      </c>
      <c r="G82" s="42"/>
      <c r="H82" s="88"/>
      <c r="J82" s="49"/>
      <c r="K82" s="50"/>
      <c r="L82" s="51"/>
      <c r="M82" s="52"/>
      <c r="N82" s="53"/>
      <c r="O82" s="54"/>
      <c r="P82" s="54"/>
      <c r="S82" s="40"/>
      <c r="U82" s="36"/>
      <c r="V82" s="46"/>
    </row>
    <row r="83" spans="1:22" ht="15.75">
      <c r="A83" s="1"/>
      <c r="B83" s="1" t="s">
        <v>630</v>
      </c>
      <c r="C83" s="1"/>
      <c r="D83" s="1" t="s">
        <v>113</v>
      </c>
      <c r="E83" s="13">
        <v>0</v>
      </c>
      <c r="F83" s="13">
        <v>0</v>
      </c>
      <c r="G83" s="42"/>
      <c r="H83" s="88"/>
      <c r="J83" s="49"/>
      <c r="K83" s="50"/>
      <c r="L83" s="51"/>
      <c r="M83" s="52"/>
      <c r="N83" s="53"/>
      <c r="O83" s="54"/>
      <c r="P83" s="54"/>
      <c r="S83" s="40"/>
      <c r="U83" s="36"/>
      <c r="V83" s="46"/>
    </row>
    <row r="84" spans="1:22" ht="15.75">
      <c r="A84" s="1"/>
      <c r="C84" s="1"/>
      <c r="D84" s="38" t="s">
        <v>2061</v>
      </c>
      <c r="E84" s="13">
        <v>0</v>
      </c>
      <c r="F84" s="13">
        <v>0</v>
      </c>
      <c r="G84" s="42"/>
      <c r="H84" s="88"/>
      <c r="J84" s="49"/>
      <c r="K84" s="50"/>
      <c r="L84" s="51"/>
      <c r="M84" s="52"/>
      <c r="N84" s="53"/>
      <c r="O84" s="54"/>
      <c r="P84" s="54"/>
      <c r="S84" s="40"/>
      <c r="U84" s="36"/>
      <c r="V84" s="46"/>
    </row>
    <row r="85" spans="1:22" ht="15.75">
      <c r="A85" s="1" t="s">
        <v>114</v>
      </c>
      <c r="B85" s="1"/>
      <c r="C85" s="1"/>
      <c r="D85" s="1" t="s">
        <v>115</v>
      </c>
      <c r="E85" s="13">
        <v>0</v>
      </c>
      <c r="F85" s="13">
        <v>0</v>
      </c>
      <c r="G85" s="42"/>
      <c r="H85" s="88"/>
      <c r="J85" s="49"/>
      <c r="K85" s="50"/>
      <c r="L85" s="51"/>
      <c r="M85" s="52"/>
      <c r="N85" s="53"/>
      <c r="O85" s="54"/>
      <c r="P85" s="54"/>
      <c r="S85" s="40"/>
      <c r="U85" s="36"/>
      <c r="V85" s="46"/>
    </row>
    <row r="86" spans="1:22" ht="15.75">
      <c r="A86" s="1"/>
      <c r="B86" s="1" t="s">
        <v>631</v>
      </c>
      <c r="C86" s="1"/>
      <c r="D86" s="38" t="s">
        <v>3357</v>
      </c>
      <c r="E86" s="13">
        <v>643234.43999999994</v>
      </c>
      <c r="F86" s="13">
        <v>643234.43999999994</v>
      </c>
      <c r="G86" s="42"/>
      <c r="H86" s="88"/>
      <c r="J86" s="49"/>
      <c r="K86" s="50"/>
      <c r="L86" s="51"/>
      <c r="M86" s="52"/>
      <c r="N86" s="53"/>
      <c r="O86" s="54"/>
      <c r="P86" s="54"/>
      <c r="S86" s="40"/>
      <c r="U86" s="36"/>
      <c r="V86" s="46"/>
    </row>
    <row r="87" spans="1:22" ht="15.75">
      <c r="A87" s="1" t="s">
        <v>116</v>
      </c>
      <c r="B87" s="1"/>
      <c r="C87" s="1"/>
      <c r="D87" s="1" t="s">
        <v>117</v>
      </c>
      <c r="E87" s="13">
        <v>0</v>
      </c>
      <c r="F87" s="13">
        <v>0</v>
      </c>
      <c r="G87" s="42"/>
      <c r="H87" s="77"/>
      <c r="J87" s="49"/>
      <c r="K87" s="50"/>
      <c r="L87" s="51"/>
      <c r="M87" s="52"/>
      <c r="N87" s="53"/>
      <c r="O87" s="54"/>
      <c r="P87" s="54"/>
      <c r="S87" s="40"/>
      <c r="U87" s="36"/>
      <c r="V87" s="46"/>
    </row>
    <row r="88" spans="1:22" ht="15.75">
      <c r="A88" s="1"/>
      <c r="B88" s="1" t="s">
        <v>618</v>
      </c>
      <c r="C88" s="39" t="s">
        <v>3269</v>
      </c>
      <c r="D88" s="38" t="s">
        <v>2036</v>
      </c>
      <c r="E88" s="15">
        <v>15619</v>
      </c>
      <c r="F88" s="15">
        <f>((E88))</f>
        <v>15619</v>
      </c>
      <c r="G88" s="42"/>
      <c r="H88" s="88"/>
      <c r="J88" s="49"/>
      <c r="K88" s="50"/>
      <c r="L88" s="51"/>
      <c r="M88" s="52"/>
      <c r="N88" s="53"/>
      <c r="O88" s="54"/>
      <c r="P88" s="54"/>
      <c r="S88" s="40"/>
      <c r="U88" s="36"/>
      <c r="V88" s="46"/>
    </row>
    <row r="89" spans="1:22" ht="15.75">
      <c r="A89" s="1" t="s">
        <v>118</v>
      </c>
      <c r="D89" s="1" t="s">
        <v>3356</v>
      </c>
      <c r="E89" s="13">
        <v>0</v>
      </c>
      <c r="F89" s="23">
        <v>0</v>
      </c>
      <c r="G89" s="42"/>
      <c r="H89" s="88"/>
      <c r="J89" s="49"/>
      <c r="K89" s="50"/>
      <c r="L89" s="51"/>
      <c r="M89" s="51"/>
      <c r="N89" s="53"/>
      <c r="O89" s="54"/>
      <c r="P89" s="54"/>
      <c r="S89" s="40"/>
      <c r="U89" s="36"/>
      <c r="V89" s="46"/>
    </row>
    <row r="90" spans="1:22" ht="15.75">
      <c r="A90" s="1"/>
      <c r="B90" t="s">
        <v>631</v>
      </c>
      <c r="C90" s="39"/>
      <c r="D90" s="38" t="s">
        <v>463</v>
      </c>
      <c r="E90" s="15">
        <v>8250</v>
      </c>
      <c r="F90" s="12">
        <f>SUM(E90:E90)</f>
        <v>8250</v>
      </c>
      <c r="G90" s="42"/>
      <c r="H90" s="78"/>
      <c r="J90" s="49"/>
      <c r="K90" s="50"/>
      <c r="L90" s="51"/>
      <c r="M90" s="51"/>
      <c r="N90" s="53"/>
      <c r="O90" s="54"/>
      <c r="P90" s="54"/>
      <c r="S90" s="40"/>
      <c r="U90" s="36"/>
      <c r="V90" s="46"/>
    </row>
    <row r="91" spans="1:22" ht="15.75">
      <c r="A91" s="4" t="s">
        <v>120</v>
      </c>
      <c r="B91" s="4"/>
      <c r="C91" s="4"/>
      <c r="D91" s="4" t="s">
        <v>121</v>
      </c>
      <c r="E91" s="10">
        <f>SUM(E92:E93)</f>
        <v>0</v>
      </c>
      <c r="F91" s="10">
        <f>SUM(F92:F93)</f>
        <v>0</v>
      </c>
      <c r="G91" s="42"/>
      <c r="H91" s="77"/>
      <c r="J91" s="49"/>
      <c r="K91" s="50"/>
      <c r="L91" s="51"/>
      <c r="M91" s="51"/>
      <c r="N91" s="53"/>
      <c r="O91" s="454"/>
      <c r="P91" s="454"/>
      <c r="S91" s="40"/>
      <c r="U91" s="36"/>
      <c r="V91" s="46"/>
    </row>
    <row r="92" spans="1:22">
      <c r="A92" s="1" t="s">
        <v>122</v>
      </c>
      <c r="B92" s="1"/>
      <c r="C92" s="1"/>
      <c r="D92" s="1" t="s">
        <v>123</v>
      </c>
      <c r="E92" s="23">
        <f>SUM(D92:D92)</f>
        <v>0</v>
      </c>
      <c r="F92" s="23">
        <f>SUM(E92:E92)</f>
        <v>0</v>
      </c>
      <c r="G92" s="42"/>
      <c r="H92" s="12"/>
    </row>
    <row r="93" spans="1:22">
      <c r="A93" s="1" t="s">
        <v>124</v>
      </c>
      <c r="B93" s="1"/>
      <c r="C93" s="1"/>
      <c r="D93" s="1" t="s">
        <v>125</v>
      </c>
      <c r="E93" s="23">
        <f>SUM(D93:D93)</f>
        <v>0</v>
      </c>
      <c r="F93" s="23">
        <f>SUM(E93:E93)</f>
        <v>0</v>
      </c>
      <c r="G93" s="42"/>
      <c r="H93" s="12"/>
    </row>
    <row r="94" spans="1:22">
      <c r="A94" s="4" t="s">
        <v>126</v>
      </c>
      <c r="B94" s="4"/>
      <c r="C94" s="4"/>
      <c r="D94" s="4" t="s">
        <v>841</v>
      </c>
      <c r="E94" s="10">
        <f>SUM(E95:E101)</f>
        <v>1027150</v>
      </c>
      <c r="F94" s="10">
        <f>SUM(F95:F101)</f>
        <v>1027150</v>
      </c>
      <c r="G94" s="42"/>
      <c r="H94" s="12"/>
    </row>
    <row r="95" spans="1:22">
      <c r="A95" s="1" t="s">
        <v>128</v>
      </c>
      <c r="B95" s="1"/>
      <c r="C95" s="1"/>
      <c r="D95" s="1" t="s">
        <v>129</v>
      </c>
      <c r="E95" s="12">
        <v>0</v>
      </c>
      <c r="F95" s="23">
        <f>SUM(E95:E95)</f>
        <v>0</v>
      </c>
      <c r="G95" s="42"/>
      <c r="H95" s="12"/>
    </row>
    <row r="96" spans="1:22">
      <c r="A96" s="1"/>
      <c r="B96" s="1" t="s">
        <v>621</v>
      </c>
      <c r="C96" s="1" t="s">
        <v>3247</v>
      </c>
      <c r="D96" s="38" t="s">
        <v>3242</v>
      </c>
      <c r="E96" s="12">
        <v>61850</v>
      </c>
      <c r="F96" s="12">
        <f>(E96)</f>
        <v>61850</v>
      </c>
      <c r="G96" s="42"/>
      <c r="H96" s="12"/>
    </row>
    <row r="97" spans="1:8">
      <c r="A97" s="1"/>
      <c r="B97" s="1"/>
      <c r="C97" s="1" t="s">
        <v>3248</v>
      </c>
      <c r="D97" s="38" t="s">
        <v>3249</v>
      </c>
      <c r="E97" s="12">
        <v>23700</v>
      </c>
      <c r="F97" s="12">
        <f t="shared" ref="F97:F101" si="9">(E97)</f>
        <v>23700</v>
      </c>
      <c r="G97" s="42"/>
      <c r="H97" s="12"/>
    </row>
    <row r="98" spans="1:8">
      <c r="A98" s="1"/>
      <c r="B98" s="1"/>
      <c r="C98" s="1" t="s">
        <v>3273</v>
      </c>
      <c r="D98" s="38" t="s">
        <v>3242</v>
      </c>
      <c r="E98" s="12">
        <v>47900</v>
      </c>
      <c r="F98" s="12">
        <v>47900</v>
      </c>
      <c r="G98" s="42"/>
      <c r="H98" s="12"/>
    </row>
    <row r="99" spans="1:8">
      <c r="A99" s="1"/>
      <c r="B99" s="1"/>
      <c r="C99" s="1" t="s">
        <v>3275</v>
      </c>
      <c r="D99" s="38" t="s">
        <v>3276</v>
      </c>
      <c r="E99" s="12">
        <v>23700</v>
      </c>
      <c r="F99" s="12">
        <v>23700</v>
      </c>
      <c r="G99" s="42"/>
      <c r="H99" s="12"/>
    </row>
    <row r="100" spans="1:8">
      <c r="A100" s="1"/>
      <c r="B100" s="1" t="s">
        <v>621</v>
      </c>
      <c r="C100" s="1" t="s">
        <v>3238</v>
      </c>
      <c r="D100" s="38" t="s">
        <v>873</v>
      </c>
      <c r="E100" s="15">
        <v>870000</v>
      </c>
      <c r="F100" s="12">
        <f t="shared" si="9"/>
        <v>870000</v>
      </c>
      <c r="G100" s="42"/>
      <c r="H100" s="12"/>
    </row>
    <row r="101" spans="1:8">
      <c r="A101" s="1" t="s">
        <v>130</v>
      </c>
      <c r="B101" s="1"/>
      <c r="C101" s="1"/>
      <c r="D101" s="11" t="s">
        <v>127</v>
      </c>
      <c r="E101" s="12">
        <v>0</v>
      </c>
      <c r="F101" s="12">
        <f t="shared" si="9"/>
        <v>0</v>
      </c>
      <c r="G101" s="42"/>
    </row>
    <row r="102" spans="1:8">
      <c r="A102" s="4" t="s">
        <v>131</v>
      </c>
      <c r="B102" s="4"/>
      <c r="C102" s="4"/>
      <c r="D102" s="4" t="s">
        <v>132</v>
      </c>
      <c r="E102" s="10">
        <f>SUM(E103:E111)</f>
        <v>8318</v>
      </c>
      <c r="F102" s="10">
        <f>SUM(F103:F111)</f>
        <v>8318</v>
      </c>
      <c r="G102" s="42"/>
      <c r="H102" s="77"/>
    </row>
    <row r="103" spans="1:8">
      <c r="A103" s="1" t="s">
        <v>133</v>
      </c>
      <c r="B103" s="1"/>
      <c r="C103" s="1"/>
      <c r="D103" s="1" t="s">
        <v>134</v>
      </c>
      <c r="E103" s="12">
        <v>0</v>
      </c>
      <c r="F103" s="23">
        <f>SUM(E103:E103)</f>
        <v>0</v>
      </c>
      <c r="G103" s="42"/>
      <c r="H103" s="12"/>
    </row>
    <row r="104" spans="1:8">
      <c r="A104" s="1"/>
      <c r="B104" s="1" t="s">
        <v>618</v>
      </c>
      <c r="C104" s="39" t="s">
        <v>3320</v>
      </c>
      <c r="D104" s="38" t="s">
        <v>3321</v>
      </c>
      <c r="E104" s="12">
        <v>0</v>
      </c>
      <c r="F104" s="23">
        <v>0</v>
      </c>
      <c r="G104" s="42"/>
      <c r="H104" s="12"/>
    </row>
    <row r="105" spans="1:8">
      <c r="A105" s="1"/>
      <c r="B105" s="1"/>
      <c r="C105" s="39">
        <v>12153</v>
      </c>
      <c r="D105" s="38" t="s">
        <v>3358</v>
      </c>
      <c r="E105" s="12">
        <v>114</v>
      </c>
      <c r="F105" s="12">
        <v>114</v>
      </c>
      <c r="G105" s="42"/>
      <c r="H105" s="12"/>
    </row>
    <row r="106" spans="1:8">
      <c r="A106" s="1"/>
      <c r="B106" s="1"/>
      <c r="C106" s="39">
        <v>12168</v>
      </c>
      <c r="D106" s="38" t="s">
        <v>3358</v>
      </c>
      <c r="E106" s="12">
        <v>114</v>
      </c>
      <c r="F106" s="12">
        <v>114</v>
      </c>
      <c r="G106" s="42"/>
      <c r="H106" s="12"/>
    </row>
    <row r="107" spans="1:8">
      <c r="A107" s="1" t="s">
        <v>135</v>
      </c>
      <c r="B107" s="1"/>
      <c r="C107" s="39"/>
      <c r="D107" s="1" t="s">
        <v>136</v>
      </c>
      <c r="E107" s="12">
        <v>0</v>
      </c>
      <c r="F107" s="18">
        <v>0</v>
      </c>
      <c r="G107" s="42"/>
      <c r="H107" s="12"/>
    </row>
    <row r="108" spans="1:8">
      <c r="A108" s="1" t="s">
        <v>137</v>
      </c>
      <c r="B108" s="1"/>
      <c r="C108" s="39"/>
      <c r="D108" s="1" t="s">
        <v>138</v>
      </c>
      <c r="E108" s="23">
        <v>0</v>
      </c>
      <c r="F108" s="23">
        <v>0</v>
      </c>
      <c r="G108" s="42"/>
      <c r="H108" s="12"/>
    </row>
    <row r="109" spans="1:8">
      <c r="A109" s="1" t="s">
        <v>139</v>
      </c>
      <c r="C109" s="39"/>
      <c r="D109" s="1" t="s">
        <v>140</v>
      </c>
      <c r="E109" s="23">
        <v>0</v>
      </c>
      <c r="F109" s="23">
        <v>0</v>
      </c>
      <c r="G109" s="42"/>
      <c r="H109" s="12"/>
    </row>
    <row r="110" spans="1:8">
      <c r="A110" s="1"/>
      <c r="B110" s="1" t="s">
        <v>618</v>
      </c>
      <c r="C110" s="39" t="s">
        <v>3320</v>
      </c>
      <c r="D110" s="38" t="s">
        <v>3321</v>
      </c>
      <c r="E110" s="23">
        <v>0</v>
      </c>
      <c r="F110" s="23">
        <v>0</v>
      </c>
      <c r="G110" s="42"/>
      <c r="H110" s="12"/>
    </row>
    <row r="111" spans="1:8">
      <c r="A111" s="1"/>
      <c r="B111" s="1"/>
      <c r="C111" s="39">
        <v>12165</v>
      </c>
      <c r="D111" s="38" t="s">
        <v>1840</v>
      </c>
      <c r="E111" s="12">
        <v>8090</v>
      </c>
      <c r="F111" s="12">
        <v>8090</v>
      </c>
      <c r="G111" s="42"/>
      <c r="H111" s="12"/>
    </row>
    <row r="112" spans="1:8">
      <c r="A112" s="4" t="s">
        <v>141</v>
      </c>
      <c r="B112" s="4"/>
      <c r="C112" s="4"/>
      <c r="D112" s="4" t="s">
        <v>142</v>
      </c>
      <c r="E112" s="10">
        <f>SUM(E113:E115)</f>
        <v>183886.48</v>
      </c>
      <c r="F112" s="10">
        <f>SUM(F113:F115)</f>
        <v>183886.48</v>
      </c>
      <c r="G112" s="42"/>
      <c r="H112" s="15"/>
    </row>
    <row r="113" spans="1:8">
      <c r="A113" s="1" t="s">
        <v>143</v>
      </c>
      <c r="B113" s="1"/>
      <c r="C113" s="1"/>
      <c r="D113" s="1" t="s">
        <v>144</v>
      </c>
      <c r="E113" s="13">
        <v>0</v>
      </c>
      <c r="F113" s="23">
        <f>SUM(E113:E113)</f>
        <v>0</v>
      </c>
      <c r="G113" s="42"/>
      <c r="H113" s="88"/>
    </row>
    <row r="114" spans="1:8">
      <c r="A114" s="1" t="s">
        <v>153</v>
      </c>
      <c r="B114" s="1"/>
      <c r="C114" s="39"/>
      <c r="D114" s="1" t="s">
        <v>485</v>
      </c>
      <c r="E114" s="13">
        <v>0</v>
      </c>
      <c r="F114" s="23">
        <v>0</v>
      </c>
      <c r="G114" s="42"/>
      <c r="H114" s="88"/>
    </row>
    <row r="115" spans="1:8">
      <c r="A115" s="1"/>
      <c r="B115" s="1" t="s">
        <v>618</v>
      </c>
      <c r="C115" s="39" t="s">
        <v>3266</v>
      </c>
      <c r="D115" s="38" t="s">
        <v>3267</v>
      </c>
      <c r="E115" s="23">
        <v>183886.48</v>
      </c>
      <c r="F115" s="23">
        <v>183886.48</v>
      </c>
      <c r="G115" s="42"/>
      <c r="H115" s="88"/>
    </row>
    <row r="116" spans="1:8">
      <c r="A116" s="4" t="s">
        <v>157</v>
      </c>
      <c r="B116" s="4"/>
      <c r="C116" s="4"/>
      <c r="D116" s="4" t="s">
        <v>158</v>
      </c>
      <c r="E116" s="10">
        <f>SUM(E117:E129)</f>
        <v>2597830.13</v>
      </c>
      <c r="F116" s="10">
        <f>(E116)</f>
        <v>2597830.13</v>
      </c>
      <c r="G116" s="42"/>
      <c r="H116" s="78"/>
    </row>
    <row r="117" spans="1:8">
      <c r="A117" s="1" t="s">
        <v>161</v>
      </c>
      <c r="B117" s="1"/>
      <c r="C117" s="1"/>
      <c r="D117" s="1" t="s">
        <v>162</v>
      </c>
      <c r="E117" s="23">
        <v>0</v>
      </c>
      <c r="F117" s="23">
        <f t="shared" ref="F117:F129" si="10">SUM(E117:E117)</f>
        <v>0</v>
      </c>
      <c r="G117" s="42"/>
      <c r="H117" s="78"/>
    </row>
    <row r="118" spans="1:8" s="663" customFormat="1">
      <c r="A118" s="662"/>
      <c r="B118" s="1" t="s">
        <v>618</v>
      </c>
      <c r="C118" s="39" t="s">
        <v>3277</v>
      </c>
      <c r="D118" s="38" t="s">
        <v>3359</v>
      </c>
      <c r="E118" s="23">
        <v>48406.26</v>
      </c>
      <c r="F118" s="23">
        <v>48406.26</v>
      </c>
      <c r="G118" s="42"/>
      <c r="H118" s="137"/>
    </row>
    <row r="119" spans="1:8">
      <c r="A119" s="1"/>
      <c r="B119" s="1"/>
      <c r="C119" s="1"/>
      <c r="D119" s="1"/>
      <c r="E119" s="23"/>
      <c r="F119" s="23"/>
      <c r="G119" s="42"/>
      <c r="H119" s="78"/>
    </row>
    <row r="120" spans="1:8">
      <c r="A120" s="1" t="s">
        <v>163</v>
      </c>
      <c r="B120" s="1"/>
      <c r="C120" s="1"/>
      <c r="D120" s="1" t="s">
        <v>164</v>
      </c>
      <c r="E120" s="23">
        <v>0</v>
      </c>
      <c r="F120" s="23">
        <f t="shared" si="10"/>
        <v>0</v>
      </c>
      <c r="G120" s="42"/>
      <c r="H120" s="78"/>
    </row>
    <row r="121" spans="1:8">
      <c r="A121" s="37"/>
      <c r="B121" s="1" t="s">
        <v>618</v>
      </c>
      <c r="C121" s="39" t="s">
        <v>3263</v>
      </c>
      <c r="D121" s="38" t="s">
        <v>2062</v>
      </c>
      <c r="E121" s="23">
        <v>246866.94</v>
      </c>
      <c r="F121" s="23">
        <v>246866.94</v>
      </c>
      <c r="G121" s="42"/>
      <c r="H121" s="78"/>
    </row>
    <row r="122" spans="1:8">
      <c r="A122" s="37"/>
      <c r="B122" s="1" t="s">
        <v>618</v>
      </c>
      <c r="C122" s="39" t="s">
        <v>3264</v>
      </c>
      <c r="D122" s="38" t="s">
        <v>886</v>
      </c>
      <c r="E122" s="23">
        <v>250558.74</v>
      </c>
      <c r="F122" s="23">
        <v>250558.74</v>
      </c>
      <c r="G122" s="42"/>
      <c r="H122" s="78"/>
    </row>
    <row r="123" spans="1:8">
      <c r="A123" s="37"/>
      <c r="B123" s="1" t="s">
        <v>618</v>
      </c>
      <c r="C123" s="39" t="s">
        <v>3268</v>
      </c>
      <c r="D123" s="38" t="s">
        <v>883</v>
      </c>
      <c r="E123" s="23">
        <v>40921.4</v>
      </c>
      <c r="F123" s="23">
        <v>40921.4</v>
      </c>
      <c r="G123" s="42"/>
      <c r="H123" s="78"/>
    </row>
    <row r="124" spans="1:8">
      <c r="A124" s="37"/>
      <c r="B124" s="1" t="s">
        <v>618</v>
      </c>
      <c r="C124" s="39" t="s">
        <v>3265</v>
      </c>
      <c r="D124" s="38" t="s">
        <v>886</v>
      </c>
      <c r="E124" s="23">
        <v>170890.3</v>
      </c>
      <c r="F124" s="23">
        <v>170890.3</v>
      </c>
      <c r="G124" s="42"/>
      <c r="H124" s="78"/>
    </row>
    <row r="125" spans="1:8">
      <c r="A125" s="37"/>
      <c r="B125" s="1" t="s">
        <v>618</v>
      </c>
      <c r="C125" s="39" t="s">
        <v>3292</v>
      </c>
      <c r="D125" s="38" t="s">
        <v>3293</v>
      </c>
      <c r="E125" s="23">
        <v>1403758.14</v>
      </c>
      <c r="F125" s="23">
        <v>1403758.14</v>
      </c>
      <c r="G125" s="42"/>
      <c r="H125" s="78"/>
    </row>
    <row r="126" spans="1:8">
      <c r="A126" s="37"/>
      <c r="B126" s="1" t="s">
        <v>618</v>
      </c>
      <c r="C126" s="39" t="s">
        <v>3314</v>
      </c>
      <c r="D126" s="38" t="s">
        <v>3315</v>
      </c>
      <c r="E126" s="23">
        <v>436428.35</v>
      </c>
      <c r="F126" s="23">
        <v>436428.35</v>
      </c>
      <c r="G126" s="42"/>
      <c r="H126" s="78"/>
    </row>
    <row r="127" spans="1:8">
      <c r="A127" s="37"/>
      <c r="B127" s="1"/>
      <c r="C127" s="39"/>
      <c r="D127" s="38"/>
      <c r="E127" s="23"/>
      <c r="F127" s="23"/>
      <c r="G127" s="42"/>
      <c r="H127" s="78"/>
    </row>
    <row r="128" spans="1:8">
      <c r="A128" s="1" t="s">
        <v>165</v>
      </c>
      <c r="B128" s="1"/>
      <c r="C128" s="1"/>
      <c r="D128" s="1" t="s">
        <v>166</v>
      </c>
      <c r="E128" s="23">
        <v>0</v>
      </c>
      <c r="F128" s="23">
        <f t="shared" si="10"/>
        <v>0</v>
      </c>
      <c r="G128" s="42"/>
      <c r="H128" s="78"/>
    </row>
    <row r="129" spans="1:8">
      <c r="A129" s="1" t="s">
        <v>167</v>
      </c>
      <c r="B129" s="1"/>
      <c r="C129" s="1"/>
      <c r="D129" s="1" t="s">
        <v>168</v>
      </c>
      <c r="E129" s="23">
        <v>0</v>
      </c>
      <c r="F129" s="23">
        <f t="shared" si="10"/>
        <v>0</v>
      </c>
      <c r="G129" s="42"/>
      <c r="H129" s="78"/>
    </row>
    <row r="130" spans="1:8">
      <c r="A130" s="1"/>
      <c r="B130" s="1"/>
      <c r="C130" s="1"/>
      <c r="D130" s="1"/>
      <c r="E130" s="18"/>
      <c r="F130" s="18"/>
      <c r="G130" s="42"/>
      <c r="H130" s="77"/>
    </row>
    <row r="131" spans="1:8">
      <c r="A131" s="4" t="s">
        <v>169</v>
      </c>
      <c r="B131" s="4"/>
      <c r="C131" s="4"/>
      <c r="D131" s="4" t="s">
        <v>170</v>
      </c>
      <c r="E131" s="10">
        <f>SUM(E132:E147)</f>
        <v>166350.5</v>
      </c>
      <c r="F131" s="10">
        <f>(E131)</f>
        <v>166350.5</v>
      </c>
      <c r="G131" s="42"/>
      <c r="H131" s="85"/>
    </row>
    <row r="132" spans="1:8">
      <c r="A132" s="1" t="s">
        <v>171</v>
      </c>
      <c r="B132" s="1"/>
      <c r="C132" s="1"/>
      <c r="D132" s="1" t="s">
        <v>172</v>
      </c>
      <c r="E132" s="23">
        <f t="shared" ref="E132:F142" si="11">SUM(D132:D132)</f>
        <v>0</v>
      </c>
      <c r="F132" s="23">
        <f t="shared" si="11"/>
        <v>0</v>
      </c>
      <c r="G132" s="42"/>
      <c r="H132" s="85"/>
    </row>
    <row r="133" spans="1:8">
      <c r="A133" s="1" t="s">
        <v>173</v>
      </c>
      <c r="B133" s="1"/>
      <c r="C133" s="1"/>
      <c r="D133" s="1" t="s">
        <v>174</v>
      </c>
      <c r="E133" s="23">
        <f t="shared" si="11"/>
        <v>0</v>
      </c>
      <c r="F133" s="23">
        <f t="shared" si="11"/>
        <v>0</v>
      </c>
      <c r="G133" s="42"/>
      <c r="H133" s="85"/>
    </row>
    <row r="134" spans="1:8">
      <c r="A134" s="1" t="s">
        <v>175</v>
      </c>
      <c r="B134" s="1"/>
      <c r="C134" s="1"/>
      <c r="D134" s="1" t="s">
        <v>176</v>
      </c>
      <c r="E134" s="23">
        <f t="shared" si="11"/>
        <v>0</v>
      </c>
      <c r="F134" s="23">
        <f t="shared" si="11"/>
        <v>0</v>
      </c>
      <c r="G134" s="42"/>
      <c r="H134" s="85"/>
    </row>
    <row r="135" spans="1:8">
      <c r="A135" s="1" t="s">
        <v>177</v>
      </c>
      <c r="B135" s="1"/>
      <c r="C135" s="1"/>
      <c r="D135" s="1" t="s">
        <v>178</v>
      </c>
      <c r="E135" s="23">
        <f t="shared" si="11"/>
        <v>0</v>
      </c>
      <c r="F135" s="23">
        <f t="shared" si="11"/>
        <v>0</v>
      </c>
      <c r="G135" s="42"/>
      <c r="H135" s="85"/>
    </row>
    <row r="136" spans="1:8">
      <c r="A136" s="1" t="s">
        <v>179</v>
      </c>
      <c r="B136" s="1"/>
      <c r="C136" s="1"/>
      <c r="D136" s="1" t="s">
        <v>1379</v>
      </c>
      <c r="E136" s="23">
        <f t="shared" si="11"/>
        <v>0</v>
      </c>
      <c r="F136" s="23">
        <f t="shared" si="11"/>
        <v>0</v>
      </c>
      <c r="G136" s="42"/>
      <c r="H136" s="85"/>
    </row>
    <row r="137" spans="1:8">
      <c r="A137" s="1" t="s">
        <v>1854</v>
      </c>
      <c r="B137" s="1"/>
      <c r="C137" s="1"/>
      <c r="D137" s="1" t="s">
        <v>1955</v>
      </c>
      <c r="E137" s="23">
        <v>0</v>
      </c>
      <c r="F137" s="23">
        <v>0</v>
      </c>
      <c r="G137" s="42"/>
      <c r="H137" s="85"/>
    </row>
    <row r="138" spans="1:8">
      <c r="A138" s="1" t="s">
        <v>181</v>
      </c>
      <c r="B138" s="1"/>
      <c r="C138" s="1"/>
      <c r="D138" s="1" t="s">
        <v>180</v>
      </c>
      <c r="E138" s="23">
        <f t="shared" si="11"/>
        <v>0</v>
      </c>
      <c r="F138" s="23">
        <f t="shared" si="11"/>
        <v>0</v>
      </c>
      <c r="G138" s="42"/>
      <c r="H138" s="85"/>
    </row>
    <row r="139" spans="1:8">
      <c r="A139" s="1" t="s">
        <v>183</v>
      </c>
      <c r="B139" s="1"/>
      <c r="C139" s="1"/>
      <c r="D139" s="1" t="s">
        <v>182</v>
      </c>
      <c r="E139" s="23">
        <f t="shared" si="11"/>
        <v>0</v>
      </c>
      <c r="F139" s="23">
        <f t="shared" si="11"/>
        <v>0</v>
      </c>
      <c r="G139" s="42"/>
      <c r="H139" s="85"/>
    </row>
    <row r="140" spans="1:8">
      <c r="A140" s="1" t="s">
        <v>185</v>
      </c>
      <c r="B140" s="1"/>
      <c r="C140" s="1"/>
      <c r="D140" s="1" t="s">
        <v>493</v>
      </c>
      <c r="E140" s="23">
        <f t="shared" si="11"/>
        <v>0</v>
      </c>
      <c r="F140" s="23">
        <f t="shared" si="11"/>
        <v>0</v>
      </c>
      <c r="G140" s="42"/>
      <c r="H140" s="85"/>
    </row>
    <row r="141" spans="1:8">
      <c r="A141" s="1" t="s">
        <v>187</v>
      </c>
      <c r="B141" s="1"/>
      <c r="C141" s="1"/>
      <c r="D141" s="1" t="s">
        <v>186</v>
      </c>
      <c r="E141" s="23">
        <f t="shared" si="11"/>
        <v>0</v>
      </c>
      <c r="F141" s="23">
        <f t="shared" si="11"/>
        <v>0</v>
      </c>
      <c r="G141" s="42"/>
      <c r="H141" s="85"/>
    </row>
    <row r="142" spans="1:8">
      <c r="A142" s="1" t="s">
        <v>189</v>
      </c>
      <c r="B142" s="1"/>
      <c r="C142" s="1"/>
      <c r="D142" s="1" t="s">
        <v>188</v>
      </c>
      <c r="E142" s="23">
        <f t="shared" si="11"/>
        <v>0</v>
      </c>
      <c r="F142" s="23">
        <f t="shared" si="11"/>
        <v>0</v>
      </c>
      <c r="G142" s="42"/>
      <c r="H142" s="29"/>
    </row>
    <row r="143" spans="1:8">
      <c r="A143" s="1" t="s">
        <v>191</v>
      </c>
      <c r="B143" s="1"/>
      <c r="C143" s="1"/>
      <c r="D143" s="1" t="s">
        <v>190</v>
      </c>
      <c r="E143" s="12">
        <v>0</v>
      </c>
      <c r="F143" s="12">
        <v>0</v>
      </c>
      <c r="G143" s="42"/>
    </row>
    <row r="144" spans="1:8">
      <c r="A144" s="1" t="s">
        <v>494</v>
      </c>
      <c r="B144" s="1"/>
      <c r="C144" s="39"/>
      <c r="D144" s="1" t="s">
        <v>495</v>
      </c>
      <c r="E144" s="12">
        <v>0</v>
      </c>
      <c r="F144" s="12">
        <v>0</v>
      </c>
      <c r="G144" s="42"/>
    </row>
    <row r="145" spans="1:7">
      <c r="A145" s="1" t="s">
        <v>193</v>
      </c>
      <c r="B145" s="1"/>
      <c r="C145" s="39"/>
      <c r="D145" s="1" t="s">
        <v>192</v>
      </c>
      <c r="E145" s="23">
        <v>0</v>
      </c>
      <c r="F145" s="23">
        <v>0</v>
      </c>
      <c r="G145" s="42"/>
    </row>
    <row r="146" spans="1:7">
      <c r="A146" s="1"/>
      <c r="B146" s="1" t="s">
        <v>618</v>
      </c>
      <c r="C146" s="39" t="s">
        <v>3331</v>
      </c>
      <c r="D146" s="38" t="s">
        <v>3360</v>
      </c>
      <c r="E146" s="23">
        <v>166350.5</v>
      </c>
      <c r="F146" s="23">
        <v>166350.5</v>
      </c>
      <c r="G146" s="42"/>
    </row>
    <row r="147" spans="1:7">
      <c r="A147" s="1" t="s">
        <v>195</v>
      </c>
      <c r="B147" s="1"/>
      <c r="C147" s="1"/>
      <c r="D147" s="1" t="s">
        <v>194</v>
      </c>
      <c r="E147" s="23">
        <v>0</v>
      </c>
      <c r="F147" s="23">
        <v>0</v>
      </c>
      <c r="G147" s="42"/>
    </row>
    <row r="148" spans="1:7">
      <c r="A148" s="4" t="s">
        <v>197</v>
      </c>
      <c r="B148" s="4"/>
      <c r="C148" s="4"/>
      <c r="D148" s="4" t="s">
        <v>198</v>
      </c>
      <c r="E148" s="10">
        <f>SUM(E149:E264)</f>
        <v>2104263.14</v>
      </c>
      <c r="F148" s="10">
        <f>(E148)</f>
        <v>2104263.14</v>
      </c>
      <c r="G148" s="42"/>
    </row>
    <row r="149" spans="1:7">
      <c r="A149" s="1" t="s">
        <v>199</v>
      </c>
      <c r="B149" s="1"/>
      <c r="C149" s="1"/>
      <c r="D149" s="1" t="s">
        <v>200</v>
      </c>
      <c r="E149" s="23">
        <f t="shared" ref="E149:F152" si="12">SUM(D149:D149)</f>
        <v>0</v>
      </c>
      <c r="F149" s="23">
        <f t="shared" si="12"/>
        <v>0</v>
      </c>
      <c r="G149" s="42"/>
    </row>
    <row r="150" spans="1:7">
      <c r="A150" s="1" t="s">
        <v>201</v>
      </c>
      <c r="B150" s="1"/>
      <c r="C150" s="39"/>
      <c r="D150" s="1" t="s">
        <v>202</v>
      </c>
      <c r="E150" s="23">
        <v>175</v>
      </c>
      <c r="F150" s="23">
        <f t="shared" si="12"/>
        <v>175</v>
      </c>
      <c r="G150" s="42"/>
    </row>
    <row r="151" spans="1:7">
      <c r="A151" s="1" t="s">
        <v>203</v>
      </c>
      <c r="B151" s="1"/>
      <c r="C151" s="39"/>
      <c r="D151" s="1" t="s">
        <v>204</v>
      </c>
      <c r="E151" s="23">
        <f t="shared" si="12"/>
        <v>0</v>
      </c>
      <c r="F151" s="23">
        <f t="shared" si="12"/>
        <v>0</v>
      </c>
      <c r="G151" s="42"/>
    </row>
    <row r="152" spans="1:7">
      <c r="A152" s="1" t="s">
        <v>205</v>
      </c>
      <c r="B152" s="1"/>
      <c r="C152" s="1"/>
      <c r="D152" s="1" t="s">
        <v>206</v>
      </c>
      <c r="E152" s="23">
        <f t="shared" si="12"/>
        <v>0</v>
      </c>
      <c r="F152" s="23">
        <f t="shared" si="12"/>
        <v>0</v>
      </c>
      <c r="G152" s="42"/>
    </row>
    <row r="153" spans="1:7">
      <c r="A153" s="1"/>
      <c r="B153" s="1" t="s">
        <v>618</v>
      </c>
      <c r="C153" s="39" t="s">
        <v>3262</v>
      </c>
      <c r="D153" s="38" t="s">
        <v>3361</v>
      </c>
      <c r="E153" s="23">
        <v>11092</v>
      </c>
      <c r="F153" s="23">
        <v>11092</v>
      </c>
      <c r="G153" s="42"/>
    </row>
    <row r="154" spans="1:7">
      <c r="A154" s="1"/>
      <c r="B154" s="1" t="s">
        <v>618</v>
      </c>
      <c r="C154" s="39" t="s">
        <v>3336</v>
      </c>
      <c r="D154" s="38" t="s">
        <v>3362</v>
      </c>
      <c r="E154" s="23">
        <v>11092</v>
      </c>
      <c r="F154" s="23">
        <v>11092</v>
      </c>
      <c r="G154" s="42"/>
    </row>
    <row r="155" spans="1:7">
      <c r="A155" s="1" t="s">
        <v>207</v>
      </c>
      <c r="B155" s="1"/>
      <c r="C155" s="1"/>
      <c r="D155" s="1" t="s">
        <v>497</v>
      </c>
      <c r="E155" s="23">
        <f>SUM(D155:D155)</f>
        <v>0</v>
      </c>
      <c r="F155" s="23">
        <f>SUM(E155:E155)</f>
        <v>0</v>
      </c>
      <c r="G155" s="42"/>
    </row>
    <row r="156" spans="1:7">
      <c r="A156" s="1" t="s">
        <v>209</v>
      </c>
      <c r="B156" s="1"/>
      <c r="C156" s="1"/>
      <c r="D156" s="1" t="s">
        <v>210</v>
      </c>
      <c r="E156" s="23">
        <f>SUM(D156:D156)</f>
        <v>0</v>
      </c>
      <c r="F156" s="23">
        <f>SUM(E156:E156)</f>
        <v>0</v>
      </c>
      <c r="G156" s="42"/>
    </row>
    <row r="157" spans="1:7">
      <c r="A157" s="1"/>
      <c r="B157" s="1"/>
      <c r="C157" s="39" t="s">
        <v>3320</v>
      </c>
      <c r="D157" s="38" t="s">
        <v>3321</v>
      </c>
      <c r="E157" s="23"/>
      <c r="F157" s="23"/>
      <c r="G157" s="42"/>
    </row>
    <row r="158" spans="1:7">
      <c r="A158" s="1"/>
      <c r="B158" s="1"/>
      <c r="C158" s="39">
        <v>12113</v>
      </c>
      <c r="D158" s="38" t="s">
        <v>1962</v>
      </c>
      <c r="E158" s="23">
        <v>450</v>
      </c>
      <c r="F158" s="23">
        <v>450</v>
      </c>
      <c r="G158" s="42"/>
    </row>
    <row r="159" spans="1:7">
      <c r="A159" s="1"/>
      <c r="B159" s="1"/>
      <c r="C159" s="39">
        <v>12114</v>
      </c>
      <c r="D159" s="38" t="s">
        <v>1962</v>
      </c>
      <c r="E159" s="23">
        <v>450</v>
      </c>
      <c r="F159" s="23">
        <v>450</v>
      </c>
      <c r="G159" s="42"/>
    </row>
    <row r="160" spans="1:7">
      <c r="A160" s="1"/>
      <c r="B160" s="1"/>
      <c r="C160" s="39">
        <v>12115</v>
      </c>
      <c r="D160" s="38" t="s">
        <v>1962</v>
      </c>
      <c r="E160" s="23">
        <v>450</v>
      </c>
      <c r="F160" s="23">
        <v>450</v>
      </c>
      <c r="G160" s="42"/>
    </row>
    <row r="161" spans="1:7">
      <c r="A161" s="1"/>
      <c r="B161" s="1"/>
      <c r="C161" s="39">
        <v>12124</v>
      </c>
      <c r="D161" s="38" t="s">
        <v>1962</v>
      </c>
      <c r="E161" s="23">
        <v>450</v>
      </c>
      <c r="F161" s="23">
        <v>450</v>
      </c>
      <c r="G161" s="42"/>
    </row>
    <row r="162" spans="1:7">
      <c r="A162" s="1"/>
      <c r="B162" s="1"/>
      <c r="C162" s="39">
        <v>12125</v>
      </c>
      <c r="D162" s="38" t="s">
        <v>1962</v>
      </c>
      <c r="E162" s="23">
        <v>450</v>
      </c>
      <c r="F162" s="23">
        <v>450</v>
      </c>
      <c r="G162" s="42"/>
    </row>
    <row r="163" spans="1:7">
      <c r="A163" s="1"/>
      <c r="B163" s="1"/>
      <c r="C163" s="39">
        <v>12126</v>
      </c>
      <c r="D163" s="38" t="s">
        <v>1962</v>
      </c>
      <c r="E163" s="23">
        <v>450</v>
      </c>
      <c r="F163" s="23">
        <v>450</v>
      </c>
      <c r="G163" s="42"/>
    </row>
    <row r="164" spans="1:7">
      <c r="A164" s="1"/>
      <c r="B164" s="1"/>
      <c r="C164" s="39">
        <v>12129</v>
      </c>
      <c r="D164" s="38" t="s">
        <v>1962</v>
      </c>
      <c r="E164" s="23">
        <v>350</v>
      </c>
      <c r="F164" s="23">
        <v>350</v>
      </c>
      <c r="G164" s="42"/>
    </row>
    <row r="165" spans="1:7">
      <c r="A165" s="1"/>
      <c r="B165" s="1"/>
      <c r="C165" s="39">
        <v>12133</v>
      </c>
      <c r="D165" s="38" t="s">
        <v>1962</v>
      </c>
      <c r="E165" s="23">
        <v>450</v>
      </c>
      <c r="F165" s="23">
        <v>450</v>
      </c>
      <c r="G165" s="42"/>
    </row>
    <row r="166" spans="1:7">
      <c r="A166" s="1"/>
      <c r="B166" s="1"/>
      <c r="C166" s="39">
        <v>12142</v>
      </c>
      <c r="D166" s="38" t="s">
        <v>1962</v>
      </c>
      <c r="E166" s="23">
        <v>450</v>
      </c>
      <c r="F166" s="23">
        <v>450</v>
      </c>
      <c r="G166" s="42"/>
    </row>
    <row r="167" spans="1:7">
      <c r="A167" s="1"/>
      <c r="B167" s="1"/>
      <c r="C167" s="39">
        <v>12148</v>
      </c>
      <c r="D167" s="38" t="s">
        <v>1962</v>
      </c>
      <c r="E167" s="23">
        <v>450</v>
      </c>
      <c r="F167" s="23">
        <v>450</v>
      </c>
      <c r="G167" s="42"/>
    </row>
    <row r="168" spans="1:7">
      <c r="A168" s="1"/>
      <c r="B168" s="1"/>
      <c r="C168" s="39">
        <v>12149</v>
      </c>
      <c r="D168" s="38" t="s">
        <v>1962</v>
      </c>
      <c r="E168" s="23">
        <v>450</v>
      </c>
      <c r="F168" s="23">
        <v>450</v>
      </c>
      <c r="G168" s="42"/>
    </row>
    <row r="169" spans="1:7">
      <c r="A169" s="1"/>
      <c r="B169" s="1"/>
      <c r="C169" s="39">
        <v>12169</v>
      </c>
      <c r="D169" s="38" t="s">
        <v>1962</v>
      </c>
      <c r="E169" s="23">
        <v>450</v>
      </c>
      <c r="F169" s="23">
        <v>450</v>
      </c>
      <c r="G169" s="42"/>
    </row>
    <row r="170" spans="1:7">
      <c r="A170" s="1"/>
      <c r="B170" s="1"/>
      <c r="C170" s="39">
        <v>12171</v>
      </c>
      <c r="D170" s="38" t="s">
        <v>1962</v>
      </c>
      <c r="E170" s="23">
        <v>450</v>
      </c>
      <c r="F170" s="23">
        <v>450</v>
      </c>
      <c r="G170" s="42"/>
    </row>
    <row r="171" spans="1:7">
      <c r="A171" s="1"/>
      <c r="B171" s="1"/>
      <c r="C171" s="39">
        <v>12172</v>
      </c>
      <c r="D171" s="38" t="s">
        <v>1962</v>
      </c>
      <c r="E171" s="23">
        <v>450</v>
      </c>
      <c r="F171" s="23">
        <v>450</v>
      </c>
      <c r="G171" s="42"/>
    </row>
    <row r="172" spans="1:7">
      <c r="A172" s="1"/>
      <c r="B172" s="1"/>
      <c r="C172" s="1"/>
      <c r="D172" s="1"/>
      <c r="E172" s="23"/>
      <c r="F172" s="23"/>
      <c r="G172" s="42"/>
    </row>
    <row r="173" spans="1:7">
      <c r="A173" s="1" t="s">
        <v>211</v>
      </c>
      <c r="B173" s="1"/>
      <c r="C173" s="39"/>
      <c r="D173" s="1" t="s">
        <v>212</v>
      </c>
      <c r="E173" s="23">
        <v>0</v>
      </c>
      <c r="F173" s="23">
        <f t="shared" ref="F173" si="13">SUM(E173:E173)</f>
        <v>0</v>
      </c>
      <c r="G173" s="42"/>
    </row>
    <row r="174" spans="1:7">
      <c r="A174" s="1" t="s">
        <v>213</v>
      </c>
      <c r="B174" s="1"/>
      <c r="C174" s="39"/>
      <c r="D174" s="1" t="s">
        <v>214</v>
      </c>
      <c r="E174" s="23">
        <f>SUM(D174:D174)</f>
        <v>0</v>
      </c>
      <c r="F174" s="23">
        <f>SUM(E174:E174)</f>
        <v>0</v>
      </c>
      <c r="G174" s="42"/>
    </row>
    <row r="175" spans="1:7">
      <c r="A175" s="1"/>
      <c r="B175" s="1" t="s">
        <v>618</v>
      </c>
      <c r="C175" s="39" t="s">
        <v>3324</v>
      </c>
      <c r="D175" s="38" t="s">
        <v>3325</v>
      </c>
      <c r="E175" s="23">
        <v>135000</v>
      </c>
      <c r="F175" s="23">
        <v>135000</v>
      </c>
      <c r="G175" s="42"/>
    </row>
    <row r="176" spans="1:7">
      <c r="A176" s="1"/>
      <c r="B176" s="1" t="s">
        <v>618</v>
      </c>
      <c r="C176" s="39" t="s">
        <v>3323</v>
      </c>
      <c r="D176" s="38" t="s">
        <v>3325</v>
      </c>
      <c r="E176" s="23">
        <v>400000</v>
      </c>
      <c r="F176" s="23">
        <v>400000</v>
      </c>
      <c r="G176" s="42"/>
    </row>
    <row r="177" spans="1:10">
      <c r="A177" s="1"/>
      <c r="B177" s="1"/>
      <c r="C177" s="39"/>
      <c r="D177" s="1"/>
      <c r="E177" s="23"/>
      <c r="F177" s="23"/>
      <c r="G177" s="42"/>
    </row>
    <row r="178" spans="1:10">
      <c r="A178" s="1" t="s">
        <v>215</v>
      </c>
      <c r="B178" s="1"/>
      <c r="C178" s="39"/>
      <c r="D178" s="1" t="s">
        <v>1386</v>
      </c>
      <c r="E178" s="23">
        <f>SUM(D178:D178)</f>
        <v>0</v>
      </c>
      <c r="F178" s="23">
        <f>SUM(E178:E178)</f>
        <v>0</v>
      </c>
      <c r="G178" s="42"/>
      <c r="J178" s="70"/>
    </row>
    <row r="179" spans="1:10">
      <c r="A179" s="1" t="s">
        <v>217</v>
      </c>
      <c r="B179" s="1"/>
      <c r="C179" s="39"/>
      <c r="D179" s="1" t="s">
        <v>218</v>
      </c>
      <c r="E179" s="23">
        <f t="shared" ref="E179" si="14">SUM(D179:D179)</f>
        <v>0</v>
      </c>
      <c r="F179" s="23">
        <v>0</v>
      </c>
      <c r="G179" s="42"/>
    </row>
    <row r="180" spans="1:10">
      <c r="A180" s="1"/>
      <c r="B180" s="1" t="s">
        <v>618</v>
      </c>
      <c r="C180" s="39" t="s">
        <v>3258</v>
      </c>
      <c r="D180" s="38" t="s">
        <v>3366</v>
      </c>
      <c r="E180" s="23">
        <v>12390</v>
      </c>
      <c r="F180" s="23">
        <v>12390</v>
      </c>
      <c r="G180" s="42"/>
    </row>
    <row r="181" spans="1:10">
      <c r="A181" s="1"/>
      <c r="B181" s="1"/>
      <c r="C181" s="39" t="s">
        <v>3320</v>
      </c>
      <c r="D181" s="38" t="s">
        <v>3321</v>
      </c>
      <c r="E181" s="23">
        <v>0</v>
      </c>
      <c r="F181" s="23">
        <v>0</v>
      </c>
      <c r="G181" s="42"/>
    </row>
    <row r="182" spans="1:10">
      <c r="A182" s="1"/>
      <c r="B182" s="1"/>
      <c r="C182" s="39">
        <v>12111</v>
      </c>
      <c r="D182" s="38" t="s">
        <v>3222</v>
      </c>
      <c r="E182" s="23">
        <v>2000</v>
      </c>
      <c r="F182" s="23">
        <v>2000</v>
      </c>
      <c r="G182" s="42"/>
    </row>
    <row r="183" spans="1:10">
      <c r="A183" s="1" t="s">
        <v>219</v>
      </c>
      <c r="D183" s="1" t="s">
        <v>220</v>
      </c>
      <c r="E183" s="23">
        <f>SUM(D183:D183)</f>
        <v>0</v>
      </c>
      <c r="F183" s="23">
        <f t="shared" ref="F183" si="15">SUM(E183:E183)</f>
        <v>0</v>
      </c>
      <c r="G183" s="42"/>
      <c r="J183" s="70"/>
    </row>
    <row r="184" spans="1:10">
      <c r="A184" s="1" t="s">
        <v>221</v>
      </c>
      <c r="B184" s="1"/>
      <c r="C184" s="39"/>
      <c r="D184" s="1" t="s">
        <v>222</v>
      </c>
      <c r="E184" s="23">
        <f>SUM(D184:D184)</f>
        <v>0</v>
      </c>
      <c r="F184" s="23">
        <v>0</v>
      </c>
      <c r="G184" s="42"/>
    </row>
    <row r="185" spans="1:10">
      <c r="A185" s="1"/>
      <c r="B185" s="1" t="s">
        <v>618</v>
      </c>
      <c r="C185" s="39" t="s">
        <v>3270</v>
      </c>
      <c r="D185" s="38" t="s">
        <v>3363</v>
      </c>
      <c r="E185" s="13">
        <v>225500</v>
      </c>
      <c r="F185" s="13">
        <v>225500</v>
      </c>
      <c r="G185" s="42"/>
    </row>
    <row r="186" spans="1:10">
      <c r="A186" s="1"/>
      <c r="B186" s="1"/>
      <c r="C186" s="39" t="s">
        <v>3272</v>
      </c>
      <c r="D186" s="38" t="s">
        <v>3364</v>
      </c>
      <c r="E186" s="13">
        <v>115000</v>
      </c>
      <c r="F186" s="13">
        <v>115000</v>
      </c>
      <c r="G186" s="42"/>
    </row>
    <row r="187" spans="1:10">
      <c r="A187" s="1" t="s">
        <v>223</v>
      </c>
      <c r="C187" s="39"/>
      <c r="D187" s="1" t="s">
        <v>224</v>
      </c>
      <c r="E187" s="72">
        <v>0</v>
      </c>
      <c r="F187" s="72">
        <v>0</v>
      </c>
      <c r="G187" s="42"/>
    </row>
    <row r="188" spans="1:10">
      <c r="B188" s="1" t="s">
        <v>618</v>
      </c>
      <c r="C188" s="39" t="s">
        <v>3290</v>
      </c>
      <c r="D188" s="81" t="s">
        <v>1871</v>
      </c>
      <c r="E188" s="23">
        <v>22420</v>
      </c>
      <c r="F188" s="23">
        <v>22420</v>
      </c>
      <c r="G188" s="42"/>
    </row>
    <row r="189" spans="1:10">
      <c r="B189" s="1" t="s">
        <v>618</v>
      </c>
      <c r="C189" s="39" t="s">
        <v>3332</v>
      </c>
      <c r="D189" s="81" t="s">
        <v>3333</v>
      </c>
      <c r="E189" s="23">
        <v>82600</v>
      </c>
      <c r="F189" s="23">
        <v>82600</v>
      </c>
      <c r="G189" s="42"/>
    </row>
    <row r="190" spans="1:10">
      <c r="B190" s="1"/>
      <c r="C190" s="39"/>
      <c r="D190" s="81"/>
      <c r="E190" s="23"/>
      <c r="F190" s="23"/>
      <c r="G190" s="42"/>
    </row>
    <row r="191" spans="1:10">
      <c r="A191" s="1" t="s">
        <v>225</v>
      </c>
      <c r="B191" s="1"/>
      <c r="C191" s="39"/>
      <c r="D191" s="1" t="s">
        <v>1874</v>
      </c>
      <c r="E191" s="23">
        <f t="shared" ref="E191:F191" si="16">SUM(D191:D191)</f>
        <v>0</v>
      </c>
      <c r="F191" s="23">
        <f t="shared" si="16"/>
        <v>0</v>
      </c>
      <c r="G191" s="42"/>
    </row>
    <row r="192" spans="1:10">
      <c r="A192" s="1"/>
      <c r="B192" s="1" t="s">
        <v>618</v>
      </c>
      <c r="C192" s="39" t="s">
        <v>3253</v>
      </c>
      <c r="D192" s="81" t="s">
        <v>3254</v>
      </c>
      <c r="E192" s="72">
        <v>156955.34</v>
      </c>
      <c r="F192" s="72">
        <v>156955.34</v>
      </c>
      <c r="G192" s="42"/>
    </row>
    <row r="193" spans="1:7">
      <c r="A193" s="1"/>
      <c r="B193" s="1"/>
      <c r="C193" s="39" t="s">
        <v>3259</v>
      </c>
      <c r="D193" s="81" t="s">
        <v>3260</v>
      </c>
      <c r="E193" s="72">
        <v>473770</v>
      </c>
      <c r="F193" s="72">
        <v>473770</v>
      </c>
      <c r="G193" s="42"/>
    </row>
    <row r="194" spans="1:7">
      <c r="A194" s="1"/>
      <c r="B194" s="1"/>
      <c r="C194" s="39" t="s">
        <v>3322</v>
      </c>
      <c r="D194" s="38" t="s">
        <v>1956</v>
      </c>
      <c r="E194" s="72">
        <v>6844</v>
      </c>
      <c r="F194" s="72">
        <v>6844</v>
      </c>
      <c r="G194" s="42"/>
    </row>
    <row r="195" spans="1:7">
      <c r="A195" s="1"/>
      <c r="B195" s="1"/>
      <c r="C195" s="39" t="s">
        <v>3334</v>
      </c>
      <c r="D195" s="81" t="s">
        <v>3335</v>
      </c>
      <c r="E195" s="72">
        <v>156955.34</v>
      </c>
      <c r="F195" s="72">
        <v>156955.34</v>
      </c>
      <c r="G195" s="42"/>
    </row>
    <row r="196" spans="1:7">
      <c r="A196" s="1" t="s">
        <v>227</v>
      </c>
      <c r="B196" s="1"/>
      <c r="C196" s="39"/>
      <c r="D196" s="1" t="s">
        <v>228</v>
      </c>
      <c r="E196" s="18">
        <v>0</v>
      </c>
      <c r="F196" s="18">
        <f t="shared" ref="E196:F262" si="17">SUM(E196:E196)</f>
        <v>0</v>
      </c>
      <c r="G196" s="42"/>
    </row>
    <row r="197" spans="1:7">
      <c r="A197" s="1"/>
      <c r="B197" s="1"/>
      <c r="C197" s="39"/>
      <c r="D197" s="38" t="s">
        <v>228</v>
      </c>
      <c r="E197" s="72">
        <v>175001.47</v>
      </c>
      <c r="F197" s="72">
        <v>175001.47</v>
      </c>
      <c r="G197" s="42"/>
    </row>
    <row r="198" spans="1:7">
      <c r="A198" s="1"/>
      <c r="B198" s="1"/>
      <c r="C198" s="39"/>
      <c r="D198" s="38" t="s">
        <v>3338</v>
      </c>
      <c r="E198" s="72">
        <v>7.71</v>
      </c>
      <c r="F198" s="72">
        <v>7.71</v>
      </c>
      <c r="G198" s="42"/>
    </row>
    <row r="199" spans="1:7">
      <c r="A199" s="1"/>
      <c r="B199" s="1"/>
      <c r="C199" s="39"/>
      <c r="D199" s="38"/>
      <c r="E199" s="72">
        <v>40.54</v>
      </c>
      <c r="F199" s="72">
        <v>40.54</v>
      </c>
      <c r="G199" s="42"/>
    </row>
    <row r="200" spans="1:7">
      <c r="A200" s="1"/>
      <c r="B200" s="1"/>
      <c r="C200" s="39"/>
      <c r="D200" s="38"/>
      <c r="E200" s="72">
        <v>66.52</v>
      </c>
      <c r="F200" s="72">
        <v>66.52</v>
      </c>
      <c r="G200" s="42"/>
    </row>
    <row r="201" spans="1:7">
      <c r="A201" s="1"/>
      <c r="B201" s="1"/>
      <c r="C201" s="39"/>
      <c r="D201" s="38"/>
      <c r="E201" s="72">
        <v>80.88</v>
      </c>
      <c r="F201" s="72">
        <v>80.88</v>
      </c>
      <c r="G201" s="42"/>
    </row>
    <row r="202" spans="1:7">
      <c r="A202" s="1"/>
      <c r="B202" s="1"/>
      <c r="C202" s="39"/>
      <c r="D202" s="38"/>
      <c r="E202" s="72">
        <v>483.22</v>
      </c>
      <c r="F202" s="72">
        <v>483.22</v>
      </c>
      <c r="G202" s="42"/>
    </row>
    <row r="203" spans="1:7">
      <c r="A203" s="1"/>
      <c r="B203" s="1"/>
      <c r="C203" s="39"/>
      <c r="D203" s="38"/>
      <c r="E203" s="72">
        <v>755.6</v>
      </c>
      <c r="F203" s="72">
        <v>755.6</v>
      </c>
      <c r="G203" s="42"/>
    </row>
    <row r="204" spans="1:7">
      <c r="A204" s="1"/>
      <c r="B204" s="1"/>
      <c r="C204" s="39"/>
      <c r="D204" s="38"/>
      <c r="E204" s="72">
        <v>1331.2</v>
      </c>
      <c r="F204" s="72">
        <v>1331.2</v>
      </c>
      <c r="G204" s="42"/>
    </row>
    <row r="205" spans="1:7">
      <c r="A205" s="1"/>
      <c r="B205" s="1"/>
      <c r="C205" s="39"/>
      <c r="D205" s="38"/>
      <c r="E205" s="72">
        <v>2229.14</v>
      </c>
      <c r="F205" s="72">
        <v>2229.14</v>
      </c>
      <c r="G205" s="42"/>
    </row>
    <row r="206" spans="1:7">
      <c r="A206" s="1"/>
      <c r="B206" s="1"/>
      <c r="C206" s="39"/>
      <c r="D206" s="38"/>
      <c r="E206" s="72">
        <v>9.36</v>
      </c>
      <c r="F206" s="72">
        <v>9.36</v>
      </c>
      <c r="G206" s="42"/>
    </row>
    <row r="207" spans="1:7">
      <c r="A207" s="1"/>
      <c r="B207" s="1"/>
      <c r="C207" s="39"/>
      <c r="D207" s="38"/>
      <c r="E207" s="72">
        <v>3392.97</v>
      </c>
      <c r="F207" s="72">
        <v>3392.97</v>
      </c>
      <c r="G207" s="42"/>
    </row>
    <row r="208" spans="1:7">
      <c r="A208" s="1"/>
      <c r="B208" s="1"/>
      <c r="C208" s="39"/>
      <c r="D208" s="38"/>
      <c r="E208" s="72">
        <v>32.090000000000003</v>
      </c>
      <c r="F208" s="72">
        <v>32.090000000000003</v>
      </c>
      <c r="G208" s="42"/>
    </row>
    <row r="209" spans="1:7">
      <c r="A209" s="1"/>
      <c r="B209" s="1"/>
      <c r="C209" s="39"/>
      <c r="D209" s="38"/>
      <c r="E209" s="72">
        <v>112.98</v>
      </c>
      <c r="F209" s="72">
        <v>112.98</v>
      </c>
      <c r="G209" s="42"/>
    </row>
    <row r="210" spans="1:7">
      <c r="A210" s="1"/>
      <c r="B210" s="1"/>
      <c r="C210" s="39"/>
      <c r="D210" s="38"/>
      <c r="E210" s="72">
        <v>3.14</v>
      </c>
      <c r="F210" s="72">
        <v>3.14</v>
      </c>
      <c r="G210" s="42"/>
    </row>
    <row r="211" spans="1:7">
      <c r="A211" s="1"/>
      <c r="B211" s="1"/>
      <c r="C211" s="39"/>
      <c r="D211" s="38"/>
      <c r="E211" s="72">
        <v>509.89</v>
      </c>
      <c r="F211" s="72">
        <v>509.89</v>
      </c>
      <c r="G211" s="42"/>
    </row>
    <row r="212" spans="1:7">
      <c r="A212" s="1"/>
      <c r="B212" s="1"/>
      <c r="C212" s="39"/>
      <c r="D212" s="38"/>
      <c r="E212" s="72">
        <v>15.46</v>
      </c>
      <c r="F212" s="72">
        <v>15.46</v>
      </c>
      <c r="G212" s="42"/>
    </row>
    <row r="213" spans="1:7">
      <c r="A213" s="1"/>
      <c r="B213" s="1"/>
      <c r="C213" s="39"/>
      <c r="D213" s="38"/>
      <c r="E213" s="72">
        <v>130.55000000000001</v>
      </c>
      <c r="F213" s="72">
        <v>130.55000000000001</v>
      </c>
      <c r="G213" s="42"/>
    </row>
    <row r="214" spans="1:7">
      <c r="A214" s="1"/>
      <c r="B214" s="1"/>
      <c r="C214" s="39"/>
      <c r="D214" s="38"/>
      <c r="E214" s="72">
        <v>345.82</v>
      </c>
      <c r="F214" s="72">
        <v>345.82</v>
      </c>
      <c r="G214" s="42"/>
    </row>
    <row r="215" spans="1:7">
      <c r="A215" s="1"/>
      <c r="B215" s="1"/>
      <c r="C215" s="39"/>
      <c r="D215" s="38"/>
      <c r="E215" s="72">
        <v>158.91</v>
      </c>
      <c r="F215" s="72">
        <v>158.91</v>
      </c>
      <c r="G215" s="42"/>
    </row>
    <row r="216" spans="1:7">
      <c r="A216" s="1"/>
      <c r="B216" s="1"/>
      <c r="C216" s="39"/>
      <c r="D216" s="38"/>
      <c r="E216" s="72">
        <v>23.43</v>
      </c>
      <c r="F216" s="72">
        <v>23.43</v>
      </c>
      <c r="G216" s="42"/>
    </row>
    <row r="217" spans="1:7">
      <c r="A217" s="1"/>
      <c r="B217" s="1"/>
      <c r="C217" s="39"/>
      <c r="D217" s="38"/>
      <c r="E217" s="72">
        <v>23.43</v>
      </c>
      <c r="F217" s="72">
        <v>23.43</v>
      </c>
      <c r="G217" s="42"/>
    </row>
    <row r="218" spans="1:7">
      <c r="A218" s="1"/>
      <c r="B218" s="1"/>
      <c r="C218" s="39"/>
      <c r="D218" s="38"/>
      <c r="E218" s="72">
        <v>1355.76</v>
      </c>
      <c r="F218" s="72">
        <v>1355.76</v>
      </c>
      <c r="G218" s="42"/>
    </row>
    <row r="219" spans="1:7">
      <c r="A219" s="1"/>
      <c r="B219" s="1"/>
      <c r="C219" s="39"/>
      <c r="D219" s="38"/>
      <c r="E219" s="72">
        <v>61.38</v>
      </c>
      <c r="F219" s="72">
        <v>61.38</v>
      </c>
      <c r="G219" s="42"/>
    </row>
    <row r="220" spans="1:7">
      <c r="A220" s="1"/>
      <c r="B220" s="1"/>
      <c r="C220" s="39"/>
      <c r="D220" s="38"/>
      <c r="E220" s="72">
        <v>351.79</v>
      </c>
      <c r="F220" s="72">
        <v>351.79</v>
      </c>
      <c r="G220" s="42"/>
    </row>
    <row r="221" spans="1:7">
      <c r="A221" s="1"/>
      <c r="B221" s="1"/>
      <c r="C221" s="39"/>
      <c r="D221" s="38"/>
      <c r="E221" s="72">
        <v>60000</v>
      </c>
      <c r="F221" s="72">
        <v>60000</v>
      </c>
      <c r="G221" s="42"/>
    </row>
    <row r="222" spans="1:7">
      <c r="A222" s="1"/>
      <c r="B222" s="1"/>
      <c r="C222" s="39"/>
      <c r="D222" s="38"/>
      <c r="E222" s="72">
        <v>321.33999999999997</v>
      </c>
      <c r="F222" s="72">
        <v>321.33999999999997</v>
      </c>
      <c r="G222" s="42"/>
    </row>
    <row r="223" spans="1:7">
      <c r="A223" s="1"/>
      <c r="B223" s="1"/>
      <c r="C223" s="39"/>
      <c r="D223" s="38"/>
      <c r="E223" s="72">
        <v>251.52</v>
      </c>
      <c r="F223" s="72">
        <v>251.52</v>
      </c>
      <c r="G223" s="42"/>
    </row>
    <row r="224" spans="1:7">
      <c r="A224" s="1"/>
      <c r="B224" s="1"/>
      <c r="C224" s="39"/>
      <c r="D224" s="38"/>
      <c r="E224" s="72">
        <v>1408.59</v>
      </c>
      <c r="F224" s="72">
        <v>1408.59</v>
      </c>
      <c r="G224" s="42"/>
    </row>
    <row r="225" spans="1:7">
      <c r="A225" s="1"/>
      <c r="B225" s="1"/>
      <c r="C225" s="39"/>
      <c r="D225" s="38"/>
      <c r="E225" s="72">
        <v>15.17</v>
      </c>
      <c r="F225" s="72">
        <v>15.17</v>
      </c>
      <c r="G225" s="42"/>
    </row>
    <row r="226" spans="1:7">
      <c r="A226" s="1"/>
      <c r="B226" s="1"/>
      <c r="C226" s="39"/>
      <c r="D226" s="38"/>
      <c r="E226" s="72">
        <v>69.48</v>
      </c>
      <c r="F226" s="72">
        <v>69.48</v>
      </c>
      <c r="G226" s="42"/>
    </row>
    <row r="227" spans="1:7">
      <c r="A227" s="1"/>
      <c r="B227" s="1"/>
      <c r="C227" s="39"/>
      <c r="D227" s="38"/>
      <c r="E227" s="72">
        <v>155.18</v>
      </c>
      <c r="F227" s="72">
        <v>155.18</v>
      </c>
      <c r="G227" s="42"/>
    </row>
    <row r="228" spans="1:7">
      <c r="A228" s="1"/>
      <c r="B228" s="1"/>
      <c r="C228" s="39"/>
      <c r="D228" s="38"/>
      <c r="E228" s="72">
        <v>163.88</v>
      </c>
      <c r="F228" s="72">
        <v>163.88</v>
      </c>
      <c r="G228" s="42"/>
    </row>
    <row r="229" spans="1:7">
      <c r="A229" s="1"/>
      <c r="B229" s="1"/>
      <c r="C229" s="39"/>
      <c r="D229" s="38"/>
      <c r="E229" s="72">
        <v>479.59</v>
      </c>
      <c r="F229" s="72">
        <v>479.59</v>
      </c>
      <c r="G229" s="42"/>
    </row>
    <row r="230" spans="1:7">
      <c r="A230" s="1"/>
      <c r="B230" s="1"/>
      <c r="C230" s="39"/>
      <c r="D230" s="38"/>
      <c r="E230" s="72">
        <v>236.43</v>
      </c>
      <c r="F230" s="72">
        <v>236.43</v>
      </c>
      <c r="G230" s="42"/>
    </row>
    <row r="231" spans="1:7">
      <c r="A231" s="1"/>
      <c r="B231" s="1"/>
      <c r="C231" s="39"/>
      <c r="D231" s="38"/>
      <c r="E231" s="72">
        <v>243.52</v>
      </c>
      <c r="F231" s="72">
        <v>243.52</v>
      </c>
      <c r="G231" s="42"/>
    </row>
    <row r="232" spans="1:7">
      <c r="A232" s="1"/>
      <c r="B232" s="1"/>
      <c r="C232" s="39"/>
      <c r="D232" s="38"/>
      <c r="E232" s="72">
        <v>357.05</v>
      </c>
      <c r="F232" s="72">
        <v>357.05</v>
      </c>
      <c r="G232" s="42"/>
    </row>
    <row r="233" spans="1:7">
      <c r="A233" s="1"/>
      <c r="B233" s="1"/>
      <c r="C233" s="39"/>
      <c r="D233" s="38"/>
      <c r="E233" s="72">
        <v>12.38</v>
      </c>
      <c r="F233" s="72">
        <v>12.38</v>
      </c>
      <c r="G233" s="42"/>
    </row>
    <row r="234" spans="1:7">
      <c r="A234" s="1"/>
      <c r="B234" s="1"/>
      <c r="C234" s="39"/>
      <c r="D234" s="38"/>
      <c r="E234" s="72">
        <v>916.61</v>
      </c>
      <c r="F234" s="72">
        <v>916.61</v>
      </c>
      <c r="G234" s="42"/>
    </row>
    <row r="235" spans="1:7">
      <c r="A235" s="1"/>
      <c r="B235" s="1"/>
      <c r="C235" s="39"/>
      <c r="D235" s="38"/>
      <c r="E235" s="72">
        <v>452.04</v>
      </c>
      <c r="F235" s="72">
        <v>452.04</v>
      </c>
      <c r="G235" s="42"/>
    </row>
    <row r="236" spans="1:7">
      <c r="A236" s="1"/>
      <c r="B236" s="1"/>
      <c r="C236" s="39"/>
      <c r="D236" s="38"/>
      <c r="E236" s="72">
        <v>1300.9000000000001</v>
      </c>
      <c r="F236" s="72">
        <v>1300.9000000000001</v>
      </c>
      <c r="G236" s="42"/>
    </row>
    <row r="237" spans="1:7">
      <c r="A237" s="1"/>
      <c r="B237" s="1"/>
      <c r="C237" s="39"/>
      <c r="D237" s="38"/>
      <c r="E237" s="72">
        <v>10.54</v>
      </c>
      <c r="F237" s="72">
        <v>10.54</v>
      </c>
      <c r="G237" s="42"/>
    </row>
    <row r="238" spans="1:7">
      <c r="A238" s="1"/>
      <c r="B238" s="1"/>
      <c r="C238" s="39"/>
      <c r="D238" s="38"/>
      <c r="E238" s="72">
        <v>149.1</v>
      </c>
      <c r="F238" s="72">
        <v>149.1</v>
      </c>
      <c r="G238" s="42"/>
    </row>
    <row r="239" spans="1:7">
      <c r="A239" s="1"/>
      <c r="B239" s="1"/>
      <c r="C239" s="39"/>
      <c r="D239" s="38"/>
      <c r="E239" s="72">
        <v>179.57</v>
      </c>
      <c r="F239" s="72">
        <v>179.57</v>
      </c>
      <c r="G239" s="42"/>
    </row>
    <row r="240" spans="1:7">
      <c r="A240" s="1"/>
      <c r="B240" s="1"/>
      <c r="C240" s="39"/>
      <c r="D240" s="38"/>
      <c r="E240" s="72">
        <v>2379.2800000000002</v>
      </c>
      <c r="F240" s="72">
        <v>2379.2800000000002</v>
      </c>
      <c r="G240" s="42"/>
    </row>
    <row r="241" spans="1:7">
      <c r="A241" s="1"/>
      <c r="B241" s="1"/>
      <c r="C241" s="39"/>
      <c r="D241" s="38"/>
      <c r="E241" s="72">
        <v>54.92</v>
      </c>
      <c r="F241" s="72">
        <v>54.92</v>
      </c>
      <c r="G241" s="42"/>
    </row>
    <row r="242" spans="1:7">
      <c r="A242" s="1"/>
      <c r="B242" s="1"/>
      <c r="C242" s="39"/>
      <c r="D242" s="38"/>
      <c r="E242" s="72">
        <v>7.05</v>
      </c>
      <c r="F242" s="72">
        <v>7.05</v>
      </c>
      <c r="G242" s="42"/>
    </row>
    <row r="243" spans="1:7">
      <c r="A243" s="1"/>
      <c r="B243" s="1"/>
      <c r="C243" s="39"/>
      <c r="D243" s="38"/>
      <c r="E243" s="72">
        <v>14.18</v>
      </c>
      <c r="F243" s="72">
        <v>14.18</v>
      </c>
      <c r="G243" s="42"/>
    </row>
    <row r="244" spans="1:7">
      <c r="A244" s="1"/>
      <c r="B244" s="1"/>
      <c r="C244" s="39"/>
      <c r="D244" s="38"/>
      <c r="E244" s="72">
        <v>114.59</v>
      </c>
      <c r="F244" s="72">
        <v>114.59</v>
      </c>
      <c r="G244" s="42"/>
    </row>
    <row r="245" spans="1:7">
      <c r="A245" s="1"/>
      <c r="B245" s="1"/>
      <c r="C245" s="39"/>
      <c r="D245" s="38"/>
      <c r="E245" s="72">
        <v>202.5</v>
      </c>
      <c r="F245" s="72">
        <v>202.5</v>
      </c>
      <c r="G245" s="42"/>
    </row>
    <row r="246" spans="1:7">
      <c r="A246" s="1"/>
      <c r="B246" s="1"/>
      <c r="C246" s="39"/>
      <c r="D246" s="38"/>
      <c r="E246" s="72">
        <v>306.67</v>
      </c>
      <c r="F246" s="72">
        <v>306.67</v>
      </c>
      <c r="G246" s="42"/>
    </row>
    <row r="247" spans="1:7">
      <c r="A247" s="1"/>
      <c r="B247" s="1"/>
      <c r="C247" s="39"/>
      <c r="D247" s="38"/>
      <c r="E247" s="72">
        <v>2088.61</v>
      </c>
      <c r="F247" s="72">
        <v>2088.61</v>
      </c>
      <c r="G247" s="42"/>
    </row>
    <row r="248" spans="1:7">
      <c r="A248" s="1"/>
      <c r="B248" s="1"/>
      <c r="C248" s="39"/>
      <c r="D248" s="38"/>
      <c r="E248" s="72">
        <v>8836.01</v>
      </c>
      <c r="F248" s="72">
        <v>8836.01</v>
      </c>
      <c r="G248" s="42"/>
    </row>
    <row r="249" spans="1:7">
      <c r="A249" s="1"/>
      <c r="B249" s="1"/>
      <c r="C249" s="39"/>
      <c r="D249" s="38"/>
      <c r="E249" s="72">
        <v>1067.8499999999999</v>
      </c>
      <c r="F249" s="72">
        <v>1067.8499999999999</v>
      </c>
      <c r="G249" s="42"/>
    </row>
    <row r="250" spans="1:7">
      <c r="A250" s="1"/>
      <c r="B250" s="1"/>
      <c r="C250" s="39"/>
      <c r="D250" s="38"/>
      <c r="E250" s="72">
        <v>1084.05</v>
      </c>
      <c r="F250" s="72">
        <v>1084.05</v>
      </c>
      <c r="G250" s="42"/>
    </row>
    <row r="251" spans="1:7">
      <c r="A251" s="1"/>
      <c r="B251" s="1"/>
      <c r="C251" s="39"/>
      <c r="D251" s="38"/>
      <c r="E251" s="72">
        <v>2000.36</v>
      </c>
      <c r="F251" s="72">
        <v>2000.36</v>
      </c>
      <c r="G251" s="42"/>
    </row>
    <row r="252" spans="1:7">
      <c r="A252" s="1"/>
      <c r="B252" s="1"/>
      <c r="C252" s="39"/>
      <c r="D252" s="38"/>
      <c r="E252" s="72">
        <v>50.32</v>
      </c>
      <c r="F252" s="72">
        <v>50.32</v>
      </c>
      <c r="G252" s="42"/>
    </row>
    <row r="253" spans="1:7">
      <c r="A253" s="1"/>
      <c r="B253" s="1"/>
      <c r="C253" s="39"/>
      <c r="D253" s="38"/>
      <c r="E253" s="72">
        <v>105.42</v>
      </c>
      <c r="F253" s="72">
        <v>105.42</v>
      </c>
      <c r="G253" s="42"/>
    </row>
    <row r="254" spans="1:7">
      <c r="A254" s="1"/>
      <c r="B254" s="1"/>
      <c r="C254" s="39"/>
      <c r="D254" s="38"/>
      <c r="E254" s="72">
        <v>7.5</v>
      </c>
      <c r="F254" s="72">
        <v>7.5</v>
      </c>
      <c r="G254" s="42"/>
    </row>
    <row r="255" spans="1:7">
      <c r="A255" s="1"/>
      <c r="B255" s="1"/>
      <c r="C255" s="39"/>
      <c r="D255" s="38"/>
      <c r="E255" s="72">
        <v>36.1</v>
      </c>
      <c r="F255" s="72">
        <v>36.1</v>
      </c>
      <c r="G255" s="42"/>
    </row>
    <row r="256" spans="1:7">
      <c r="A256" s="1"/>
      <c r="B256" s="1"/>
      <c r="C256" s="39"/>
      <c r="D256" s="38"/>
      <c r="E256" s="72">
        <v>2492.92</v>
      </c>
      <c r="F256" s="72">
        <v>2492.92</v>
      </c>
      <c r="G256" s="42"/>
    </row>
    <row r="257" spans="1:7">
      <c r="A257" s="1"/>
      <c r="B257" s="1"/>
      <c r="C257" s="39"/>
      <c r="D257" s="38"/>
      <c r="E257" s="72">
        <v>175</v>
      </c>
      <c r="F257" s="72">
        <v>175</v>
      </c>
      <c r="G257" s="42"/>
    </row>
    <row r="258" spans="1:7">
      <c r="A258" s="1"/>
      <c r="B258" s="1"/>
      <c r="C258" s="39" t="s">
        <v>3320</v>
      </c>
      <c r="D258" s="38" t="s">
        <v>3321</v>
      </c>
      <c r="E258" s="72">
        <v>0</v>
      </c>
      <c r="F258" s="72">
        <v>0</v>
      </c>
      <c r="G258" s="42"/>
    </row>
    <row r="259" spans="1:7">
      <c r="A259" s="1"/>
      <c r="B259" s="1"/>
      <c r="C259" s="39">
        <v>12107</v>
      </c>
      <c r="D259" s="38" t="s">
        <v>3365</v>
      </c>
      <c r="E259" s="72">
        <v>9000</v>
      </c>
      <c r="F259" s="72">
        <v>9000</v>
      </c>
      <c r="G259" s="42"/>
    </row>
    <row r="260" spans="1:7">
      <c r="A260" s="1"/>
      <c r="B260" s="1"/>
      <c r="C260" s="39">
        <v>12131</v>
      </c>
      <c r="D260" s="38" t="s">
        <v>3365</v>
      </c>
      <c r="E260" s="72">
        <v>3000</v>
      </c>
      <c r="F260" s="72">
        <v>3000</v>
      </c>
      <c r="G260" s="42"/>
    </row>
    <row r="261" spans="1:7">
      <c r="A261" s="1"/>
      <c r="B261" s="1"/>
      <c r="C261" s="39"/>
      <c r="D261" s="1"/>
      <c r="E261" s="72"/>
      <c r="F261" s="72"/>
      <c r="G261" s="42"/>
    </row>
    <row r="262" spans="1:7">
      <c r="A262" s="1" t="s">
        <v>229</v>
      </c>
      <c r="B262" s="1"/>
      <c r="C262" s="39"/>
      <c r="D262" s="1" t="s">
        <v>230</v>
      </c>
      <c r="E262" s="23">
        <f t="shared" si="17"/>
        <v>0</v>
      </c>
      <c r="F262" s="23">
        <f t="shared" si="17"/>
        <v>0</v>
      </c>
      <c r="G262" s="42"/>
    </row>
    <row r="263" spans="1:7">
      <c r="A263" s="1" t="s">
        <v>231</v>
      </c>
      <c r="B263" s="1"/>
      <c r="C263" s="39"/>
      <c r="D263" s="1" t="s">
        <v>232</v>
      </c>
      <c r="E263" s="18">
        <v>0</v>
      </c>
      <c r="F263" s="18">
        <v>0</v>
      </c>
      <c r="G263" s="42"/>
    </row>
    <row r="264" spans="1:7">
      <c r="A264" s="1"/>
      <c r="B264" s="1"/>
      <c r="C264" s="39"/>
      <c r="D264" s="38"/>
      <c r="E264" s="23"/>
      <c r="F264" s="23"/>
      <c r="G264" s="42"/>
    </row>
    <row r="265" spans="1:7">
      <c r="A265" s="4" t="s">
        <v>233</v>
      </c>
      <c r="B265" s="4"/>
      <c r="C265" s="4"/>
      <c r="D265" s="4" t="s">
        <v>234</v>
      </c>
      <c r="E265" s="10">
        <f>SUM(E266:E270)</f>
        <v>0</v>
      </c>
      <c r="F265" s="10">
        <f>SUM(F266:F270)</f>
        <v>0</v>
      </c>
      <c r="G265" s="42"/>
    </row>
    <row r="266" spans="1:7">
      <c r="A266" s="1" t="s">
        <v>235</v>
      </c>
      <c r="B266" s="1"/>
      <c r="C266" s="39"/>
      <c r="D266" s="1" t="s">
        <v>511</v>
      </c>
      <c r="E266" s="18">
        <f>SUM(D266:D266)</f>
        <v>0</v>
      </c>
      <c r="F266" s="18">
        <f>SUM(E266:E266)</f>
        <v>0</v>
      </c>
      <c r="G266" s="42"/>
    </row>
    <row r="267" spans="1:7">
      <c r="A267" s="1" t="s">
        <v>237</v>
      </c>
      <c r="B267" s="1"/>
      <c r="C267" s="39"/>
      <c r="D267" s="1" t="s">
        <v>236</v>
      </c>
      <c r="E267" s="23">
        <f>SUM(D267:D267)</f>
        <v>0</v>
      </c>
      <c r="F267" s="23">
        <f>SUM(E267:E267)</f>
        <v>0</v>
      </c>
      <c r="G267" s="42"/>
    </row>
    <row r="268" spans="1:7">
      <c r="A268" s="1" t="s">
        <v>1035</v>
      </c>
      <c r="B268" s="1"/>
      <c r="C268" s="39"/>
      <c r="D268" s="1" t="s">
        <v>2064</v>
      </c>
      <c r="E268" s="23">
        <v>0</v>
      </c>
      <c r="F268" s="23">
        <v>0</v>
      </c>
      <c r="G268" s="42"/>
    </row>
    <row r="269" spans="1:7">
      <c r="A269" s="1"/>
      <c r="B269" s="1"/>
      <c r="C269" s="39"/>
      <c r="D269" s="38"/>
      <c r="E269" s="23"/>
      <c r="F269" s="23"/>
      <c r="G269" s="42"/>
    </row>
    <row r="270" spans="1:7">
      <c r="D270" s="38"/>
      <c r="E270" s="23"/>
      <c r="F270" s="23"/>
      <c r="G270" s="42"/>
    </row>
    <row r="271" spans="1:7" ht="15">
      <c r="A271" s="16" t="s">
        <v>238</v>
      </c>
      <c r="B271" s="16"/>
      <c r="C271" s="16"/>
      <c r="D271" s="16" t="s">
        <v>239</v>
      </c>
      <c r="E271" s="17">
        <f>E272+E319+E323+E329+E331+E335+E344+E355</f>
        <v>723716.8899999999</v>
      </c>
      <c r="F271" s="17">
        <f>F272+F319+F323+F329+F331+F335+F344+F355</f>
        <v>723716.8899999999</v>
      </c>
      <c r="G271" s="42"/>
    </row>
    <row r="272" spans="1:7">
      <c r="A272" s="4" t="s">
        <v>240</v>
      </c>
      <c r="B272" s="4"/>
      <c r="C272" s="4"/>
      <c r="D272" s="4" t="s">
        <v>241</v>
      </c>
      <c r="E272" s="10">
        <f>SUM(E273:E318)</f>
        <v>41572.949999999997</v>
      </c>
      <c r="F272" s="10">
        <f>SUM(F273:F318)</f>
        <v>41572.949999999997</v>
      </c>
      <c r="G272" s="42"/>
    </row>
    <row r="273" spans="1:7">
      <c r="A273" s="1" t="s">
        <v>242</v>
      </c>
      <c r="B273" s="1"/>
      <c r="C273" s="39"/>
      <c r="D273" s="1" t="s">
        <v>241</v>
      </c>
      <c r="E273" s="11">
        <v>0</v>
      </c>
      <c r="F273" s="11">
        <v>0</v>
      </c>
      <c r="G273" s="42"/>
    </row>
    <row r="274" spans="1:7">
      <c r="A274" s="1"/>
      <c r="B274" s="1" t="s">
        <v>618</v>
      </c>
      <c r="C274" s="39" t="s">
        <v>3320</v>
      </c>
      <c r="D274" s="38" t="s">
        <v>3321</v>
      </c>
      <c r="E274" s="11">
        <v>0</v>
      </c>
      <c r="F274" s="11">
        <v>0</v>
      </c>
      <c r="G274" s="42"/>
    </row>
    <row r="275" spans="1:7">
      <c r="A275" s="1"/>
      <c r="B275" s="1"/>
      <c r="C275" s="39">
        <v>12108</v>
      </c>
      <c r="D275" s="38" t="s">
        <v>549</v>
      </c>
      <c r="E275" s="72">
        <v>5000.0600000000004</v>
      </c>
      <c r="F275" s="72">
        <v>5000.0600000000004</v>
      </c>
      <c r="G275" s="42"/>
    </row>
    <row r="276" spans="1:7">
      <c r="A276" s="1"/>
      <c r="B276" s="1"/>
      <c r="C276" s="39">
        <v>12110</v>
      </c>
      <c r="D276" s="38" t="s">
        <v>515</v>
      </c>
      <c r="E276" s="72">
        <v>950</v>
      </c>
      <c r="F276" s="72">
        <v>950</v>
      </c>
      <c r="G276" s="42"/>
    </row>
    <row r="277" spans="1:7">
      <c r="A277" s="1"/>
      <c r="B277" s="1"/>
      <c r="C277" s="39">
        <v>12112</v>
      </c>
      <c r="D277" s="38" t="s">
        <v>1040</v>
      </c>
      <c r="E277" s="72">
        <v>425</v>
      </c>
      <c r="F277" s="72">
        <v>425</v>
      </c>
      <c r="G277" s="42"/>
    </row>
    <row r="278" spans="1:7">
      <c r="A278" s="1"/>
      <c r="B278" s="1"/>
      <c r="C278" s="39">
        <v>12116</v>
      </c>
      <c r="D278" s="38" t="s">
        <v>1040</v>
      </c>
      <c r="E278" s="72">
        <v>425</v>
      </c>
      <c r="F278" s="72">
        <v>425</v>
      </c>
      <c r="G278" s="42"/>
    </row>
    <row r="279" spans="1:7">
      <c r="A279" s="1"/>
      <c r="B279" s="1"/>
      <c r="C279" s="39">
        <v>12117</v>
      </c>
      <c r="D279" s="38" t="s">
        <v>1565</v>
      </c>
      <c r="E279" s="72">
        <v>190</v>
      </c>
      <c r="F279" s="72">
        <v>190</v>
      </c>
      <c r="G279" s="42"/>
    </row>
    <row r="280" spans="1:7">
      <c r="A280" s="1"/>
      <c r="B280" s="1"/>
      <c r="C280" s="39">
        <v>12119</v>
      </c>
      <c r="D280" s="38" t="s">
        <v>1040</v>
      </c>
      <c r="E280" s="72">
        <v>425</v>
      </c>
      <c r="F280" s="72">
        <v>425</v>
      </c>
      <c r="G280" s="42"/>
    </row>
    <row r="281" spans="1:7">
      <c r="A281" s="1"/>
      <c r="B281" s="1"/>
      <c r="C281" s="39">
        <v>12120</v>
      </c>
      <c r="D281" s="38" t="s">
        <v>1040</v>
      </c>
      <c r="E281" s="72">
        <v>425</v>
      </c>
      <c r="F281" s="72">
        <v>425</v>
      </c>
      <c r="G281" s="42"/>
    </row>
    <row r="282" spans="1:7">
      <c r="A282" s="1"/>
      <c r="B282" s="1"/>
      <c r="C282" s="39">
        <v>12122</v>
      </c>
      <c r="D282" s="38" t="s">
        <v>1040</v>
      </c>
      <c r="E282" s="72">
        <v>425</v>
      </c>
      <c r="F282" s="72">
        <v>425</v>
      </c>
      <c r="G282" s="42"/>
    </row>
    <row r="283" spans="1:7">
      <c r="A283" s="1"/>
      <c r="B283" s="1"/>
      <c r="C283" s="39">
        <v>12127</v>
      </c>
      <c r="D283" s="38" t="s">
        <v>515</v>
      </c>
      <c r="E283" s="72">
        <v>1000</v>
      </c>
      <c r="F283" s="72">
        <v>1000</v>
      </c>
      <c r="G283" s="42"/>
    </row>
    <row r="284" spans="1:7">
      <c r="A284" s="1"/>
      <c r="B284" s="1"/>
      <c r="C284" s="39">
        <v>12128</v>
      </c>
      <c r="D284" s="38" t="s">
        <v>517</v>
      </c>
      <c r="E284" s="72">
        <v>140</v>
      </c>
      <c r="F284" s="72">
        <v>140</v>
      </c>
      <c r="G284" s="42"/>
    </row>
    <row r="285" spans="1:7">
      <c r="A285" s="1"/>
      <c r="B285" s="1"/>
      <c r="C285" s="39">
        <v>12130</v>
      </c>
      <c r="D285" s="38" t="s">
        <v>517</v>
      </c>
      <c r="E285" s="72">
        <v>140</v>
      </c>
      <c r="F285" s="72">
        <v>140</v>
      </c>
      <c r="G285" s="42"/>
    </row>
    <row r="286" spans="1:7">
      <c r="A286" s="1"/>
      <c r="B286" s="1"/>
      <c r="C286" s="39">
        <v>12132</v>
      </c>
      <c r="D286" s="38" t="s">
        <v>1040</v>
      </c>
      <c r="E286" s="72">
        <v>425</v>
      </c>
      <c r="F286" s="72">
        <v>425</v>
      </c>
      <c r="G286" s="42"/>
    </row>
    <row r="287" spans="1:7">
      <c r="A287" s="1"/>
      <c r="B287" s="1"/>
      <c r="C287" s="39">
        <v>12134</v>
      </c>
      <c r="D287" s="38" t="s">
        <v>531</v>
      </c>
      <c r="E287" s="72">
        <v>109.39</v>
      </c>
      <c r="F287" s="72">
        <v>109.39</v>
      </c>
      <c r="G287" s="42"/>
    </row>
    <row r="288" spans="1:7">
      <c r="A288" s="1"/>
      <c r="B288" s="1"/>
      <c r="C288" s="39">
        <v>12135</v>
      </c>
      <c r="D288" s="38" t="s">
        <v>531</v>
      </c>
      <c r="E288" s="72">
        <v>745.37</v>
      </c>
      <c r="F288" s="72">
        <v>745.37</v>
      </c>
      <c r="G288" s="42"/>
    </row>
    <row r="289" spans="1:7">
      <c r="A289" s="1"/>
      <c r="B289" s="1"/>
      <c r="C289" s="39">
        <v>12136</v>
      </c>
      <c r="D289" s="38" t="s">
        <v>531</v>
      </c>
      <c r="E289" s="72">
        <v>237.95</v>
      </c>
      <c r="F289" s="72">
        <v>237.95</v>
      </c>
      <c r="G289" s="42"/>
    </row>
    <row r="290" spans="1:7">
      <c r="A290" s="1"/>
      <c r="B290" s="1"/>
      <c r="C290" s="39">
        <v>12137</v>
      </c>
      <c r="D290" s="38" t="s">
        <v>1040</v>
      </c>
      <c r="E290" s="72">
        <v>1175</v>
      </c>
      <c r="F290" s="72">
        <v>1175</v>
      </c>
      <c r="G290" s="42"/>
    </row>
    <row r="291" spans="1:7">
      <c r="A291" s="1"/>
      <c r="B291" s="1"/>
      <c r="C291" s="39">
        <v>12138</v>
      </c>
      <c r="D291" s="38" t="s">
        <v>1040</v>
      </c>
      <c r="E291" s="72">
        <v>425</v>
      </c>
      <c r="F291" s="72">
        <v>425</v>
      </c>
      <c r="G291" s="42"/>
    </row>
    <row r="292" spans="1:7">
      <c r="A292" s="1"/>
      <c r="B292" s="1"/>
      <c r="C292" s="39">
        <v>12139</v>
      </c>
      <c r="D292" s="38" t="s">
        <v>1042</v>
      </c>
      <c r="E292" s="72">
        <v>1133.08</v>
      </c>
      <c r="F292" s="72">
        <v>1133.08</v>
      </c>
      <c r="G292" s="42"/>
    </row>
    <row r="293" spans="1:7">
      <c r="A293" s="1"/>
      <c r="B293" s="1"/>
      <c r="C293" s="39">
        <v>12140</v>
      </c>
      <c r="D293" s="38" t="s">
        <v>1040</v>
      </c>
      <c r="E293" s="72">
        <v>425</v>
      </c>
      <c r="F293" s="72">
        <v>425</v>
      </c>
      <c r="G293" s="42"/>
    </row>
    <row r="294" spans="1:7">
      <c r="A294" s="1"/>
      <c r="B294" s="1"/>
      <c r="C294" s="39">
        <v>12141</v>
      </c>
      <c r="D294" s="38" t="s">
        <v>1040</v>
      </c>
      <c r="E294" s="72">
        <v>425</v>
      </c>
      <c r="F294" s="72">
        <v>425</v>
      </c>
      <c r="G294" s="42"/>
    </row>
    <row r="295" spans="1:7">
      <c r="A295" s="1"/>
      <c r="B295" s="1"/>
      <c r="C295" s="39">
        <v>12143</v>
      </c>
      <c r="D295" s="38" t="s">
        <v>517</v>
      </c>
      <c r="E295" s="72">
        <v>190</v>
      </c>
      <c r="F295" s="72">
        <v>190</v>
      </c>
      <c r="G295" s="42"/>
    </row>
    <row r="296" spans="1:7">
      <c r="A296" s="1"/>
      <c r="B296" s="1"/>
      <c r="C296" s="39">
        <v>12144</v>
      </c>
      <c r="D296" s="38" t="s">
        <v>1040</v>
      </c>
      <c r="E296" s="72">
        <v>425</v>
      </c>
      <c r="F296" s="72">
        <v>425</v>
      </c>
      <c r="G296" s="42"/>
    </row>
    <row r="297" spans="1:7">
      <c r="A297" s="1"/>
      <c r="B297" s="1"/>
      <c r="C297" s="39">
        <v>12145</v>
      </c>
      <c r="D297" s="38" t="s">
        <v>3226</v>
      </c>
      <c r="E297" s="72">
        <v>4973.7</v>
      </c>
      <c r="F297" s="72">
        <v>4973.7</v>
      </c>
      <c r="G297" s="42"/>
    </row>
    <row r="298" spans="1:7">
      <c r="A298" s="1"/>
      <c r="B298" s="1"/>
      <c r="C298" s="39">
        <v>12146</v>
      </c>
      <c r="D298" s="38" t="s">
        <v>515</v>
      </c>
      <c r="E298" s="72">
        <v>1400</v>
      </c>
      <c r="F298" s="72">
        <v>1400</v>
      </c>
      <c r="G298" s="42"/>
    </row>
    <row r="299" spans="1:7">
      <c r="A299" s="1"/>
      <c r="B299" s="1"/>
      <c r="C299" s="39">
        <v>12147</v>
      </c>
      <c r="D299" s="38" t="s">
        <v>1040</v>
      </c>
      <c r="E299" s="72">
        <v>425</v>
      </c>
      <c r="F299" s="72">
        <v>425</v>
      </c>
      <c r="G299" s="42"/>
    </row>
    <row r="300" spans="1:7">
      <c r="A300" s="1"/>
      <c r="B300" s="1"/>
      <c r="C300" s="39">
        <v>12150</v>
      </c>
      <c r="D300" s="38" t="s">
        <v>1040</v>
      </c>
      <c r="E300" s="72">
        <v>425</v>
      </c>
      <c r="F300" s="72">
        <v>425</v>
      </c>
      <c r="G300" s="42"/>
    </row>
    <row r="301" spans="1:7">
      <c r="A301" s="1"/>
      <c r="B301" s="1"/>
      <c r="C301" s="39">
        <v>12154</v>
      </c>
      <c r="D301" s="38" t="s">
        <v>1040</v>
      </c>
      <c r="E301" s="72">
        <v>850</v>
      </c>
      <c r="F301" s="72">
        <v>850</v>
      </c>
      <c r="G301" s="42"/>
    </row>
    <row r="302" spans="1:7">
      <c r="A302" s="1"/>
      <c r="B302" s="1"/>
      <c r="C302" s="39">
        <v>12155</v>
      </c>
      <c r="D302" s="38" t="s">
        <v>1040</v>
      </c>
      <c r="E302" s="72">
        <v>425</v>
      </c>
      <c r="F302" s="72">
        <v>425</v>
      </c>
      <c r="G302" s="42"/>
    </row>
    <row r="303" spans="1:7">
      <c r="A303" s="1"/>
      <c r="B303" s="1"/>
      <c r="C303" s="39">
        <v>12156</v>
      </c>
      <c r="D303" s="38" t="s">
        <v>3229</v>
      </c>
      <c r="E303" s="72">
        <v>5351.3</v>
      </c>
      <c r="F303" s="72">
        <v>5351.3</v>
      </c>
      <c r="G303" s="42"/>
    </row>
    <row r="304" spans="1:7">
      <c r="A304" s="1"/>
      <c r="B304" s="1"/>
      <c r="C304" s="39">
        <v>12157</v>
      </c>
      <c r="D304" s="38" t="s">
        <v>517</v>
      </c>
      <c r="E304" s="72">
        <v>140</v>
      </c>
      <c r="F304" s="72">
        <v>140</v>
      </c>
      <c r="G304" s="42"/>
    </row>
    <row r="305" spans="1:7">
      <c r="A305" s="1"/>
      <c r="B305" s="1"/>
      <c r="C305" s="39">
        <v>12158</v>
      </c>
      <c r="D305" s="38" t="s">
        <v>1040</v>
      </c>
      <c r="E305" s="72">
        <v>840.01</v>
      </c>
      <c r="F305" s="72">
        <v>840.01</v>
      </c>
      <c r="G305" s="42"/>
    </row>
    <row r="306" spans="1:7">
      <c r="A306" s="1"/>
      <c r="B306" s="1"/>
      <c r="C306" s="39">
        <v>12159</v>
      </c>
      <c r="D306" s="38" t="s">
        <v>1040</v>
      </c>
      <c r="E306" s="72">
        <v>425</v>
      </c>
      <c r="F306" s="72">
        <v>425</v>
      </c>
      <c r="G306" s="42"/>
    </row>
    <row r="307" spans="1:7">
      <c r="A307" s="1"/>
      <c r="B307" s="1"/>
      <c r="C307" s="39">
        <v>12160</v>
      </c>
      <c r="D307" s="38" t="s">
        <v>549</v>
      </c>
      <c r="E307" s="72">
        <v>5000.0600000000004</v>
      </c>
      <c r="F307" s="72">
        <v>5000.0600000000004</v>
      </c>
      <c r="G307" s="42"/>
    </row>
    <row r="308" spans="1:7">
      <c r="A308" s="1"/>
      <c r="B308" s="1"/>
      <c r="C308" s="39">
        <v>12161</v>
      </c>
      <c r="D308" s="38" t="s">
        <v>515</v>
      </c>
      <c r="E308" s="72">
        <v>900</v>
      </c>
      <c r="F308" s="72">
        <v>900</v>
      </c>
      <c r="G308" s="42"/>
    </row>
    <row r="309" spans="1:7">
      <c r="A309" s="1"/>
      <c r="B309" s="1"/>
      <c r="C309" s="39">
        <v>12162</v>
      </c>
      <c r="D309" s="38" t="s">
        <v>1040</v>
      </c>
      <c r="E309" s="72">
        <v>425</v>
      </c>
      <c r="F309" s="72">
        <v>425</v>
      </c>
      <c r="G309" s="42"/>
    </row>
    <row r="310" spans="1:7">
      <c r="A310" s="1"/>
      <c r="B310" s="1"/>
      <c r="C310" s="39">
        <v>12163</v>
      </c>
      <c r="D310" s="38" t="s">
        <v>1040</v>
      </c>
      <c r="E310" s="72">
        <v>977.96</v>
      </c>
      <c r="F310" s="72">
        <v>977.96</v>
      </c>
      <c r="G310" s="42"/>
    </row>
    <row r="311" spans="1:7">
      <c r="A311" s="1"/>
      <c r="B311" s="1"/>
      <c r="C311" s="39">
        <v>12164</v>
      </c>
      <c r="D311" s="38" t="s">
        <v>517</v>
      </c>
      <c r="E311" s="72">
        <v>140</v>
      </c>
      <c r="F311" s="72">
        <v>140</v>
      </c>
      <c r="G311" s="42"/>
    </row>
    <row r="312" spans="1:7">
      <c r="A312" s="1"/>
      <c r="B312" s="1"/>
      <c r="C312" s="39">
        <v>12166</v>
      </c>
      <c r="D312" s="38" t="s">
        <v>531</v>
      </c>
      <c r="E312" s="72">
        <v>605.49</v>
      </c>
      <c r="F312" s="72">
        <v>605.49</v>
      </c>
      <c r="G312" s="42"/>
    </row>
    <row r="313" spans="1:7">
      <c r="A313" s="1"/>
      <c r="B313" s="1"/>
      <c r="C313" s="39">
        <v>12167</v>
      </c>
      <c r="D313" s="38" t="s">
        <v>1040</v>
      </c>
      <c r="E313" s="72">
        <v>885.5</v>
      </c>
      <c r="F313" s="72">
        <v>885.5</v>
      </c>
      <c r="G313" s="42"/>
    </row>
    <row r="314" spans="1:7">
      <c r="A314" s="1"/>
      <c r="B314" s="1"/>
      <c r="C314" s="39">
        <v>12170</v>
      </c>
      <c r="D314" s="38" t="s">
        <v>1040</v>
      </c>
      <c r="E314" s="72">
        <v>425</v>
      </c>
      <c r="F314" s="72">
        <v>425</v>
      </c>
      <c r="G314" s="42"/>
    </row>
    <row r="315" spans="1:7">
      <c r="A315" s="1"/>
      <c r="B315" s="1"/>
      <c r="C315" s="39">
        <v>12173</v>
      </c>
      <c r="D315" s="38" t="s">
        <v>1040</v>
      </c>
      <c r="E315" s="72">
        <v>425</v>
      </c>
      <c r="F315" s="72">
        <v>425</v>
      </c>
      <c r="G315" s="42"/>
    </row>
    <row r="316" spans="1:7">
      <c r="A316" s="1"/>
      <c r="B316" s="1"/>
      <c r="C316" s="39">
        <v>12174</v>
      </c>
      <c r="D316" s="38" t="s">
        <v>517</v>
      </c>
      <c r="E316" s="72">
        <v>140</v>
      </c>
      <c r="F316" s="72">
        <v>140</v>
      </c>
      <c r="G316" s="42"/>
    </row>
    <row r="317" spans="1:7">
      <c r="A317" s="1"/>
      <c r="B317" s="1"/>
      <c r="C317" s="39">
        <v>12175</v>
      </c>
      <c r="D317" s="38" t="s">
        <v>1042</v>
      </c>
      <c r="E317" s="72">
        <v>1133.08</v>
      </c>
      <c r="F317" s="72">
        <v>1133.08</v>
      </c>
      <c r="G317" s="42"/>
    </row>
    <row r="318" spans="1:7">
      <c r="A318" s="1" t="s">
        <v>243</v>
      </c>
      <c r="B318" s="1"/>
      <c r="C318" s="39"/>
      <c r="D318" s="1" t="s">
        <v>244</v>
      </c>
      <c r="E318" s="72">
        <v>0</v>
      </c>
      <c r="F318" s="13">
        <v>0</v>
      </c>
      <c r="G318" s="42"/>
    </row>
    <row r="319" spans="1:7">
      <c r="A319" s="4" t="s">
        <v>245</v>
      </c>
      <c r="B319" s="4"/>
      <c r="C319" s="4"/>
      <c r="D319" s="4" t="s">
        <v>246</v>
      </c>
      <c r="E319" s="10">
        <f t="shared" ref="E319" si="18">SUM(E320:E322)</f>
        <v>0</v>
      </c>
      <c r="F319" s="10">
        <f>SUM(F320:F322)</f>
        <v>0</v>
      </c>
      <c r="G319" s="42"/>
    </row>
    <row r="320" spans="1:7">
      <c r="A320" s="1" t="s">
        <v>247</v>
      </c>
      <c r="B320" s="1"/>
      <c r="C320" s="39"/>
      <c r="D320" s="1" t="s">
        <v>248</v>
      </c>
      <c r="E320" s="18">
        <f t="shared" ref="E320:F322" si="19">SUM(D320:D320)</f>
        <v>0</v>
      </c>
      <c r="F320" s="18">
        <f t="shared" si="19"/>
        <v>0</v>
      </c>
      <c r="G320" s="42"/>
    </row>
    <row r="321" spans="1:7">
      <c r="A321" s="1" t="s">
        <v>249</v>
      </c>
      <c r="B321" s="1"/>
      <c r="C321" s="39"/>
      <c r="D321" s="1" t="s">
        <v>250</v>
      </c>
      <c r="E321" s="23">
        <f t="shared" si="19"/>
        <v>0</v>
      </c>
      <c r="F321" s="23">
        <f t="shared" si="19"/>
        <v>0</v>
      </c>
      <c r="G321" s="42"/>
    </row>
    <row r="322" spans="1:7">
      <c r="A322" s="1" t="s">
        <v>251</v>
      </c>
      <c r="B322" s="1"/>
      <c r="C322" s="39"/>
      <c r="D322" s="1" t="s">
        <v>252</v>
      </c>
      <c r="E322" s="23">
        <f t="shared" si="19"/>
        <v>0</v>
      </c>
      <c r="F322" s="23">
        <f t="shared" si="19"/>
        <v>0</v>
      </c>
      <c r="G322" s="42"/>
    </row>
    <row r="323" spans="1:7">
      <c r="A323" s="4" t="s">
        <v>253</v>
      </c>
      <c r="B323" s="4"/>
      <c r="C323" s="4"/>
      <c r="D323" s="4" t="s">
        <v>254</v>
      </c>
      <c r="E323" s="10">
        <f>SUM(E324:E328)</f>
        <v>6200</v>
      </c>
      <c r="F323" s="10">
        <f>SUM(F324:F328)</f>
        <v>6200</v>
      </c>
      <c r="G323" s="42"/>
    </row>
    <row r="324" spans="1:7">
      <c r="A324" s="1" t="s">
        <v>257</v>
      </c>
      <c r="B324" s="1"/>
      <c r="C324" s="39"/>
      <c r="D324" s="1" t="s">
        <v>258</v>
      </c>
      <c r="E324" s="18">
        <v>0</v>
      </c>
      <c r="F324" s="18">
        <v>0</v>
      </c>
      <c r="G324" s="42"/>
    </row>
    <row r="325" spans="1:7">
      <c r="A325" s="1" t="s">
        <v>259</v>
      </c>
      <c r="B325" s="1"/>
      <c r="C325" s="39"/>
      <c r="D325" s="1" t="s">
        <v>260</v>
      </c>
      <c r="E325" s="23">
        <f t="shared" ref="E325:F327" si="20">SUM(D325:D325)</f>
        <v>0</v>
      </c>
      <c r="F325" s="23">
        <f t="shared" si="20"/>
        <v>0</v>
      </c>
      <c r="G325" s="42"/>
    </row>
    <row r="326" spans="1:7">
      <c r="A326" s="1" t="s">
        <v>261</v>
      </c>
      <c r="B326" s="1"/>
      <c r="C326" s="39"/>
      <c r="D326" s="1" t="s">
        <v>262</v>
      </c>
      <c r="E326" s="23">
        <f t="shared" si="20"/>
        <v>0</v>
      </c>
      <c r="F326" s="23">
        <f t="shared" si="20"/>
        <v>0</v>
      </c>
      <c r="G326" s="42"/>
    </row>
    <row r="327" spans="1:7">
      <c r="A327" s="1" t="s">
        <v>263</v>
      </c>
      <c r="B327" s="1" t="s">
        <v>618</v>
      </c>
      <c r="C327" s="39" t="s">
        <v>3291</v>
      </c>
      <c r="D327" s="38" t="s">
        <v>3352</v>
      </c>
      <c r="E327" s="72">
        <v>6200</v>
      </c>
      <c r="F327" s="23">
        <f t="shared" si="20"/>
        <v>6200</v>
      </c>
      <c r="G327" s="42"/>
    </row>
    <row r="328" spans="1:7">
      <c r="A328" s="1" t="s">
        <v>265</v>
      </c>
      <c r="B328" s="1"/>
      <c r="C328" s="39"/>
      <c r="D328" s="1" t="s">
        <v>266</v>
      </c>
      <c r="E328" s="18">
        <v>0</v>
      </c>
      <c r="F328" s="18">
        <f>SUM(E328:E328)</f>
        <v>0</v>
      </c>
      <c r="G328" s="42"/>
    </row>
    <row r="329" spans="1:7">
      <c r="A329" s="4" t="s">
        <v>267</v>
      </c>
      <c r="B329" s="4"/>
      <c r="C329" s="4"/>
      <c r="D329" s="4" t="s">
        <v>843</v>
      </c>
      <c r="E329" s="10">
        <f>SUM(E330:E330)</f>
        <v>0</v>
      </c>
      <c r="F329" s="10">
        <f>SUM(F330:F330)</f>
        <v>0</v>
      </c>
      <c r="G329" s="42"/>
    </row>
    <row r="330" spans="1:7">
      <c r="A330" s="1" t="s">
        <v>1702</v>
      </c>
      <c r="B330" s="1"/>
      <c r="C330" s="39"/>
      <c r="D330" s="1" t="s">
        <v>270</v>
      </c>
      <c r="E330" s="23">
        <f>SUM(D330:D330)</f>
        <v>0</v>
      </c>
      <c r="F330" s="23">
        <f>SUM(E330:E330)</f>
        <v>0</v>
      </c>
      <c r="G330" s="42"/>
    </row>
    <row r="331" spans="1:7">
      <c r="A331" s="4" t="s">
        <v>271</v>
      </c>
      <c r="B331" s="4"/>
      <c r="C331" s="4"/>
      <c r="D331" s="4" t="s">
        <v>272</v>
      </c>
      <c r="E331" s="10">
        <f>SUM(E332:E334)</f>
        <v>0</v>
      </c>
      <c r="F331" s="10">
        <f>SUM(F332:F334)</f>
        <v>0</v>
      </c>
      <c r="G331" s="42"/>
    </row>
    <row r="332" spans="1:7">
      <c r="A332" s="1" t="s">
        <v>273</v>
      </c>
      <c r="C332" s="39"/>
      <c r="D332" s="1" t="s">
        <v>274</v>
      </c>
      <c r="E332" s="23">
        <f t="shared" ref="E332:F332" si="21">SUM(D332:D332)</f>
        <v>0</v>
      </c>
      <c r="F332" s="23">
        <f t="shared" si="21"/>
        <v>0</v>
      </c>
      <c r="G332" s="42"/>
    </row>
    <row r="333" spans="1:7">
      <c r="A333" s="1" t="s">
        <v>275</v>
      </c>
      <c r="B333" s="1"/>
      <c r="C333" s="39"/>
      <c r="D333" s="1" t="s">
        <v>276</v>
      </c>
      <c r="E333" s="18">
        <v>0</v>
      </c>
      <c r="F333" s="18">
        <v>0</v>
      </c>
      <c r="G333" s="42"/>
    </row>
    <row r="334" spans="1:7">
      <c r="A334" s="1" t="s">
        <v>1703</v>
      </c>
      <c r="B334" s="1"/>
      <c r="C334" s="39"/>
      <c r="D334" s="1" t="s">
        <v>278</v>
      </c>
      <c r="E334" s="18">
        <v>0</v>
      </c>
      <c r="F334" s="18">
        <v>0</v>
      </c>
      <c r="G334" s="42"/>
    </row>
    <row r="335" spans="1:7">
      <c r="A335" s="4" t="s">
        <v>279</v>
      </c>
      <c r="B335" s="4"/>
      <c r="C335" s="4"/>
      <c r="D335" s="4" t="s">
        <v>280</v>
      </c>
      <c r="E335" s="10">
        <f>SUM(E336:E342)</f>
        <v>0</v>
      </c>
      <c r="F335" s="10">
        <f>SUM(F336:F342)</f>
        <v>0</v>
      </c>
      <c r="G335" s="42"/>
    </row>
    <row r="336" spans="1:7">
      <c r="A336" s="1" t="s">
        <v>281</v>
      </c>
      <c r="B336" s="1"/>
      <c r="C336" s="39"/>
      <c r="D336" s="1" t="s">
        <v>282</v>
      </c>
      <c r="E336" s="23">
        <f t="shared" ref="E336:F342" si="22">SUM(D336:D336)</f>
        <v>0</v>
      </c>
      <c r="F336" s="23">
        <f t="shared" si="22"/>
        <v>0</v>
      </c>
      <c r="G336" s="42"/>
    </row>
    <row r="337" spans="1:7">
      <c r="A337" s="1" t="s">
        <v>283</v>
      </c>
      <c r="B337" s="1"/>
      <c r="C337" s="39"/>
      <c r="D337" s="1" t="s">
        <v>284</v>
      </c>
      <c r="E337" s="23">
        <f t="shared" si="22"/>
        <v>0</v>
      </c>
      <c r="F337" s="23">
        <f t="shared" si="22"/>
        <v>0</v>
      </c>
      <c r="G337" s="42"/>
    </row>
    <row r="338" spans="1:7">
      <c r="A338" s="1" t="s">
        <v>285</v>
      </c>
      <c r="B338" s="1"/>
      <c r="C338" s="39"/>
      <c r="D338" s="1" t="s">
        <v>286</v>
      </c>
      <c r="E338" s="23">
        <f t="shared" si="22"/>
        <v>0</v>
      </c>
      <c r="F338" s="23">
        <f t="shared" si="22"/>
        <v>0</v>
      </c>
      <c r="G338" s="42"/>
    </row>
    <row r="339" spans="1:7">
      <c r="A339" s="1" t="s">
        <v>287</v>
      </c>
      <c r="B339" s="1"/>
      <c r="C339" s="39"/>
      <c r="D339" s="1" t="s">
        <v>288</v>
      </c>
      <c r="E339" s="23">
        <f t="shared" si="22"/>
        <v>0</v>
      </c>
      <c r="F339" s="23">
        <f t="shared" si="22"/>
        <v>0</v>
      </c>
      <c r="G339" s="42"/>
    </row>
    <row r="340" spans="1:7">
      <c r="A340" s="1" t="s">
        <v>289</v>
      </c>
      <c r="B340" s="1"/>
      <c r="C340" s="39"/>
      <c r="D340" s="1" t="s">
        <v>715</v>
      </c>
      <c r="E340" s="23">
        <f t="shared" si="22"/>
        <v>0</v>
      </c>
      <c r="F340" s="23">
        <f t="shared" si="22"/>
        <v>0</v>
      </c>
      <c r="G340" s="42"/>
    </row>
    <row r="341" spans="1:7">
      <c r="A341" s="1" t="s">
        <v>291</v>
      </c>
      <c r="B341" s="1"/>
      <c r="C341" s="39"/>
      <c r="D341" s="1" t="s">
        <v>292</v>
      </c>
      <c r="E341" s="23">
        <f t="shared" si="22"/>
        <v>0</v>
      </c>
      <c r="F341" s="23">
        <f t="shared" si="22"/>
        <v>0</v>
      </c>
      <c r="G341" s="42"/>
    </row>
    <row r="342" spans="1:7">
      <c r="A342" s="1" t="s">
        <v>293</v>
      </c>
      <c r="B342" s="1"/>
      <c r="C342" s="39"/>
      <c r="D342" s="1" t="s">
        <v>294</v>
      </c>
      <c r="E342" s="23">
        <v>0</v>
      </c>
      <c r="F342" s="23">
        <f t="shared" si="22"/>
        <v>0</v>
      </c>
      <c r="G342" s="42"/>
    </row>
    <row r="343" spans="1:7">
      <c r="A343" s="1"/>
      <c r="B343" s="1"/>
      <c r="C343" s="39"/>
      <c r="E343" s="18"/>
      <c r="F343" s="18"/>
      <c r="G343" s="42"/>
    </row>
    <row r="344" spans="1:7">
      <c r="A344" s="4" t="s">
        <v>295</v>
      </c>
      <c r="B344" s="4"/>
      <c r="C344" s="4"/>
      <c r="D344" s="4" t="s">
        <v>296</v>
      </c>
      <c r="E344" s="10">
        <f>SUM(E345:E353)</f>
        <v>669640</v>
      </c>
      <c r="F344" s="10">
        <f>SUM(F345:F353)</f>
        <v>669640</v>
      </c>
      <c r="G344" s="42"/>
    </row>
    <row r="345" spans="1:7">
      <c r="A345" s="1" t="s">
        <v>297</v>
      </c>
      <c r="B345" s="1"/>
      <c r="C345" s="39"/>
      <c r="D345" s="1" t="s">
        <v>298</v>
      </c>
      <c r="E345" s="13">
        <v>669640</v>
      </c>
      <c r="F345" s="23">
        <v>669640</v>
      </c>
      <c r="G345" s="42"/>
    </row>
    <row r="346" spans="1:7">
      <c r="A346" s="1" t="s">
        <v>299</v>
      </c>
      <c r="B346" s="1"/>
      <c r="C346" s="39"/>
      <c r="D346" s="1" t="s">
        <v>300</v>
      </c>
      <c r="E346" s="23">
        <f t="shared" ref="E346:E353" si="23">SUM(D346:D346)</f>
        <v>0</v>
      </c>
      <c r="F346" s="23">
        <f t="shared" ref="F346:F353" si="24">SUM(E346:E346)</f>
        <v>0</v>
      </c>
      <c r="G346" s="42"/>
    </row>
    <row r="347" spans="1:7">
      <c r="A347" s="1"/>
      <c r="B347" s="1"/>
      <c r="D347" s="81"/>
      <c r="E347" s="23"/>
      <c r="F347" s="23"/>
      <c r="G347" s="42"/>
    </row>
    <row r="348" spans="1:7">
      <c r="A348" s="1" t="s">
        <v>301</v>
      </c>
      <c r="B348" s="1"/>
      <c r="C348" s="39"/>
      <c r="D348" s="1" t="s">
        <v>302</v>
      </c>
      <c r="E348" s="23">
        <f t="shared" si="23"/>
        <v>0</v>
      </c>
      <c r="F348" s="23">
        <f t="shared" si="24"/>
        <v>0</v>
      </c>
      <c r="G348" s="42"/>
    </row>
    <row r="349" spans="1:7">
      <c r="A349" s="1" t="s">
        <v>303</v>
      </c>
      <c r="B349" s="1"/>
      <c r="C349" s="39"/>
      <c r="D349" s="1" t="s">
        <v>304</v>
      </c>
      <c r="E349" s="23">
        <f t="shared" si="23"/>
        <v>0</v>
      </c>
      <c r="F349" s="23">
        <f t="shared" si="24"/>
        <v>0</v>
      </c>
      <c r="G349" s="42"/>
    </row>
    <row r="350" spans="1:7">
      <c r="A350" s="1" t="s">
        <v>305</v>
      </c>
      <c r="B350" s="1"/>
      <c r="C350" s="39"/>
      <c r="D350" s="1" t="s">
        <v>306</v>
      </c>
      <c r="E350" s="23">
        <f t="shared" si="23"/>
        <v>0</v>
      </c>
      <c r="F350" s="23">
        <f t="shared" si="24"/>
        <v>0</v>
      </c>
      <c r="G350" s="42"/>
    </row>
    <row r="351" spans="1:7">
      <c r="A351" s="1" t="s">
        <v>307</v>
      </c>
      <c r="B351" s="1"/>
      <c r="C351" s="39"/>
      <c r="D351" s="1" t="s">
        <v>308</v>
      </c>
      <c r="E351" s="23">
        <f t="shared" si="23"/>
        <v>0</v>
      </c>
      <c r="F351" s="23">
        <f t="shared" si="24"/>
        <v>0</v>
      </c>
      <c r="G351" s="42"/>
    </row>
    <row r="352" spans="1:7">
      <c r="A352" s="1" t="s">
        <v>309</v>
      </c>
      <c r="B352" s="1"/>
      <c r="C352" s="39"/>
      <c r="D352" s="1" t="s">
        <v>310</v>
      </c>
      <c r="E352" s="23">
        <f t="shared" si="23"/>
        <v>0</v>
      </c>
      <c r="F352" s="23">
        <f t="shared" si="24"/>
        <v>0</v>
      </c>
      <c r="G352" s="42"/>
    </row>
    <row r="353" spans="1:7">
      <c r="A353" s="1" t="s">
        <v>311</v>
      </c>
      <c r="B353" s="1"/>
      <c r="C353" s="39"/>
      <c r="D353" s="1" t="s">
        <v>312</v>
      </c>
      <c r="E353" s="23">
        <f t="shared" si="23"/>
        <v>0</v>
      </c>
      <c r="F353" s="23">
        <f t="shared" si="24"/>
        <v>0</v>
      </c>
      <c r="G353" s="42"/>
    </row>
    <row r="354" spans="1:7">
      <c r="A354" s="1"/>
      <c r="B354" s="1"/>
      <c r="C354" s="39"/>
      <c r="E354" s="23"/>
      <c r="F354" s="23"/>
      <c r="G354" s="42"/>
    </row>
    <row r="355" spans="1:7">
      <c r="A355" s="4" t="s">
        <v>313</v>
      </c>
      <c r="B355" s="4"/>
      <c r="C355" s="4"/>
      <c r="D355" s="4" t="s">
        <v>770</v>
      </c>
      <c r="E355" s="10">
        <f>SUM(E356:E374)</f>
        <v>6303.9400000000005</v>
      </c>
      <c r="F355" s="10">
        <f>SUM(F356:F374)</f>
        <v>6303.9400000000005</v>
      </c>
      <c r="G355" s="42"/>
    </row>
    <row r="356" spans="1:7">
      <c r="A356" s="1" t="s">
        <v>315</v>
      </c>
      <c r="B356" s="1"/>
      <c r="C356" s="39"/>
      <c r="D356" s="1" t="s">
        <v>565</v>
      </c>
      <c r="E356" s="13">
        <v>0</v>
      </c>
      <c r="F356" s="23">
        <f>SUM(E356:E356)</f>
        <v>0</v>
      </c>
      <c r="G356" s="42"/>
    </row>
    <row r="357" spans="1:7">
      <c r="A357" s="1"/>
      <c r="B357" s="1"/>
      <c r="C357" s="39"/>
      <c r="D357" s="81"/>
      <c r="E357" s="23"/>
      <c r="F357" s="23"/>
      <c r="G357" s="42"/>
    </row>
    <row r="358" spans="1:7">
      <c r="A358" s="1" t="s">
        <v>317</v>
      </c>
      <c r="B358" s="1"/>
      <c r="C358" s="39"/>
      <c r="D358" s="1" t="s">
        <v>772</v>
      </c>
      <c r="E358" s="23">
        <v>0</v>
      </c>
      <c r="F358" s="23">
        <v>0</v>
      </c>
      <c r="G358" s="42"/>
    </row>
    <row r="359" spans="1:7">
      <c r="A359" s="1" t="s">
        <v>321</v>
      </c>
      <c r="B359" s="1"/>
      <c r="C359" s="39"/>
      <c r="D359" s="1" t="s">
        <v>932</v>
      </c>
      <c r="E359" s="23">
        <v>0</v>
      </c>
      <c r="F359" s="23">
        <v>0</v>
      </c>
      <c r="G359" s="42"/>
    </row>
    <row r="360" spans="1:7">
      <c r="A360" s="1" t="s">
        <v>323</v>
      </c>
      <c r="B360" s="1"/>
      <c r="C360" s="39"/>
      <c r="D360" s="1" t="s">
        <v>773</v>
      </c>
      <c r="E360" s="23">
        <v>0</v>
      </c>
      <c r="F360" s="23">
        <v>0</v>
      </c>
      <c r="G360" s="42"/>
    </row>
    <row r="361" spans="1:7">
      <c r="A361" s="1" t="s">
        <v>325</v>
      </c>
      <c r="B361" s="1"/>
      <c r="C361" s="39"/>
      <c r="D361" s="1" t="s">
        <v>326</v>
      </c>
      <c r="E361" s="13">
        <v>0</v>
      </c>
      <c r="F361" s="13">
        <f>SUM(E361:E361)</f>
        <v>0</v>
      </c>
      <c r="G361" s="42"/>
    </row>
    <row r="362" spans="1:7">
      <c r="A362" s="1" t="s">
        <v>327</v>
      </c>
      <c r="B362" s="1"/>
      <c r="C362" s="39"/>
      <c r="D362" s="1" t="s">
        <v>328</v>
      </c>
      <c r="E362" s="23">
        <v>0</v>
      </c>
      <c r="F362" s="23">
        <v>0</v>
      </c>
      <c r="G362" s="42"/>
    </row>
    <row r="363" spans="1:7">
      <c r="A363" s="1" t="s">
        <v>329</v>
      </c>
      <c r="D363" s="1" t="s">
        <v>2047</v>
      </c>
      <c r="E363" s="23">
        <v>0</v>
      </c>
      <c r="F363" s="23">
        <v>0</v>
      </c>
      <c r="G363" s="42"/>
    </row>
    <row r="364" spans="1:7">
      <c r="A364" s="1"/>
      <c r="B364" t="s">
        <v>618</v>
      </c>
      <c r="C364" s="39">
        <v>39432</v>
      </c>
      <c r="D364" s="81" t="s">
        <v>484</v>
      </c>
      <c r="E364" s="23"/>
      <c r="F364" s="23"/>
      <c r="G364" s="42"/>
    </row>
    <row r="365" spans="1:7">
      <c r="A365" s="1"/>
      <c r="B365" s="1"/>
      <c r="C365" s="39">
        <v>12109</v>
      </c>
      <c r="D365" s="81" t="s">
        <v>3221</v>
      </c>
      <c r="E365" s="72">
        <v>494.99</v>
      </c>
      <c r="F365" s="72">
        <v>494.99</v>
      </c>
      <c r="G365" s="42"/>
    </row>
    <row r="366" spans="1:7">
      <c r="A366" s="1"/>
      <c r="C366" s="39">
        <v>12118</v>
      </c>
      <c r="D366" s="81" t="s">
        <v>3223</v>
      </c>
      <c r="E366" s="72">
        <v>99.99</v>
      </c>
      <c r="F366" s="72">
        <v>99.99</v>
      </c>
      <c r="G366" s="42"/>
    </row>
    <row r="367" spans="1:7">
      <c r="A367" s="1"/>
      <c r="C367" s="39">
        <v>12121</v>
      </c>
      <c r="D367" s="81" t="s">
        <v>3224</v>
      </c>
      <c r="E367" s="72">
        <v>150</v>
      </c>
      <c r="F367" s="72">
        <v>150</v>
      </c>
      <c r="G367" s="42"/>
    </row>
    <row r="368" spans="1:7">
      <c r="A368" s="1"/>
      <c r="C368" s="39">
        <v>12123</v>
      </c>
      <c r="D368" s="81" t="s">
        <v>1590</v>
      </c>
      <c r="E368" s="72">
        <v>2154.96</v>
      </c>
      <c r="F368" s="72">
        <v>2154.96</v>
      </c>
      <c r="G368" s="42"/>
    </row>
    <row r="369" spans="1:7">
      <c r="A369" s="1"/>
      <c r="C369" s="39">
        <v>12151</v>
      </c>
      <c r="D369" s="81" t="s">
        <v>3367</v>
      </c>
      <c r="E369" s="72">
        <v>1700</v>
      </c>
      <c r="F369" s="72">
        <v>1700</v>
      </c>
      <c r="G369" s="42"/>
    </row>
    <row r="370" spans="1:7">
      <c r="A370" s="1"/>
      <c r="C370" s="39">
        <v>12152</v>
      </c>
      <c r="D370" s="81" t="s">
        <v>3368</v>
      </c>
      <c r="E370" s="72">
        <v>1704</v>
      </c>
      <c r="F370" s="72">
        <v>1704</v>
      </c>
      <c r="G370" s="42"/>
    </row>
    <row r="371" spans="1:7">
      <c r="A371" s="1"/>
      <c r="D371" s="81"/>
      <c r="E371" s="72"/>
      <c r="F371" s="72"/>
      <c r="G371" s="42"/>
    </row>
    <row r="372" spans="1:7">
      <c r="A372" s="1" t="s">
        <v>333</v>
      </c>
      <c r="B372" s="1"/>
      <c r="C372" s="39"/>
      <c r="D372" s="1" t="s">
        <v>334</v>
      </c>
      <c r="E372" s="23">
        <v>0</v>
      </c>
      <c r="F372" s="23">
        <v>0</v>
      </c>
      <c r="G372" s="42"/>
    </row>
    <row r="373" spans="1:7">
      <c r="A373" s="1" t="s">
        <v>579</v>
      </c>
      <c r="C373" s="39"/>
      <c r="D373" s="1" t="s">
        <v>2012</v>
      </c>
      <c r="E373" s="23">
        <v>0</v>
      </c>
      <c r="F373" s="23">
        <v>0</v>
      </c>
      <c r="G373" s="42"/>
    </row>
    <row r="374" spans="1:7">
      <c r="C374" s="39"/>
      <c r="D374" s="38"/>
      <c r="E374" s="13"/>
      <c r="F374" s="13"/>
      <c r="G374" s="42"/>
    </row>
    <row r="375" spans="1:7" ht="15">
      <c r="A375" s="16" t="s">
        <v>335</v>
      </c>
      <c r="B375" s="16"/>
      <c r="C375" s="16"/>
      <c r="D375" s="16" t="s">
        <v>336</v>
      </c>
      <c r="E375" s="17">
        <f>(E376+E388+E385)</f>
        <v>60430.38</v>
      </c>
      <c r="F375" s="17">
        <f>(F376+F388+F385)</f>
        <v>60430.38</v>
      </c>
      <c r="G375" s="42"/>
    </row>
    <row r="376" spans="1:7" ht="15">
      <c r="A376" s="4" t="s">
        <v>337</v>
      </c>
      <c r="B376" s="4"/>
      <c r="C376" s="115"/>
      <c r="D376" s="4" t="s">
        <v>338</v>
      </c>
      <c r="E376" s="10">
        <f>SUM(E377:E383)</f>
        <v>60430.38</v>
      </c>
      <c r="F376" s="10">
        <f>SUM(F377:F383)</f>
        <v>60430.38</v>
      </c>
      <c r="G376" s="42"/>
    </row>
    <row r="377" spans="1:7">
      <c r="A377" s="1" t="s">
        <v>339</v>
      </c>
      <c r="B377" s="1"/>
      <c r="C377" s="39"/>
      <c r="D377" s="1" t="s">
        <v>340</v>
      </c>
      <c r="E377" s="18">
        <f t="shared" ref="E377:F381" si="25">SUM(D377:D377)</f>
        <v>0</v>
      </c>
      <c r="F377" s="18">
        <f t="shared" si="25"/>
        <v>0</v>
      </c>
      <c r="G377" s="42"/>
    </row>
    <row r="378" spans="1:7">
      <c r="A378" s="1" t="s">
        <v>341</v>
      </c>
      <c r="B378" s="1"/>
      <c r="C378" s="39"/>
      <c r="D378" s="1" t="s">
        <v>342</v>
      </c>
      <c r="E378" s="18">
        <f t="shared" si="25"/>
        <v>0</v>
      </c>
      <c r="F378" s="18">
        <f t="shared" si="25"/>
        <v>0</v>
      </c>
      <c r="G378" s="42"/>
    </row>
    <row r="379" spans="1:7">
      <c r="A379" s="1"/>
      <c r="B379" s="1" t="s">
        <v>618</v>
      </c>
      <c r="C379" s="39" t="s">
        <v>3316</v>
      </c>
      <c r="D379" s="81" t="s">
        <v>3353</v>
      </c>
      <c r="E379" s="18">
        <v>60430.38</v>
      </c>
      <c r="F379" s="18">
        <v>60430.38</v>
      </c>
      <c r="G379" s="42"/>
    </row>
    <row r="380" spans="1:7">
      <c r="A380" s="1" t="s">
        <v>343</v>
      </c>
      <c r="B380" s="1"/>
      <c r="C380" s="39"/>
      <c r="D380" s="1" t="s">
        <v>344</v>
      </c>
      <c r="E380" s="23">
        <f t="shared" si="25"/>
        <v>0</v>
      </c>
      <c r="F380" s="23">
        <f t="shared" si="25"/>
        <v>0</v>
      </c>
      <c r="G380" s="42"/>
    </row>
    <row r="381" spans="1:7">
      <c r="A381" s="1" t="s">
        <v>345</v>
      </c>
      <c r="B381" s="1"/>
      <c r="C381" s="39"/>
      <c r="D381" s="1" t="s">
        <v>346</v>
      </c>
      <c r="E381" s="18">
        <f t="shared" si="25"/>
        <v>0</v>
      </c>
      <c r="F381" s="18">
        <f t="shared" si="25"/>
        <v>0</v>
      </c>
      <c r="G381" s="42"/>
    </row>
    <row r="382" spans="1:7">
      <c r="A382" s="1" t="s">
        <v>347</v>
      </c>
      <c r="B382" s="1"/>
      <c r="C382" s="39"/>
      <c r="D382" s="1" t="s">
        <v>348</v>
      </c>
      <c r="E382" s="23">
        <f>SUM(D382:D382)</f>
        <v>0</v>
      </c>
      <c r="F382" s="18">
        <f>SUM(E382:E382)</f>
        <v>0</v>
      </c>
      <c r="G382" s="42"/>
    </row>
    <row r="383" spans="1:7">
      <c r="A383" s="1" t="s">
        <v>349</v>
      </c>
      <c r="B383" s="1"/>
      <c r="C383" s="39"/>
      <c r="D383" s="1" t="s">
        <v>350</v>
      </c>
      <c r="E383" s="23">
        <f>SUM(D383:D383)</f>
        <v>0</v>
      </c>
      <c r="F383" s="18">
        <f>SUM(E383:E383)</f>
        <v>0</v>
      </c>
      <c r="G383" s="42"/>
    </row>
    <row r="384" spans="1:7">
      <c r="A384" s="1"/>
      <c r="B384" s="1"/>
      <c r="C384" s="39"/>
      <c r="D384" s="1"/>
      <c r="E384" s="23"/>
      <c r="F384" s="18"/>
      <c r="G384" s="42"/>
    </row>
    <row r="385" spans="1:7">
      <c r="A385" s="4" t="s">
        <v>582</v>
      </c>
      <c r="B385" s="4"/>
      <c r="C385" s="4"/>
      <c r="D385" s="4" t="s">
        <v>583</v>
      </c>
      <c r="E385" s="10">
        <f>SUM(E386:E386)</f>
        <v>0</v>
      </c>
      <c r="F385" s="10">
        <f>SUM(F386:F386)</f>
        <v>0</v>
      </c>
      <c r="G385" s="42"/>
    </row>
    <row r="386" spans="1:7">
      <c r="A386" s="1" t="s">
        <v>1181</v>
      </c>
      <c r="B386" s="83"/>
      <c r="C386" s="39"/>
      <c r="D386" s="1" t="s">
        <v>3114</v>
      </c>
      <c r="E386" s="23">
        <f t="shared" ref="E386:F386" si="26">SUM(D386:D386)</f>
        <v>0</v>
      </c>
      <c r="F386" s="23">
        <f t="shared" si="26"/>
        <v>0</v>
      </c>
      <c r="G386" s="42"/>
    </row>
    <row r="387" spans="1:7">
      <c r="A387" s="83"/>
      <c r="G387" s="42"/>
    </row>
    <row r="388" spans="1:7">
      <c r="A388" s="4" t="s">
        <v>584</v>
      </c>
      <c r="B388" s="4"/>
      <c r="C388" s="4"/>
      <c r="D388" s="4" t="s">
        <v>585</v>
      </c>
      <c r="E388" s="10">
        <f t="shared" ref="E388" si="27">SUM(E389:E390)</f>
        <v>0</v>
      </c>
      <c r="F388" s="10">
        <f>SUM(F389:F390)</f>
        <v>0</v>
      </c>
      <c r="G388" s="42"/>
    </row>
    <row r="389" spans="1:7">
      <c r="A389" s="1" t="s">
        <v>586</v>
      </c>
      <c r="B389" s="1"/>
      <c r="C389" s="39"/>
      <c r="D389" s="1" t="s">
        <v>587</v>
      </c>
      <c r="E389" s="23">
        <f>SUM(D389:D389)</f>
        <v>0</v>
      </c>
      <c r="F389" s="23">
        <f>SUM(E389:E389)</f>
        <v>0</v>
      </c>
      <c r="G389" s="42"/>
    </row>
    <row r="390" spans="1:7">
      <c r="A390" s="1" t="s">
        <v>588</v>
      </c>
      <c r="B390" s="1"/>
      <c r="C390" s="39"/>
      <c r="D390" s="1" t="s">
        <v>589</v>
      </c>
      <c r="E390" s="23">
        <f>SUM(D390:D390)</f>
        <v>0</v>
      </c>
      <c r="F390" s="23">
        <f>SUM(E390:E390)</f>
        <v>0</v>
      </c>
      <c r="G390" s="42"/>
    </row>
    <row r="391" spans="1:7">
      <c r="A391" s="1"/>
      <c r="B391" s="1"/>
      <c r="C391" s="39"/>
      <c r="E391" s="78"/>
      <c r="F391" s="78"/>
      <c r="G391" s="42"/>
    </row>
    <row r="392" spans="1:7" ht="15">
      <c r="A392" s="16" t="s">
        <v>351</v>
      </c>
      <c r="B392" s="16"/>
      <c r="C392" s="16"/>
      <c r="D392" s="16" t="s">
        <v>352</v>
      </c>
      <c r="E392" s="17">
        <f>E393+E398</f>
        <v>1809196.78</v>
      </c>
      <c r="F392" s="17">
        <f>F393+F398</f>
        <v>1809196.78</v>
      </c>
      <c r="G392" s="42"/>
    </row>
    <row r="393" spans="1:7">
      <c r="A393" s="4" t="s">
        <v>939</v>
      </c>
      <c r="B393" s="4"/>
      <c r="C393" s="4"/>
      <c r="D393" s="4" t="s">
        <v>2057</v>
      </c>
      <c r="E393" s="10">
        <f>SUM(E394:E397)</f>
        <v>223011.06999999998</v>
      </c>
      <c r="F393" s="10">
        <f>SUM(F394:F397)</f>
        <v>223011.06999999998</v>
      </c>
      <c r="G393" s="42"/>
    </row>
    <row r="394" spans="1:7">
      <c r="A394" s="1" t="s">
        <v>940</v>
      </c>
      <c r="B394" s="1"/>
      <c r="D394" s="1" t="s">
        <v>941</v>
      </c>
      <c r="E394" s="18">
        <v>0</v>
      </c>
      <c r="F394" s="18">
        <v>0</v>
      </c>
      <c r="G394" s="42"/>
    </row>
    <row r="395" spans="1:7">
      <c r="A395" s="1"/>
      <c r="B395" s="1" t="s">
        <v>618</v>
      </c>
      <c r="C395" s="39" t="s">
        <v>3261</v>
      </c>
      <c r="D395" s="81" t="s">
        <v>3328</v>
      </c>
      <c r="E395" s="12">
        <v>103801.11</v>
      </c>
      <c r="F395" s="12">
        <v>103801.11</v>
      </c>
      <c r="G395" s="42"/>
    </row>
    <row r="396" spans="1:7">
      <c r="A396" s="1"/>
      <c r="B396" s="1" t="s">
        <v>618</v>
      </c>
      <c r="C396" s="39" t="s">
        <v>3271</v>
      </c>
      <c r="D396" s="81" t="s">
        <v>3327</v>
      </c>
      <c r="E396" s="12">
        <v>108900</v>
      </c>
      <c r="F396" s="12">
        <v>108900</v>
      </c>
      <c r="G396" s="42"/>
    </row>
    <row r="397" spans="1:7">
      <c r="A397" s="1"/>
      <c r="B397" s="1"/>
      <c r="C397" s="1" t="s">
        <v>621</v>
      </c>
      <c r="D397" s="81" t="s">
        <v>3326</v>
      </c>
      <c r="E397" s="12">
        <v>10309.959999999999</v>
      </c>
      <c r="F397" s="12">
        <v>10309.959999999999</v>
      </c>
      <c r="G397" s="42"/>
    </row>
    <row r="398" spans="1:7">
      <c r="A398" s="4" t="s">
        <v>743</v>
      </c>
      <c r="B398" s="4"/>
      <c r="C398" s="4"/>
      <c r="D398" s="4" t="s">
        <v>352</v>
      </c>
      <c r="E398" s="10">
        <f>SUM(E399:E400)</f>
        <v>1586185.71</v>
      </c>
      <c r="F398" s="10">
        <f>SUM(F399:F400)</f>
        <v>1586185.71</v>
      </c>
      <c r="G398" s="42"/>
    </row>
    <row r="399" spans="1:7">
      <c r="A399" s="1" t="s">
        <v>353</v>
      </c>
      <c r="B399" s="1"/>
      <c r="C399" s="39"/>
      <c r="D399" s="1" t="s">
        <v>1201</v>
      </c>
      <c r="E399" s="18">
        <v>0</v>
      </c>
      <c r="F399" s="23">
        <f>SUM(E399:E399)</f>
        <v>0</v>
      </c>
      <c r="G399" s="42"/>
    </row>
    <row r="400" spans="1:7">
      <c r="A400" s="1"/>
      <c r="B400" s="1" t="s">
        <v>618</v>
      </c>
      <c r="C400" s="39" t="s">
        <v>3340</v>
      </c>
      <c r="D400" s="38" t="s">
        <v>3339</v>
      </c>
      <c r="E400" s="23">
        <v>1586185.71</v>
      </c>
      <c r="F400" s="23">
        <f>SUM(E400:E400)</f>
        <v>1586185.71</v>
      </c>
      <c r="G400" s="42"/>
    </row>
    <row r="401" spans="1:7" ht="15">
      <c r="A401" s="16" t="s">
        <v>355</v>
      </c>
      <c r="B401" s="16"/>
      <c r="C401" s="16"/>
      <c r="D401" s="16" t="s">
        <v>356</v>
      </c>
      <c r="E401" s="17">
        <f>E402+E409+E413+E416+E418+E427+E430+E433</f>
        <v>781632</v>
      </c>
      <c r="F401" s="17">
        <f>F402+F409+F413+F416+F418+F427+F430+F433</f>
        <v>781632</v>
      </c>
      <c r="G401" s="42"/>
    </row>
    <row r="402" spans="1:7">
      <c r="A402" s="4" t="s">
        <v>357</v>
      </c>
      <c r="B402" s="4"/>
      <c r="C402" s="4"/>
      <c r="D402" s="4" t="s">
        <v>358</v>
      </c>
      <c r="E402" s="10">
        <f>SUM(E403:E408)</f>
        <v>38232</v>
      </c>
      <c r="F402" s="10">
        <f>SUM(F403:F408)</f>
        <v>38232</v>
      </c>
      <c r="G402" s="42"/>
    </row>
    <row r="403" spans="1:7">
      <c r="A403" s="1" t="s">
        <v>359</v>
      </c>
      <c r="B403" s="1"/>
      <c r="C403" s="39"/>
      <c r="D403" s="1" t="s">
        <v>360</v>
      </c>
      <c r="E403" s="23">
        <f>SUM(D403:D403)</f>
        <v>0</v>
      </c>
      <c r="F403" s="23">
        <f>SUM(E403:E403)</f>
        <v>0</v>
      </c>
      <c r="G403" s="42"/>
    </row>
    <row r="404" spans="1:7">
      <c r="A404" s="1" t="s">
        <v>361</v>
      </c>
      <c r="B404" s="1"/>
      <c r="C404" s="39"/>
      <c r="D404" s="1" t="s">
        <v>362</v>
      </c>
      <c r="E404" s="23">
        <f>SUM(D404:D404)</f>
        <v>0</v>
      </c>
      <c r="F404" s="23">
        <f>SUM(E404:E404)</f>
        <v>0</v>
      </c>
      <c r="G404" s="42"/>
    </row>
    <row r="405" spans="1:7">
      <c r="A405" s="1"/>
      <c r="B405" s="1"/>
      <c r="C405" s="39"/>
      <c r="D405" s="1" t="s">
        <v>366</v>
      </c>
      <c r="E405" s="23">
        <v>0</v>
      </c>
      <c r="F405" s="23">
        <v>0</v>
      </c>
      <c r="G405" s="42"/>
    </row>
    <row r="406" spans="1:7">
      <c r="A406" s="1"/>
      <c r="B406" s="1" t="s">
        <v>618</v>
      </c>
      <c r="C406" s="39" t="s">
        <v>3341</v>
      </c>
      <c r="D406" s="81" t="s">
        <v>3342</v>
      </c>
      <c r="E406" s="23">
        <v>38232</v>
      </c>
      <c r="F406" s="23">
        <v>38232</v>
      </c>
      <c r="G406" s="42"/>
    </row>
    <row r="407" spans="1:7">
      <c r="A407" s="1" t="s">
        <v>365</v>
      </c>
      <c r="B407" s="1"/>
      <c r="C407" s="39"/>
      <c r="D407" s="1" t="s">
        <v>368</v>
      </c>
      <c r="E407" s="23">
        <f>SUM(D407:D407)</f>
        <v>0</v>
      </c>
      <c r="F407" s="23">
        <f>SUM(E407:E407)</f>
        <v>0</v>
      </c>
      <c r="G407" s="42"/>
    </row>
    <row r="408" spans="1:7">
      <c r="A408" s="1"/>
      <c r="B408" s="1"/>
      <c r="C408" s="39"/>
      <c r="D408" s="38"/>
      <c r="E408" s="23"/>
      <c r="F408" s="23"/>
      <c r="G408" s="42"/>
    </row>
    <row r="409" spans="1:7">
      <c r="A409" s="4" t="s">
        <v>369</v>
      </c>
      <c r="B409" s="4"/>
      <c r="C409" s="4"/>
      <c r="D409" s="4" t="s">
        <v>370</v>
      </c>
      <c r="E409" s="10">
        <f t="shared" ref="E409" si="28">SUM(E410:E412)</f>
        <v>0</v>
      </c>
      <c r="F409" s="10">
        <f>SUM(F410:F412)</f>
        <v>0</v>
      </c>
      <c r="G409" s="42"/>
    </row>
    <row r="410" spans="1:7">
      <c r="A410" s="1" t="s">
        <v>371</v>
      </c>
      <c r="B410" s="1"/>
      <c r="C410" s="39"/>
      <c r="D410" s="1" t="s">
        <v>372</v>
      </c>
      <c r="E410" s="23">
        <f t="shared" ref="E410:F412" si="29">SUM(D410:D410)</f>
        <v>0</v>
      </c>
      <c r="F410" s="23">
        <f t="shared" si="29"/>
        <v>0</v>
      </c>
      <c r="G410" s="42"/>
    </row>
    <row r="411" spans="1:7">
      <c r="A411" s="1" t="s">
        <v>373</v>
      </c>
      <c r="B411" s="1"/>
      <c r="C411" s="39"/>
      <c r="D411" s="1" t="s">
        <v>775</v>
      </c>
      <c r="E411" s="23">
        <f t="shared" si="29"/>
        <v>0</v>
      </c>
      <c r="F411" s="23">
        <f t="shared" si="29"/>
        <v>0</v>
      </c>
      <c r="G411" s="42"/>
    </row>
    <row r="412" spans="1:7">
      <c r="A412" s="1" t="s">
        <v>375</v>
      </c>
      <c r="B412" s="1"/>
      <c r="C412" s="39"/>
      <c r="D412" s="1" t="s">
        <v>376</v>
      </c>
      <c r="E412" s="23">
        <f t="shared" si="29"/>
        <v>0</v>
      </c>
      <c r="F412" s="23">
        <f t="shared" si="29"/>
        <v>0</v>
      </c>
      <c r="G412" s="42"/>
    </row>
    <row r="413" spans="1:7">
      <c r="A413" s="4" t="s">
        <v>377</v>
      </c>
      <c r="B413" s="4"/>
      <c r="C413" s="4"/>
      <c r="D413" s="4" t="s">
        <v>592</v>
      </c>
      <c r="E413" s="10">
        <f>SUM(E414)</f>
        <v>0</v>
      </c>
      <c r="F413" s="10">
        <f>SUM(F414)</f>
        <v>0</v>
      </c>
      <c r="G413" s="42"/>
    </row>
    <row r="414" spans="1:7">
      <c r="A414" s="1" t="s">
        <v>379</v>
      </c>
      <c r="B414" s="1"/>
      <c r="C414" s="39"/>
      <c r="D414" s="1" t="s">
        <v>380</v>
      </c>
      <c r="E414" s="23">
        <f>SUM(D414:D414)</f>
        <v>0</v>
      </c>
      <c r="F414" s="18">
        <f>SUM(E414:E414)</f>
        <v>0</v>
      </c>
      <c r="G414" s="42"/>
    </row>
    <row r="415" spans="1:7">
      <c r="A415" s="1"/>
      <c r="B415" s="1"/>
      <c r="C415" s="39"/>
      <c r="E415" s="18"/>
      <c r="F415" s="18"/>
      <c r="G415" s="42"/>
    </row>
    <row r="416" spans="1:7">
      <c r="A416" s="4" t="s">
        <v>381</v>
      </c>
      <c r="B416" s="4"/>
      <c r="C416" s="4"/>
      <c r="D416" s="4" t="s">
        <v>382</v>
      </c>
      <c r="E416" s="10">
        <f t="shared" ref="E416:F416" si="30">SUM(E417)</f>
        <v>0</v>
      </c>
      <c r="F416" s="10">
        <f t="shared" si="30"/>
        <v>0</v>
      </c>
      <c r="G416" s="42"/>
    </row>
    <row r="417" spans="1:7">
      <c r="A417" s="1" t="s">
        <v>383</v>
      </c>
      <c r="B417" s="1"/>
      <c r="C417" s="39"/>
      <c r="D417" s="1" t="s">
        <v>384</v>
      </c>
      <c r="E417" s="23">
        <v>0</v>
      </c>
      <c r="F417" s="23">
        <v>0</v>
      </c>
      <c r="G417" s="42"/>
    </row>
    <row r="418" spans="1:7">
      <c r="A418" s="4" t="s">
        <v>387</v>
      </c>
      <c r="B418" s="4"/>
      <c r="C418" s="4"/>
      <c r="D418" s="4" t="s">
        <v>388</v>
      </c>
      <c r="E418" s="10">
        <f>SUM(E419:E426)</f>
        <v>743400</v>
      </c>
      <c r="F418" s="10">
        <f>SUM(F419:F426)</f>
        <v>743400</v>
      </c>
      <c r="G418" s="42"/>
    </row>
    <row r="419" spans="1:7">
      <c r="A419" s="1" t="s">
        <v>389</v>
      </c>
      <c r="B419" s="1"/>
      <c r="C419" s="39"/>
      <c r="D419" s="1" t="s">
        <v>595</v>
      </c>
      <c r="E419" s="18">
        <v>0</v>
      </c>
      <c r="F419" s="18">
        <f>SUM(E419:E419)</f>
        <v>0</v>
      </c>
      <c r="G419" s="42"/>
    </row>
    <row r="420" spans="1:7">
      <c r="A420" s="1"/>
      <c r="B420" s="1"/>
      <c r="C420" s="39"/>
      <c r="D420" s="38"/>
      <c r="E420" s="13"/>
      <c r="F420" s="13"/>
      <c r="G420" s="42"/>
    </row>
    <row r="421" spans="1:7">
      <c r="A421" s="1" t="s">
        <v>391</v>
      </c>
      <c r="B421" s="1"/>
      <c r="C421" s="39"/>
      <c r="D421" s="1" t="s">
        <v>596</v>
      </c>
      <c r="E421" s="23">
        <f>SUM(D421:D421)</f>
        <v>0</v>
      </c>
      <c r="F421" s="23">
        <f>SUM(E421:E421)</f>
        <v>0</v>
      </c>
      <c r="G421" s="42"/>
    </row>
    <row r="422" spans="1:7">
      <c r="A422" s="1" t="s">
        <v>395</v>
      </c>
      <c r="C422" s="39"/>
      <c r="D422" s="1" t="s">
        <v>396</v>
      </c>
      <c r="E422" s="23">
        <f>SUM(D422:D422)</f>
        <v>0</v>
      </c>
      <c r="F422" s="23">
        <f>SUM(E422:E422)</f>
        <v>0</v>
      </c>
      <c r="G422" s="42"/>
    </row>
    <row r="423" spans="1:7">
      <c r="A423" s="1" t="s">
        <v>393</v>
      </c>
      <c r="C423" s="39"/>
      <c r="D423" s="1" t="s">
        <v>795</v>
      </c>
      <c r="E423" s="23">
        <f t="shared" ref="E423:F423" si="31">SUM(D423:D423)</f>
        <v>0</v>
      </c>
      <c r="F423" s="23">
        <f t="shared" si="31"/>
        <v>0</v>
      </c>
      <c r="G423" s="42"/>
    </row>
    <row r="424" spans="1:7">
      <c r="A424" s="1"/>
      <c r="B424" t="s">
        <v>618</v>
      </c>
      <c r="C424" s="39" t="s">
        <v>3317</v>
      </c>
      <c r="D424" s="38" t="s">
        <v>3318</v>
      </c>
      <c r="E424" s="23">
        <v>743400</v>
      </c>
      <c r="F424" s="23">
        <v>743400</v>
      </c>
      <c r="G424" s="42"/>
    </row>
    <row r="425" spans="1:7">
      <c r="A425" s="1" t="s">
        <v>397</v>
      </c>
      <c r="B425" s="1"/>
      <c r="C425" s="39"/>
      <c r="D425" s="1" t="s">
        <v>398</v>
      </c>
      <c r="E425" s="23">
        <f>SUM(D425:D425)</f>
        <v>0</v>
      </c>
      <c r="F425" s="23">
        <f>SUM(E425:E425)</f>
        <v>0</v>
      </c>
      <c r="G425" s="42"/>
    </row>
    <row r="426" spans="1:7">
      <c r="A426" s="1" t="s">
        <v>399</v>
      </c>
      <c r="B426" s="1"/>
      <c r="C426" s="39"/>
      <c r="D426" s="1" t="s">
        <v>599</v>
      </c>
      <c r="E426" s="23">
        <f>SUM(D426:D426)</f>
        <v>0</v>
      </c>
      <c r="F426" s="23">
        <f>SUM(E426:E426)</f>
        <v>0</v>
      </c>
      <c r="G426" s="42"/>
    </row>
    <row r="427" spans="1:7">
      <c r="A427" s="4" t="s">
        <v>403</v>
      </c>
      <c r="B427" s="4"/>
      <c r="C427" s="4"/>
      <c r="D427" s="4" t="s">
        <v>404</v>
      </c>
      <c r="E427" s="10">
        <f>SUM(E428)</f>
        <v>0</v>
      </c>
      <c r="F427" s="10">
        <f>SUM(F428)</f>
        <v>0</v>
      </c>
      <c r="G427" s="42"/>
    </row>
    <row r="428" spans="1:7">
      <c r="A428" s="1" t="s">
        <v>600</v>
      </c>
      <c r="B428" s="1"/>
      <c r="C428" s="39"/>
      <c r="D428" s="1" t="s">
        <v>796</v>
      </c>
      <c r="E428" s="18">
        <v>0</v>
      </c>
      <c r="F428" s="23">
        <f>SUM(E428:E428)</f>
        <v>0</v>
      </c>
      <c r="G428" s="42"/>
    </row>
    <row r="429" spans="1:7">
      <c r="A429" s="1"/>
      <c r="B429" s="1"/>
      <c r="C429" s="39"/>
      <c r="D429" s="38"/>
      <c r="E429" s="13"/>
      <c r="F429" s="13"/>
      <c r="G429" s="42"/>
    </row>
    <row r="430" spans="1:7">
      <c r="A430" s="4" t="s">
        <v>407</v>
      </c>
      <c r="B430" s="4"/>
      <c r="C430" s="4"/>
      <c r="D430" s="4" t="s">
        <v>408</v>
      </c>
      <c r="E430" s="10">
        <f>SUM(E431:E432)</f>
        <v>0</v>
      </c>
      <c r="F430" s="10">
        <f>SUM(F431:F432)</f>
        <v>0</v>
      </c>
      <c r="G430" s="42"/>
    </row>
    <row r="431" spans="1:7">
      <c r="A431" s="1" t="s">
        <v>409</v>
      </c>
      <c r="B431" s="1"/>
      <c r="C431" s="39"/>
      <c r="D431" s="1" t="s">
        <v>410</v>
      </c>
      <c r="E431" s="18">
        <v>0</v>
      </c>
      <c r="F431" s="23">
        <f>SUM(E431:E431)</f>
        <v>0</v>
      </c>
      <c r="G431" s="42"/>
    </row>
    <row r="432" spans="1:7">
      <c r="A432" s="1" t="s">
        <v>411</v>
      </c>
      <c r="B432" s="1"/>
      <c r="C432" s="39"/>
      <c r="D432" s="1" t="s">
        <v>412</v>
      </c>
      <c r="E432" s="18">
        <v>0</v>
      </c>
      <c r="F432" s="23">
        <v>0</v>
      </c>
      <c r="G432" s="42"/>
    </row>
    <row r="433" spans="1:7">
      <c r="A433" s="4" t="s">
        <v>413</v>
      </c>
      <c r="B433" s="4"/>
      <c r="C433" s="4"/>
      <c r="D433" s="4" t="s">
        <v>414</v>
      </c>
      <c r="E433" s="10">
        <f t="shared" ref="E433:F433" si="32">SUM(E434:E435)</f>
        <v>0</v>
      </c>
      <c r="F433" s="10">
        <f t="shared" si="32"/>
        <v>0</v>
      </c>
      <c r="G433" s="42"/>
    </row>
    <row r="434" spans="1:7">
      <c r="A434" s="1" t="s">
        <v>415</v>
      </c>
      <c r="B434" s="1"/>
      <c r="C434" s="39"/>
      <c r="D434" s="1" t="s">
        <v>416</v>
      </c>
      <c r="E434" s="18">
        <v>0</v>
      </c>
      <c r="F434" s="23">
        <f>SUM(E434:E434)</f>
        <v>0</v>
      </c>
      <c r="G434" s="42"/>
    </row>
    <row r="435" spans="1:7">
      <c r="C435" s="39"/>
      <c r="G435" s="42"/>
    </row>
    <row r="436" spans="1:7" ht="15">
      <c r="A436" s="16" t="s">
        <v>417</v>
      </c>
      <c r="B436" s="16"/>
      <c r="C436" s="16"/>
      <c r="D436" s="16" t="s">
        <v>418</v>
      </c>
      <c r="E436" s="75">
        <f>SUM(E437+E440)</f>
        <v>10109255.74</v>
      </c>
      <c r="F436" s="75">
        <f>SUM(F437+F440)</f>
        <v>10109255.74</v>
      </c>
      <c r="G436" s="42"/>
    </row>
    <row r="437" spans="1:7">
      <c r="A437" s="4" t="s">
        <v>419</v>
      </c>
      <c r="B437" s="4"/>
      <c r="C437" s="4"/>
      <c r="D437" s="4" t="s">
        <v>420</v>
      </c>
      <c r="E437" s="10">
        <f>SUM(E438:E439)</f>
        <v>1071533.22</v>
      </c>
      <c r="F437" s="10">
        <f>SUM(F438:F439)</f>
        <v>1071533.22</v>
      </c>
      <c r="G437" s="42"/>
    </row>
    <row r="438" spans="1:7">
      <c r="A438" s="1" t="s">
        <v>421</v>
      </c>
      <c r="B438" s="1"/>
      <c r="C438" s="39"/>
      <c r="D438" s="1" t="s">
        <v>422</v>
      </c>
      <c r="E438" s="42">
        <v>0</v>
      </c>
      <c r="F438" s="42">
        <v>0</v>
      </c>
      <c r="G438" s="42"/>
    </row>
    <row r="439" spans="1:7">
      <c r="A439" s="1"/>
      <c r="B439" s="1" t="s">
        <v>618</v>
      </c>
      <c r="C439" s="39" t="s">
        <v>3337</v>
      </c>
      <c r="D439" s="38" t="s">
        <v>3354</v>
      </c>
      <c r="E439" s="23">
        <v>1071533.22</v>
      </c>
      <c r="F439" s="23">
        <v>1071533.22</v>
      </c>
      <c r="G439" s="42"/>
    </row>
    <row r="440" spans="1:7">
      <c r="A440" s="4" t="s">
        <v>960</v>
      </c>
      <c r="B440" s="4"/>
      <c r="C440" s="4"/>
      <c r="D440" s="4" t="s">
        <v>424</v>
      </c>
      <c r="E440" s="10">
        <f>SUM(E441:E445)</f>
        <v>9037722.5199999996</v>
      </c>
      <c r="F440" s="10">
        <f>SUM(F441:F445)</f>
        <v>9037722.5199999996</v>
      </c>
      <c r="G440" s="42"/>
    </row>
    <row r="441" spans="1:7">
      <c r="B441" s="1" t="s">
        <v>618</v>
      </c>
      <c r="C441" s="39" t="s">
        <v>3188</v>
      </c>
      <c r="D441" s="38" t="s">
        <v>3255</v>
      </c>
      <c r="E441" s="23">
        <v>7550575.4400000004</v>
      </c>
      <c r="F441" s="23">
        <v>7550575.4400000004</v>
      </c>
      <c r="G441" s="42"/>
    </row>
    <row r="442" spans="1:7">
      <c r="B442" s="1" t="s">
        <v>618</v>
      </c>
      <c r="C442" s="39" t="s">
        <v>3209</v>
      </c>
      <c r="D442" s="38" t="s">
        <v>3256</v>
      </c>
      <c r="E442" s="23">
        <v>939063.12</v>
      </c>
      <c r="F442" s="23">
        <v>939063.12</v>
      </c>
      <c r="G442" s="42"/>
    </row>
    <row r="443" spans="1:7">
      <c r="B443" s="1" t="s">
        <v>618</v>
      </c>
      <c r="C443" s="39" t="s">
        <v>3329</v>
      </c>
      <c r="D443" s="38" t="s">
        <v>3330</v>
      </c>
      <c r="E443" s="23">
        <v>548083.96</v>
      </c>
      <c r="F443" s="23">
        <v>548083.96</v>
      </c>
      <c r="G443" s="42"/>
    </row>
    <row r="444" spans="1:7">
      <c r="B444" s="1"/>
      <c r="C444" s="39"/>
      <c r="D444" s="38"/>
      <c r="E444" s="23"/>
      <c r="F444" s="23"/>
      <c r="G444" s="42"/>
    </row>
    <row r="445" spans="1:7">
      <c r="B445" s="1"/>
      <c r="C445" s="39"/>
      <c r="D445" s="38"/>
      <c r="E445" s="23"/>
      <c r="G445" s="42"/>
    </row>
    <row r="446" spans="1:7">
      <c r="E446" s="240"/>
      <c r="G446" s="42"/>
    </row>
    <row r="447" spans="1:7">
      <c r="E447" s="23"/>
      <c r="G447" s="42"/>
    </row>
    <row r="448" spans="1:7">
      <c r="E448" s="23"/>
      <c r="G448" s="42"/>
    </row>
    <row r="449" spans="4:7">
      <c r="D449" s="29"/>
      <c r="E449" s="23"/>
      <c r="F449" s="29"/>
      <c r="G449" s="42"/>
    </row>
    <row r="450" spans="4:7">
      <c r="D450" s="23"/>
      <c r="E450" s="23"/>
      <c r="F450" s="23"/>
      <c r="G450" s="42"/>
    </row>
    <row r="451" spans="4:7">
      <c r="E451" s="23"/>
      <c r="G451" s="42"/>
    </row>
    <row r="452" spans="4:7">
      <c r="E452" s="23"/>
      <c r="G452" s="42"/>
    </row>
    <row r="453" spans="4:7">
      <c r="E453" s="23"/>
      <c r="G453" s="42"/>
    </row>
  </sheetData>
  <mergeCells count="5">
    <mergeCell ref="A4:F4"/>
    <mergeCell ref="A5:F5"/>
    <mergeCell ref="A6:F6"/>
    <mergeCell ref="A7:F7"/>
    <mergeCell ref="A8:F8"/>
  </mergeCells>
  <phoneticPr fontId="108" type="noConversion"/>
  <printOptions horizontalCentered="1"/>
  <pageMargins left="0.39370078740157483" right="0" top="0.35433070866141736" bottom="0.35433070866141736" header="0.31496062992125984" footer="0.31496062992125984"/>
  <pageSetup orientation="portrait" r:id="rId1"/>
  <rowBreaks count="3" manualBreakCount="3">
    <brk id="218" max="5" man="1"/>
    <brk id="274" max="5" man="1"/>
    <brk id="328" max="5" man="1"/>
  </rowBreaks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358"/>
  <sheetViews>
    <sheetView workbookViewId="0"/>
  </sheetViews>
  <sheetFormatPr baseColWidth="10" defaultColWidth="11.42578125" defaultRowHeight="12.75"/>
  <cols>
    <col min="1" max="1" width="10.5703125" customWidth="1"/>
    <col min="2" max="2" width="10.85546875" customWidth="1"/>
    <col min="3" max="3" width="11.5703125" customWidth="1"/>
    <col min="4" max="5" width="56.85546875" customWidth="1"/>
    <col min="6" max="6" width="16.5703125" customWidth="1"/>
    <col min="7" max="7" width="16.42578125" customWidth="1"/>
    <col min="16" max="16" width="18.42578125" customWidth="1"/>
    <col min="17" max="17" width="16" customWidth="1"/>
  </cols>
  <sheetData>
    <row r="4" spans="1:24" ht="15.75">
      <c r="A4" s="697"/>
      <c r="B4" s="697"/>
      <c r="C4" s="697"/>
      <c r="D4" s="697"/>
      <c r="E4" s="697"/>
      <c r="F4" s="697"/>
      <c r="G4" s="697"/>
    </row>
    <row r="5" spans="1:24" ht="15">
      <c r="A5" s="698"/>
      <c r="B5" s="698"/>
      <c r="C5" s="698"/>
      <c r="D5" s="698"/>
      <c r="E5" s="698"/>
      <c r="F5" s="698"/>
      <c r="G5" s="698"/>
    </row>
    <row r="6" spans="1:24" ht="15.75">
      <c r="A6" s="697" t="s">
        <v>611</v>
      </c>
      <c r="B6" s="697"/>
      <c r="C6" s="697"/>
      <c r="D6" s="697"/>
      <c r="E6" s="697"/>
      <c r="F6" s="697"/>
      <c r="G6" s="697"/>
    </row>
    <row r="7" spans="1:24" ht="15.75">
      <c r="A7" s="697" t="s">
        <v>612</v>
      </c>
      <c r="B7" s="697"/>
      <c r="C7" s="697"/>
      <c r="D7" s="697"/>
      <c r="E7" s="697"/>
      <c r="F7" s="697"/>
      <c r="G7" s="697"/>
    </row>
    <row r="8" spans="1:24" ht="15">
      <c r="A8" s="698" t="s">
        <v>3</v>
      </c>
      <c r="B8" s="698"/>
      <c r="C8" s="698"/>
      <c r="D8" s="698"/>
      <c r="E8" s="698"/>
      <c r="F8" s="698"/>
      <c r="G8" s="698"/>
    </row>
    <row r="9" spans="1:24" ht="15">
      <c r="A9" s="27"/>
      <c r="B9" s="27"/>
      <c r="C9" s="27"/>
      <c r="D9" s="27"/>
      <c r="E9" s="27"/>
      <c r="F9" s="27"/>
      <c r="G9" s="27"/>
    </row>
    <row r="10" spans="1:24" ht="13.5" thickBot="1">
      <c r="A10" s="20"/>
      <c r="B10" s="20"/>
      <c r="C10" s="20"/>
      <c r="D10" s="20"/>
      <c r="E10" s="20"/>
      <c r="F10" s="20"/>
      <c r="G10" s="20"/>
    </row>
    <row r="11" spans="1:24" ht="16.5" thickBot="1">
      <c r="A11" s="3" t="s">
        <v>4</v>
      </c>
      <c r="B11" s="3" t="s">
        <v>613</v>
      </c>
      <c r="C11" s="3" t="s">
        <v>614</v>
      </c>
      <c r="D11" s="3" t="s">
        <v>5</v>
      </c>
      <c r="E11" s="3"/>
      <c r="F11" s="6" t="s">
        <v>615</v>
      </c>
      <c r="G11" s="19" t="s">
        <v>616</v>
      </c>
      <c r="K11" s="49"/>
      <c r="L11" s="50"/>
      <c r="M11" s="51"/>
      <c r="N11" s="52"/>
      <c r="O11" s="53"/>
      <c r="P11" s="54"/>
      <c r="Q11" s="54"/>
      <c r="T11" s="43"/>
      <c r="U11" s="44"/>
      <c r="V11" s="44"/>
      <c r="W11" s="44"/>
      <c r="X11" s="45"/>
    </row>
    <row r="12" spans="1:24" ht="15.75">
      <c r="A12" s="5" t="s">
        <v>617</v>
      </c>
      <c r="B12" s="5" t="s">
        <v>444</v>
      </c>
      <c r="C12" s="5"/>
      <c r="D12" s="5"/>
      <c r="E12" s="5"/>
      <c r="F12" s="7">
        <f>F13+F73+F219+F288+F301+F344+F341+F344</f>
        <v>28652195.909999996</v>
      </c>
      <c r="G12" s="7">
        <f>G13+G73+G219+G288+G301+G344+G341</f>
        <v>19424530.317999996</v>
      </c>
      <c r="K12" s="49"/>
      <c r="L12" s="50"/>
      <c r="M12" s="51"/>
      <c r="N12" s="52"/>
      <c r="O12" s="53"/>
      <c r="P12" s="54"/>
      <c r="Q12" s="54"/>
      <c r="T12" s="40"/>
      <c r="V12" s="36"/>
      <c r="W12" s="46"/>
      <c r="X12" s="36"/>
    </row>
    <row r="13" spans="1:24" ht="15.75">
      <c r="A13" s="16" t="s">
        <v>16</v>
      </c>
      <c r="B13" s="16"/>
      <c r="C13" s="16"/>
      <c r="D13" s="16" t="s">
        <v>17</v>
      </c>
      <c r="E13" s="16"/>
      <c r="F13" s="17">
        <f>F14+F32+F56+F62+F68</f>
        <v>9724942.7300000004</v>
      </c>
      <c r="G13" s="17">
        <f>G14+G32+G56+G62+G68</f>
        <v>9724942.7379999999</v>
      </c>
      <c r="K13" s="49"/>
      <c r="L13" s="50"/>
      <c r="M13" s="51"/>
      <c r="N13" s="52"/>
      <c r="O13" s="53"/>
      <c r="P13" s="54"/>
      <c r="Q13" s="54"/>
      <c r="T13" s="40"/>
      <c r="V13" s="36"/>
      <c r="W13" s="46"/>
      <c r="X13" s="36"/>
    </row>
    <row r="14" spans="1:24" ht="15.75">
      <c r="A14" s="4" t="s">
        <v>18</v>
      </c>
      <c r="B14" s="4"/>
      <c r="C14" s="4"/>
      <c r="D14" s="4" t="s">
        <v>19</v>
      </c>
      <c r="E14" s="4"/>
      <c r="F14" s="10">
        <f>SUM(F15:F30)</f>
        <v>7346530</v>
      </c>
      <c r="G14" s="10">
        <f>SUM(G15:G30)</f>
        <v>7346530</v>
      </c>
      <c r="K14" s="49"/>
      <c r="L14" s="50"/>
      <c r="M14" s="51"/>
      <c r="N14" s="52"/>
      <c r="O14" s="53"/>
      <c r="P14" s="54"/>
      <c r="Q14" s="54"/>
      <c r="T14" s="40"/>
      <c r="V14" s="36"/>
      <c r="W14" s="46"/>
      <c r="X14" s="36"/>
    </row>
    <row r="15" spans="1:24" ht="15.75" hidden="1">
      <c r="A15" s="1" t="s">
        <v>20</v>
      </c>
      <c r="B15" s="1"/>
      <c r="C15" s="1"/>
      <c r="D15" s="1" t="s">
        <v>21</v>
      </c>
      <c r="E15" s="1"/>
      <c r="F15" s="12">
        <v>7141530</v>
      </c>
      <c r="G15" s="23">
        <f t="shared" ref="G15:G21" si="0">SUM(F15:F15)</f>
        <v>7141530</v>
      </c>
      <c r="K15" s="49"/>
      <c r="L15" s="50"/>
      <c r="M15" s="51"/>
      <c r="N15" s="52"/>
      <c r="O15" s="53"/>
      <c r="P15" s="54"/>
      <c r="Q15" s="54"/>
      <c r="T15" s="40"/>
      <c r="W15" s="46"/>
      <c r="X15" s="36"/>
    </row>
    <row r="16" spans="1:24" ht="15.75" hidden="1">
      <c r="A16" s="1" t="s">
        <v>445</v>
      </c>
      <c r="B16" s="1"/>
      <c r="C16" s="1"/>
      <c r="D16" s="1" t="s">
        <v>446</v>
      </c>
      <c r="E16" s="1"/>
      <c r="F16" s="12"/>
      <c r="G16" s="23">
        <f t="shared" si="0"/>
        <v>0</v>
      </c>
      <c r="K16" s="49"/>
      <c r="L16" s="50"/>
      <c r="M16" s="51"/>
      <c r="N16" s="52"/>
      <c r="O16" s="53"/>
      <c r="P16" s="54"/>
      <c r="Q16" s="54"/>
      <c r="R16" s="55"/>
      <c r="T16" s="40"/>
      <c r="W16" s="46"/>
      <c r="X16" s="36"/>
    </row>
    <row r="17" spans="1:24" ht="15.75" hidden="1">
      <c r="A17" s="1" t="s">
        <v>22</v>
      </c>
      <c r="B17" s="1"/>
      <c r="C17" s="1"/>
      <c r="D17" s="1" t="s">
        <v>23</v>
      </c>
      <c r="E17" s="1"/>
      <c r="F17" s="12"/>
      <c r="G17" s="23">
        <f t="shared" si="0"/>
        <v>0</v>
      </c>
      <c r="K17" s="49"/>
      <c r="L17" s="50"/>
      <c r="M17" s="51"/>
      <c r="N17" s="52"/>
      <c r="O17" s="53"/>
      <c r="P17" s="54"/>
      <c r="Q17" s="54"/>
      <c r="R17" s="46"/>
      <c r="T17" s="40"/>
      <c r="V17" s="36"/>
      <c r="W17" s="46"/>
      <c r="X17" s="47"/>
    </row>
    <row r="18" spans="1:24" ht="15.75" hidden="1">
      <c r="A18" s="1" t="s">
        <v>24</v>
      </c>
      <c r="B18" s="1"/>
      <c r="C18" s="1"/>
      <c r="D18" s="1" t="s">
        <v>25</v>
      </c>
      <c r="E18" s="1"/>
      <c r="F18" s="12"/>
      <c r="G18" s="23">
        <f t="shared" si="0"/>
        <v>0</v>
      </c>
      <c r="K18" s="49"/>
      <c r="L18" s="50"/>
      <c r="M18" s="51"/>
      <c r="N18" s="52"/>
      <c r="O18" s="53"/>
      <c r="P18" s="54"/>
      <c r="Q18" s="54"/>
      <c r="R18" s="46"/>
      <c r="T18" s="40"/>
      <c r="V18" s="36"/>
      <c r="W18" s="46"/>
      <c r="X18" s="47"/>
    </row>
    <row r="19" spans="1:24" ht="15.75" hidden="1">
      <c r="A19" s="1" t="s">
        <v>26</v>
      </c>
      <c r="B19" s="1"/>
      <c r="C19" s="1"/>
      <c r="D19" s="1" t="s">
        <v>27</v>
      </c>
      <c r="E19" s="1"/>
      <c r="F19" s="12"/>
      <c r="G19" s="23">
        <f t="shared" si="0"/>
        <v>0</v>
      </c>
      <c r="K19" s="49"/>
      <c r="L19" s="50"/>
      <c r="M19" s="51"/>
      <c r="N19" s="52"/>
      <c r="O19" s="53"/>
      <c r="P19" s="54"/>
      <c r="Q19" s="54"/>
      <c r="R19" s="46"/>
      <c r="T19" s="40"/>
      <c r="V19" s="36"/>
      <c r="W19" s="46"/>
      <c r="X19" s="47"/>
    </row>
    <row r="20" spans="1:24" ht="15.75" hidden="1">
      <c r="A20" s="1" t="s">
        <v>28</v>
      </c>
      <c r="B20" s="1"/>
      <c r="C20" s="1"/>
      <c r="D20" s="1" t="s">
        <v>29</v>
      </c>
      <c r="E20" s="1"/>
      <c r="F20" s="12"/>
      <c r="G20" s="23">
        <f t="shared" si="0"/>
        <v>0</v>
      </c>
      <c r="K20" s="49"/>
      <c r="L20" s="50"/>
      <c r="M20" s="51"/>
      <c r="N20" s="52"/>
      <c r="O20" s="53"/>
      <c r="P20" s="54"/>
      <c r="Q20" s="54"/>
      <c r="R20" s="46"/>
      <c r="T20" s="40"/>
      <c r="V20" s="36"/>
      <c r="W20" s="46"/>
      <c r="X20" s="47"/>
    </row>
    <row r="21" spans="1:24" ht="15.75" hidden="1">
      <c r="A21" s="1" t="s">
        <v>32</v>
      </c>
      <c r="B21" s="1"/>
      <c r="C21" s="1"/>
      <c r="D21" s="1" t="s">
        <v>33</v>
      </c>
      <c r="E21" s="1"/>
      <c r="F21" s="12"/>
      <c r="G21" s="23">
        <f t="shared" si="0"/>
        <v>0</v>
      </c>
      <c r="K21" s="49"/>
      <c r="L21" s="50"/>
      <c r="M21" s="51"/>
      <c r="N21" s="52"/>
      <c r="O21" s="53"/>
      <c r="P21" s="54"/>
      <c r="Q21" s="54"/>
      <c r="R21" s="46"/>
      <c r="T21" s="40"/>
      <c r="V21" s="36"/>
      <c r="W21" s="46"/>
      <c r="X21" s="47"/>
    </row>
    <row r="22" spans="1:24" ht="15.75" hidden="1">
      <c r="A22" s="1" t="s">
        <v>34</v>
      </c>
      <c r="B22" s="1"/>
      <c r="C22" s="1"/>
      <c r="D22" s="1" t="s">
        <v>447</v>
      </c>
      <c r="E22" s="1"/>
      <c r="F22">
        <v>55000</v>
      </c>
      <c r="G22">
        <v>55000</v>
      </c>
      <c r="K22" s="49"/>
      <c r="L22" s="50"/>
      <c r="M22" s="51"/>
      <c r="N22" s="52"/>
      <c r="O22" s="53"/>
      <c r="P22" s="54"/>
      <c r="Q22" s="54"/>
      <c r="R22" s="46"/>
      <c r="T22" s="40"/>
      <c r="V22" s="36"/>
      <c r="W22" s="46"/>
      <c r="X22" s="36"/>
    </row>
    <row r="23" spans="1:24" ht="15.75" hidden="1">
      <c r="A23" s="1"/>
      <c r="B23" s="1"/>
      <c r="C23" s="1"/>
      <c r="D23" s="38"/>
      <c r="E23" s="38"/>
      <c r="F23" s="12"/>
      <c r="G23" s="23">
        <f t="shared" ref="G23:G30" si="1">SUM(F23:F23)</f>
        <v>0</v>
      </c>
      <c r="K23" s="49"/>
      <c r="L23" s="50"/>
      <c r="M23" s="51"/>
      <c r="N23" s="52"/>
      <c r="O23" s="53"/>
      <c r="P23" s="54"/>
      <c r="Q23" s="54"/>
      <c r="R23" s="46"/>
      <c r="T23" s="40"/>
      <c r="V23" s="36"/>
      <c r="W23" s="46"/>
      <c r="X23" s="36"/>
    </row>
    <row r="24" spans="1:24" ht="15.75" hidden="1">
      <c r="A24" s="1" t="s">
        <v>36</v>
      </c>
      <c r="B24" s="1"/>
      <c r="C24" s="1"/>
      <c r="D24" s="1" t="s">
        <v>37</v>
      </c>
      <c r="E24" s="1"/>
      <c r="G24" s="23">
        <f t="shared" si="1"/>
        <v>0</v>
      </c>
      <c r="K24" s="49"/>
      <c r="L24" s="50"/>
      <c r="M24" s="51"/>
      <c r="N24" s="52"/>
      <c r="O24" s="53"/>
      <c r="P24" s="54"/>
      <c r="Q24" s="54"/>
      <c r="R24" s="46"/>
      <c r="T24" s="40"/>
      <c r="V24" s="36"/>
      <c r="W24" s="46"/>
      <c r="X24" s="36"/>
    </row>
    <row r="25" spans="1:24" ht="15.75" hidden="1">
      <c r="A25" s="1" t="s">
        <v>38</v>
      </c>
      <c r="B25" s="1"/>
      <c r="C25" s="1"/>
      <c r="D25" s="1" t="s">
        <v>448</v>
      </c>
      <c r="E25" s="1"/>
      <c r="F25" s="12"/>
      <c r="G25" s="23">
        <f t="shared" si="1"/>
        <v>0</v>
      </c>
      <c r="K25" s="49"/>
      <c r="L25" s="50"/>
      <c r="M25" s="51"/>
      <c r="N25" s="52"/>
      <c r="O25" s="53"/>
      <c r="P25" s="54"/>
      <c r="Q25" s="54"/>
      <c r="R25" s="46"/>
      <c r="T25" s="40"/>
      <c r="V25" s="36"/>
      <c r="W25" s="46"/>
      <c r="X25" s="36"/>
    </row>
    <row r="26" spans="1:24" ht="15.75" hidden="1">
      <c r="A26" s="1" t="s">
        <v>40</v>
      </c>
      <c r="B26" s="1"/>
      <c r="C26" s="1"/>
      <c r="D26" s="1" t="s">
        <v>449</v>
      </c>
      <c r="E26" s="1"/>
      <c r="F26" s="12"/>
      <c r="G26" s="23">
        <f t="shared" si="1"/>
        <v>0</v>
      </c>
      <c r="K26" s="49"/>
      <c r="L26" s="50"/>
      <c r="M26" s="51"/>
      <c r="N26" s="52"/>
      <c r="O26" s="53"/>
      <c r="P26" s="54"/>
      <c r="Q26" s="54"/>
      <c r="R26" s="46"/>
      <c r="T26" s="40"/>
      <c r="V26" s="36"/>
      <c r="W26" s="46"/>
      <c r="X26" s="36"/>
    </row>
    <row r="27" spans="1:24" ht="15.75" hidden="1">
      <c r="A27" s="1" t="s">
        <v>42</v>
      </c>
      <c r="D27" s="1" t="s">
        <v>450</v>
      </c>
      <c r="E27" s="1"/>
      <c r="G27" s="23">
        <f t="shared" si="1"/>
        <v>0</v>
      </c>
      <c r="K27" s="49"/>
      <c r="L27" s="50"/>
      <c r="M27" s="51"/>
      <c r="N27" s="52"/>
      <c r="O27" s="53"/>
      <c r="P27" s="54"/>
      <c r="Q27" s="54"/>
      <c r="R27" s="46"/>
      <c r="T27" s="40"/>
      <c r="V27" s="36"/>
      <c r="W27" s="46"/>
      <c r="X27" s="36"/>
    </row>
    <row r="28" spans="1:24" ht="15.75" hidden="1">
      <c r="A28" s="1"/>
      <c r="B28" s="1" t="s">
        <v>618</v>
      </c>
      <c r="C28" s="39" t="s">
        <v>619</v>
      </c>
      <c r="D28" s="38" t="s">
        <v>620</v>
      </c>
      <c r="E28" s="38"/>
      <c r="F28" s="12">
        <v>150000</v>
      </c>
      <c r="G28" s="23">
        <f t="shared" si="1"/>
        <v>150000</v>
      </c>
      <c r="K28" s="49"/>
      <c r="L28" s="50"/>
      <c r="M28" s="51"/>
      <c r="N28" s="52"/>
      <c r="O28" s="53"/>
      <c r="P28" s="54"/>
      <c r="Q28" s="54"/>
      <c r="R28" s="46"/>
      <c r="T28" s="40"/>
      <c r="V28" s="36"/>
      <c r="W28" s="46"/>
      <c r="X28" s="36"/>
    </row>
    <row r="29" spans="1:24" ht="15.75" hidden="1">
      <c r="A29" s="1" t="s">
        <v>44</v>
      </c>
      <c r="B29" s="1"/>
      <c r="C29" s="1"/>
      <c r="D29" s="1" t="s">
        <v>451</v>
      </c>
      <c r="E29" s="1"/>
      <c r="F29" s="12"/>
      <c r="G29" s="23">
        <f t="shared" si="1"/>
        <v>0</v>
      </c>
      <c r="K29" s="49"/>
      <c r="L29" s="50"/>
      <c r="M29" s="51"/>
      <c r="N29" s="52"/>
      <c r="O29" s="53"/>
      <c r="P29" s="54"/>
      <c r="Q29" s="54"/>
      <c r="R29" s="46"/>
      <c r="T29" s="40"/>
      <c r="V29" s="36"/>
      <c r="W29" s="46"/>
      <c r="X29" s="36"/>
    </row>
    <row r="30" spans="1:24" ht="15.75" hidden="1">
      <c r="A30" s="1" t="s">
        <v>46</v>
      </c>
      <c r="B30" s="1"/>
      <c r="C30" s="1"/>
      <c r="D30" s="1" t="s">
        <v>47</v>
      </c>
      <c r="E30" s="1"/>
      <c r="F30" s="12"/>
      <c r="G30" s="23">
        <f t="shared" si="1"/>
        <v>0</v>
      </c>
      <c r="K30" s="49"/>
      <c r="L30" s="50"/>
      <c r="M30" s="51"/>
      <c r="N30" s="52"/>
      <c r="O30" s="53"/>
      <c r="P30" s="54"/>
      <c r="Q30" s="54"/>
      <c r="R30" s="46"/>
      <c r="T30" s="40"/>
      <c r="V30" s="36"/>
      <c r="W30" s="40"/>
      <c r="X30" s="36"/>
    </row>
    <row r="31" spans="1:24" ht="15.75" hidden="1">
      <c r="A31" s="2"/>
      <c r="B31" s="2"/>
      <c r="C31" s="2"/>
      <c r="D31" s="2"/>
      <c r="E31" s="2"/>
      <c r="F31" s="12"/>
      <c r="G31" s="18"/>
      <c r="K31" s="49"/>
      <c r="L31" s="50"/>
      <c r="M31" s="51"/>
      <c r="N31" s="52"/>
      <c r="O31" s="53"/>
      <c r="P31" s="54"/>
      <c r="Q31" s="54"/>
      <c r="T31" s="40"/>
      <c r="V31" s="36"/>
      <c r="W31" s="46"/>
      <c r="X31" s="36"/>
    </row>
    <row r="32" spans="1:24" ht="15.75">
      <c r="A32" s="4" t="s">
        <v>48</v>
      </c>
      <c r="B32" s="4"/>
      <c r="C32" s="4"/>
      <c r="D32" s="4" t="s">
        <v>49</v>
      </c>
      <c r="E32" s="4"/>
      <c r="F32" s="10">
        <f>SUM(F33:F54)</f>
        <v>1879676.25</v>
      </c>
      <c r="G32" s="10">
        <f>SUM(G33:G54)</f>
        <v>1879676.25</v>
      </c>
      <c r="K32" s="49"/>
      <c r="L32" s="50"/>
      <c r="M32" s="51"/>
      <c r="N32" s="52"/>
      <c r="O32" s="53"/>
      <c r="P32" s="54"/>
      <c r="Q32" s="54"/>
      <c r="R32" s="46"/>
      <c r="T32" s="40"/>
      <c r="V32" s="36"/>
      <c r="W32" s="46"/>
      <c r="X32" s="36"/>
    </row>
    <row r="33" spans="1:25" ht="15.75" hidden="1">
      <c r="A33" s="1" t="s">
        <v>50</v>
      </c>
      <c r="B33" s="1"/>
      <c r="C33" s="1"/>
      <c r="D33" s="1" t="s">
        <v>51</v>
      </c>
      <c r="E33" s="1"/>
      <c r="F33" s="12"/>
      <c r="G33" s="23">
        <f>SUM(F33:F33)</f>
        <v>0</v>
      </c>
      <c r="K33" s="49"/>
      <c r="L33" s="50"/>
      <c r="M33" s="51"/>
      <c r="N33" s="52"/>
      <c r="O33" s="53"/>
      <c r="P33" s="54"/>
      <c r="Q33" s="54"/>
      <c r="T33" s="40"/>
      <c r="V33" s="36"/>
      <c r="W33" s="46"/>
      <c r="X33" s="36"/>
    </row>
    <row r="34" spans="1:25" ht="15.75" hidden="1">
      <c r="A34" s="1"/>
      <c r="B34" s="1" t="s">
        <v>621</v>
      </c>
      <c r="C34" s="1"/>
      <c r="D34" s="38" t="s">
        <v>453</v>
      </c>
      <c r="E34" s="38"/>
      <c r="F34" s="15">
        <v>582345</v>
      </c>
      <c r="G34" s="24">
        <f t="shared" ref="G34:G55" si="2">SUM(F34:F34)</f>
        <v>582345</v>
      </c>
      <c r="K34" s="49"/>
      <c r="L34" s="50"/>
      <c r="M34" s="51"/>
      <c r="N34" s="52"/>
      <c r="O34" s="53"/>
      <c r="P34" s="54"/>
      <c r="Q34" s="54"/>
      <c r="T34" s="40"/>
      <c r="V34" s="36"/>
      <c r="W34" s="46"/>
      <c r="X34" s="36"/>
    </row>
    <row r="35" spans="1:25" ht="15.75" hidden="1">
      <c r="A35" s="1"/>
      <c r="B35" s="1" t="s">
        <v>618</v>
      </c>
      <c r="C35" s="1" t="s">
        <v>622</v>
      </c>
      <c r="D35" s="38" t="s">
        <v>623</v>
      </c>
      <c r="E35" s="38"/>
      <c r="F35" s="12">
        <v>7700</v>
      </c>
      <c r="G35" s="23">
        <f t="shared" si="2"/>
        <v>7700</v>
      </c>
      <c r="K35" s="49"/>
      <c r="L35" s="50"/>
      <c r="M35" s="51"/>
      <c r="N35" s="52"/>
      <c r="O35" s="53"/>
      <c r="P35" s="54"/>
      <c r="Q35" s="54"/>
      <c r="T35" s="40"/>
      <c r="V35" s="36"/>
      <c r="W35" s="46"/>
      <c r="X35" s="36"/>
    </row>
    <row r="36" spans="1:25" ht="15.75" hidden="1">
      <c r="A36" s="1"/>
      <c r="B36" s="1"/>
      <c r="C36" s="1" t="s">
        <v>624</v>
      </c>
      <c r="D36" s="38" t="s">
        <v>625</v>
      </c>
      <c r="E36" s="38"/>
      <c r="F36" s="12">
        <v>15500</v>
      </c>
      <c r="G36" s="23">
        <f t="shared" si="2"/>
        <v>15500</v>
      </c>
      <c r="K36" s="49"/>
      <c r="L36" s="50"/>
      <c r="M36" s="51"/>
      <c r="N36" s="52"/>
      <c r="O36" s="53"/>
      <c r="P36" s="54"/>
      <c r="Q36" s="54"/>
      <c r="T36" s="40"/>
      <c r="V36" s="36"/>
      <c r="W36" s="46"/>
      <c r="X36" s="36"/>
    </row>
    <row r="37" spans="1:25" ht="15.75" hidden="1">
      <c r="A37" s="1"/>
      <c r="B37" s="1"/>
      <c r="C37" s="1"/>
      <c r="D37" s="38" t="s">
        <v>454</v>
      </c>
      <c r="E37" s="38"/>
      <c r="F37" s="12">
        <v>18668</v>
      </c>
      <c r="G37" s="23">
        <f t="shared" si="2"/>
        <v>18668</v>
      </c>
      <c r="K37" s="49"/>
      <c r="L37" s="50"/>
      <c r="M37" s="51"/>
      <c r="N37" s="52"/>
      <c r="O37" s="53"/>
      <c r="P37" s="54"/>
      <c r="Q37" s="54"/>
      <c r="T37" s="40"/>
      <c r="V37" s="36"/>
      <c r="W37" s="46"/>
      <c r="X37" s="36"/>
    </row>
    <row r="38" spans="1:25" ht="15.75" hidden="1">
      <c r="A38" s="1"/>
      <c r="B38" s="1"/>
      <c r="C38" s="1"/>
      <c r="D38" s="38"/>
      <c r="E38" s="38"/>
      <c r="F38" s="12">
        <v>16000</v>
      </c>
      <c r="G38" s="23">
        <f t="shared" si="2"/>
        <v>16000</v>
      </c>
      <c r="K38" s="49"/>
      <c r="L38" s="50"/>
      <c r="M38" s="51"/>
      <c r="N38" s="52"/>
      <c r="O38" s="53"/>
      <c r="P38" s="54"/>
      <c r="Q38" s="54"/>
      <c r="T38" s="40"/>
      <c r="V38" s="36"/>
      <c r="W38" s="46"/>
      <c r="X38" s="36"/>
    </row>
    <row r="39" spans="1:25" ht="15.75" hidden="1">
      <c r="A39" s="1"/>
      <c r="B39" s="1"/>
      <c r="C39" s="1"/>
      <c r="D39" s="38"/>
      <c r="E39" s="38"/>
      <c r="F39" s="12"/>
      <c r="G39" s="23">
        <f t="shared" si="2"/>
        <v>0</v>
      </c>
      <c r="K39" s="49"/>
      <c r="L39" s="50"/>
      <c r="M39" s="51"/>
      <c r="N39" s="52"/>
      <c r="O39" s="53"/>
      <c r="P39" s="54"/>
      <c r="Q39" s="54"/>
      <c r="T39" s="40"/>
      <c r="V39" s="36"/>
      <c r="W39" s="46"/>
      <c r="X39" s="36"/>
    </row>
    <row r="40" spans="1:25" ht="15.75" hidden="1">
      <c r="A40" s="1"/>
      <c r="B40" s="1"/>
      <c r="C40" s="1"/>
      <c r="D40" s="38"/>
      <c r="E40" s="38"/>
      <c r="F40" s="12"/>
      <c r="G40" s="23">
        <f t="shared" si="2"/>
        <v>0</v>
      </c>
      <c r="K40" s="49"/>
      <c r="L40" s="50"/>
      <c r="M40" s="51"/>
      <c r="N40" s="52"/>
      <c r="O40" s="53"/>
      <c r="P40" s="54"/>
      <c r="Q40" s="54"/>
      <c r="T40" s="40"/>
      <c r="V40" s="36"/>
      <c r="W40" s="46"/>
      <c r="X40" s="36"/>
    </row>
    <row r="41" spans="1:25" ht="15.75" hidden="1">
      <c r="A41" s="1" t="s">
        <v>52</v>
      </c>
      <c r="B41" s="1"/>
      <c r="C41" s="1"/>
      <c r="D41" s="1" t="s">
        <v>53</v>
      </c>
      <c r="E41" s="1"/>
      <c r="F41" s="12">
        <v>5160.3599999999997</v>
      </c>
      <c r="G41" s="23">
        <f t="shared" si="2"/>
        <v>5160.3599999999997</v>
      </c>
      <c r="K41" s="49"/>
      <c r="L41" s="50"/>
      <c r="M41" s="51"/>
      <c r="N41" s="52"/>
      <c r="O41" s="53"/>
      <c r="P41" s="54"/>
      <c r="Q41" s="54"/>
      <c r="R41" s="46"/>
      <c r="T41" s="40"/>
      <c r="V41" s="36"/>
      <c r="W41" s="46"/>
      <c r="X41" s="36"/>
    </row>
    <row r="42" spans="1:25" ht="15.75" hidden="1">
      <c r="A42" s="1" t="s">
        <v>54</v>
      </c>
      <c r="B42" s="1" t="s">
        <v>621</v>
      </c>
      <c r="C42" s="1"/>
      <c r="D42" s="1" t="s">
        <v>55</v>
      </c>
      <c r="E42" s="1"/>
      <c r="F42" s="12"/>
      <c r="G42" s="23">
        <f t="shared" si="2"/>
        <v>0</v>
      </c>
      <c r="K42" s="49"/>
      <c r="L42" s="50"/>
      <c r="M42" s="51"/>
      <c r="N42" s="52"/>
      <c r="O42" s="53"/>
      <c r="P42" s="54"/>
      <c r="Q42" s="54"/>
      <c r="R42" s="46"/>
      <c r="T42" s="40"/>
      <c r="V42" s="36"/>
      <c r="W42" s="46"/>
      <c r="X42" s="36"/>
    </row>
    <row r="43" spans="1:25" ht="15.75" hidden="1">
      <c r="A43" s="1"/>
      <c r="B43" s="1" t="s">
        <v>621</v>
      </c>
      <c r="C43" s="1"/>
      <c r="D43" s="1"/>
      <c r="E43" s="1"/>
      <c r="F43" s="12"/>
      <c r="G43" s="23">
        <f t="shared" si="2"/>
        <v>0</v>
      </c>
      <c r="K43" s="49"/>
      <c r="L43" s="50"/>
      <c r="M43" s="51"/>
      <c r="N43" s="52"/>
      <c r="O43" s="53"/>
      <c r="P43" s="54"/>
      <c r="Q43" s="54"/>
      <c r="R43" s="46"/>
      <c r="T43" s="40"/>
      <c r="V43" s="36"/>
      <c r="W43" s="46"/>
      <c r="X43" s="36"/>
    </row>
    <row r="44" spans="1:25" ht="15.75" hidden="1">
      <c r="A44" s="1" t="s">
        <v>56</v>
      </c>
      <c r="B44" s="1" t="s">
        <v>626</v>
      </c>
      <c r="C44" s="1"/>
      <c r="D44" s="1" t="s">
        <v>57</v>
      </c>
      <c r="E44" s="1"/>
      <c r="F44" s="15">
        <v>854568.49</v>
      </c>
      <c r="G44" s="23">
        <f t="shared" si="2"/>
        <v>854568.49</v>
      </c>
      <c r="K44" s="49"/>
      <c r="L44" s="50"/>
      <c r="M44" s="51"/>
      <c r="N44" s="52"/>
      <c r="O44" s="53"/>
      <c r="P44" s="54"/>
      <c r="Q44" s="54"/>
      <c r="R44" s="46"/>
      <c r="T44" s="40"/>
      <c r="V44" s="36"/>
      <c r="W44" s="46"/>
      <c r="Y44" t="s">
        <v>455</v>
      </c>
    </row>
    <row r="45" spans="1:25" ht="15.75" hidden="1">
      <c r="A45" s="1" t="s">
        <v>58</v>
      </c>
      <c r="B45" s="1" t="s">
        <v>626</v>
      </c>
      <c r="C45" s="1"/>
      <c r="D45" s="1" t="s">
        <v>59</v>
      </c>
      <c r="E45" s="1"/>
      <c r="F45" s="67">
        <v>350600</v>
      </c>
      <c r="G45" s="23">
        <f t="shared" si="2"/>
        <v>350600</v>
      </c>
      <c r="K45" s="49"/>
      <c r="L45" s="50"/>
      <c r="M45" s="51"/>
      <c r="N45" s="52"/>
      <c r="O45" s="53"/>
      <c r="P45" s="54"/>
      <c r="Q45" s="54"/>
      <c r="R45" s="46"/>
      <c r="T45" s="40"/>
      <c r="V45" s="36"/>
      <c r="W45" s="46"/>
      <c r="X45" s="36"/>
    </row>
    <row r="46" spans="1:25" ht="15.75" hidden="1">
      <c r="A46" s="1" t="s">
        <v>60</v>
      </c>
      <c r="B46" s="1"/>
      <c r="C46" s="1"/>
      <c r="D46" s="1" t="s">
        <v>61</v>
      </c>
      <c r="E46" s="1"/>
      <c r="F46" s="12"/>
      <c r="G46" s="23">
        <f t="shared" si="2"/>
        <v>0</v>
      </c>
      <c r="K46" s="49"/>
      <c r="L46" s="50"/>
      <c r="M46" s="51"/>
      <c r="N46" s="52"/>
      <c r="O46" s="53"/>
      <c r="P46" s="54"/>
      <c r="Q46" s="54"/>
      <c r="R46" s="46"/>
      <c r="T46" s="40"/>
      <c r="V46" s="36"/>
      <c r="W46" s="46"/>
      <c r="X46" s="36"/>
    </row>
    <row r="47" spans="1:25" ht="15.75" hidden="1">
      <c r="A47" s="1" t="s">
        <v>62</v>
      </c>
      <c r="D47" s="1" t="s">
        <v>63</v>
      </c>
      <c r="E47" s="1"/>
      <c r="F47" s="12"/>
      <c r="G47" s="23">
        <f t="shared" si="2"/>
        <v>0</v>
      </c>
      <c r="K47" s="49"/>
      <c r="L47" s="50"/>
      <c r="M47" s="51"/>
      <c r="N47" s="52"/>
      <c r="O47" s="53"/>
      <c r="P47" s="54"/>
      <c r="Q47" s="54"/>
      <c r="R47" s="46"/>
      <c r="T47" s="40"/>
      <c r="V47" s="36"/>
      <c r="W47" s="46"/>
      <c r="X47" s="36"/>
    </row>
    <row r="48" spans="1:25" ht="15.75" hidden="1">
      <c r="A48" s="1"/>
      <c r="B48" s="1" t="s">
        <v>618</v>
      </c>
      <c r="C48">
        <v>38433</v>
      </c>
      <c r="D48" s="38" t="s">
        <v>627</v>
      </c>
      <c r="E48" s="38"/>
      <c r="F48" s="12">
        <v>24134.400000000001</v>
      </c>
      <c r="G48" s="23">
        <f t="shared" si="2"/>
        <v>24134.400000000001</v>
      </c>
      <c r="K48" s="49"/>
      <c r="L48" s="50"/>
      <c r="M48" s="51"/>
      <c r="N48" s="52"/>
      <c r="O48" s="53"/>
      <c r="P48" s="54"/>
      <c r="Q48" s="54"/>
      <c r="R48" s="46"/>
      <c r="T48" s="40"/>
      <c r="V48" s="36"/>
      <c r="W48" s="46"/>
      <c r="X48" s="36"/>
    </row>
    <row r="49" spans="1:24" ht="15.75" hidden="1">
      <c r="A49" s="1"/>
      <c r="B49" s="1" t="s">
        <v>618</v>
      </c>
      <c r="C49" s="39" t="s">
        <v>628</v>
      </c>
      <c r="D49" s="38" t="s">
        <v>629</v>
      </c>
      <c r="E49" s="38"/>
      <c r="F49" s="12">
        <v>5000</v>
      </c>
      <c r="G49" s="23">
        <f t="shared" si="2"/>
        <v>5000</v>
      </c>
      <c r="K49" s="49"/>
      <c r="L49" s="50"/>
      <c r="M49" s="51"/>
      <c r="N49" s="52"/>
      <c r="O49" s="53"/>
      <c r="P49" s="54"/>
      <c r="Q49" s="54"/>
      <c r="R49" s="46"/>
      <c r="T49" s="40"/>
      <c r="V49" s="36"/>
      <c r="W49" s="46"/>
      <c r="X49" s="36"/>
    </row>
    <row r="50" spans="1:24" ht="15.75" hidden="1">
      <c r="A50" s="1" t="s">
        <v>64</v>
      </c>
      <c r="B50" s="1"/>
      <c r="C50" s="1"/>
      <c r="D50" s="1" t="s">
        <v>65</v>
      </c>
      <c r="E50" s="1"/>
      <c r="F50" s="12"/>
      <c r="G50" s="23">
        <f t="shared" si="2"/>
        <v>0</v>
      </c>
      <c r="K50" s="49"/>
      <c r="L50" s="50"/>
      <c r="M50" s="51"/>
      <c r="N50" s="52"/>
      <c r="O50" s="53"/>
      <c r="P50" s="54"/>
      <c r="Q50" s="54"/>
      <c r="R50" s="46"/>
      <c r="T50" s="40"/>
      <c r="V50" s="36"/>
      <c r="W50" s="46"/>
      <c r="X50" s="36"/>
    </row>
    <row r="51" spans="1:24" ht="15.75" hidden="1">
      <c r="A51" s="1" t="s">
        <v>66</v>
      </c>
      <c r="B51" s="1"/>
      <c r="C51" s="1"/>
      <c r="D51" s="1" t="s">
        <v>67</v>
      </c>
      <c r="E51" s="1"/>
      <c r="F51" s="12"/>
      <c r="G51" s="23">
        <f t="shared" si="2"/>
        <v>0</v>
      </c>
      <c r="K51" s="49"/>
      <c r="L51" s="50"/>
      <c r="M51" s="51"/>
      <c r="N51" s="52"/>
      <c r="O51" s="53"/>
      <c r="P51" s="54"/>
      <c r="Q51" s="54"/>
      <c r="R51" s="46"/>
      <c r="T51" s="40"/>
      <c r="V51" s="36"/>
      <c r="W51" s="40"/>
      <c r="X51" s="36"/>
    </row>
    <row r="52" spans="1:24" ht="15.75" hidden="1">
      <c r="A52" s="1" t="s">
        <v>68</v>
      </c>
      <c r="B52" s="1"/>
      <c r="C52" s="1"/>
      <c r="D52" s="1" t="s">
        <v>456</v>
      </c>
      <c r="E52" s="1"/>
      <c r="F52" s="12"/>
      <c r="G52" s="23">
        <f t="shared" si="2"/>
        <v>0</v>
      </c>
      <c r="K52" s="49"/>
      <c r="L52" s="50"/>
      <c r="M52" s="51"/>
      <c r="N52" s="52"/>
      <c r="O52" s="53"/>
      <c r="P52" s="54"/>
      <c r="Q52" s="54"/>
      <c r="R52" s="46"/>
      <c r="T52" s="40"/>
      <c r="V52" s="36"/>
      <c r="W52" s="46"/>
      <c r="X52" s="36"/>
    </row>
    <row r="53" spans="1:24" ht="15.75" hidden="1">
      <c r="A53" s="1" t="s">
        <v>70</v>
      </c>
      <c r="B53" s="1"/>
      <c r="C53" s="1"/>
      <c r="D53" s="1" t="s">
        <v>71</v>
      </c>
      <c r="E53" s="1"/>
      <c r="F53" s="12"/>
      <c r="G53" s="23">
        <f t="shared" si="2"/>
        <v>0</v>
      </c>
      <c r="K53" s="49"/>
      <c r="L53" s="50"/>
      <c r="M53" s="51"/>
      <c r="N53" s="52"/>
      <c r="O53" s="53"/>
      <c r="P53" s="54"/>
      <c r="Q53" s="54"/>
      <c r="R53" s="46"/>
      <c r="T53" s="40"/>
      <c r="V53" s="36"/>
      <c r="W53" s="46"/>
      <c r="X53" s="36"/>
    </row>
    <row r="54" spans="1:24" ht="15.75" hidden="1">
      <c r="A54" s="1" t="s">
        <v>72</v>
      </c>
      <c r="B54" s="1"/>
      <c r="C54" s="1"/>
      <c r="D54" s="1" t="s">
        <v>73</v>
      </c>
      <c r="E54" s="1"/>
      <c r="F54" s="12"/>
      <c r="G54" s="23">
        <f t="shared" si="2"/>
        <v>0</v>
      </c>
      <c r="K54" s="49"/>
      <c r="L54" s="50"/>
      <c r="M54" s="51"/>
      <c r="N54" s="52"/>
      <c r="O54" s="53"/>
      <c r="P54" s="54"/>
      <c r="Q54" s="54"/>
      <c r="R54" s="46"/>
      <c r="T54" s="40"/>
      <c r="V54" s="36"/>
      <c r="W54" s="46"/>
      <c r="X54" s="36"/>
    </row>
    <row r="55" spans="1:24" ht="15.75" hidden="1">
      <c r="A55" s="1"/>
      <c r="B55" s="1"/>
      <c r="C55" s="1"/>
      <c r="D55" s="1"/>
      <c r="E55" s="1"/>
      <c r="F55" s="12"/>
      <c r="G55" s="23">
        <f t="shared" si="2"/>
        <v>0</v>
      </c>
      <c r="K55" s="49"/>
      <c r="L55" s="50"/>
      <c r="M55" s="51"/>
      <c r="N55" s="52"/>
      <c r="O55" s="53"/>
      <c r="P55" s="54"/>
      <c r="Q55" s="54"/>
      <c r="R55" s="46"/>
      <c r="T55" s="40"/>
      <c r="V55" s="36"/>
      <c r="W55" s="46"/>
      <c r="X55" s="36"/>
    </row>
    <row r="56" spans="1:24" ht="15.75">
      <c r="A56" s="4" t="s">
        <v>74</v>
      </c>
      <c r="B56" s="4"/>
      <c r="C56" s="4"/>
      <c r="D56" s="4" t="s">
        <v>457</v>
      </c>
      <c r="E56" s="4"/>
      <c r="F56" s="10">
        <f t="shared" ref="F56" si="3">SUM(F57:F60)</f>
        <v>0</v>
      </c>
      <c r="G56" s="10">
        <f>SUM(G57:G60)</f>
        <v>0</v>
      </c>
      <c r="K56" s="49"/>
      <c r="L56" s="50"/>
      <c r="M56" s="51"/>
      <c r="N56" s="52"/>
      <c r="O56" s="53"/>
      <c r="P56" s="54"/>
      <c r="Q56" s="54"/>
      <c r="T56" s="40"/>
      <c r="V56" s="36"/>
      <c r="W56" s="46"/>
      <c r="X56" s="36"/>
    </row>
    <row r="57" spans="1:24" ht="15.75" hidden="1">
      <c r="A57" s="1" t="s">
        <v>76</v>
      </c>
      <c r="B57" s="1"/>
      <c r="C57" s="1"/>
      <c r="D57" s="1" t="s">
        <v>77</v>
      </c>
      <c r="E57" s="1"/>
      <c r="F57" s="23"/>
      <c r="G57" s="23">
        <f>SUM(F57:F57)</f>
        <v>0</v>
      </c>
      <c r="K57" s="49"/>
      <c r="L57" s="50"/>
      <c r="M57" s="51"/>
      <c r="N57" s="52"/>
      <c r="O57" s="53"/>
      <c r="P57" s="54"/>
      <c r="Q57" s="54"/>
      <c r="T57" s="40"/>
      <c r="V57" s="36"/>
      <c r="W57" s="46"/>
      <c r="X57" s="36"/>
    </row>
    <row r="58" spans="1:24" ht="15.75" hidden="1">
      <c r="A58" s="1" t="s">
        <v>78</v>
      </c>
      <c r="B58" s="1"/>
      <c r="C58" s="1"/>
      <c r="D58" s="1" t="s">
        <v>79</v>
      </c>
      <c r="E58" s="1"/>
      <c r="F58" s="23"/>
      <c r="G58" s="23">
        <f>SUM(F58:F58)</f>
        <v>0</v>
      </c>
      <c r="K58" s="49"/>
      <c r="L58" s="50"/>
      <c r="M58" s="51"/>
      <c r="N58" s="52"/>
      <c r="O58" s="53"/>
      <c r="P58" s="54"/>
      <c r="Q58" s="54"/>
      <c r="R58" s="46"/>
      <c r="T58" s="40"/>
      <c r="V58" s="36"/>
      <c r="W58" s="46"/>
      <c r="X58" s="36"/>
    </row>
    <row r="59" spans="1:24" ht="15.75" hidden="1">
      <c r="A59" s="1" t="s">
        <v>80</v>
      </c>
      <c r="B59" s="1"/>
      <c r="C59" s="1"/>
      <c r="D59" s="1" t="s">
        <v>81</v>
      </c>
      <c r="E59" s="1"/>
      <c r="F59" s="23"/>
      <c r="G59" s="23">
        <f>SUM(F59:F59)</f>
        <v>0</v>
      </c>
      <c r="K59" s="49"/>
      <c r="L59" s="50"/>
      <c r="M59" s="51"/>
      <c r="N59" s="52"/>
      <c r="O59" s="53"/>
      <c r="P59" s="54"/>
      <c r="Q59" s="54"/>
      <c r="R59" s="46"/>
      <c r="T59" s="40"/>
      <c r="V59" s="36"/>
      <c r="W59" s="46"/>
      <c r="X59" s="36"/>
    </row>
    <row r="60" spans="1:24" ht="15.75" hidden="1">
      <c r="A60" s="1" t="s">
        <v>82</v>
      </c>
      <c r="B60" s="1"/>
      <c r="C60" s="1"/>
      <c r="D60" s="1" t="s">
        <v>83</v>
      </c>
      <c r="E60" s="1"/>
      <c r="F60" s="18"/>
      <c r="G60" s="18">
        <f>SUM(F60:F60)</f>
        <v>0</v>
      </c>
      <c r="K60" s="49"/>
      <c r="L60" s="50"/>
      <c r="M60" s="51"/>
      <c r="N60" s="52"/>
      <c r="O60" s="53"/>
      <c r="P60" s="54"/>
      <c r="Q60" s="54"/>
      <c r="R60" s="46"/>
      <c r="T60" s="40"/>
      <c r="V60" s="36"/>
      <c r="W60" s="46"/>
      <c r="X60" s="36"/>
    </row>
    <row r="61" spans="1:24" ht="15.75" hidden="1">
      <c r="A61" s="1"/>
      <c r="B61" s="1"/>
      <c r="C61" s="1"/>
      <c r="D61" s="1"/>
      <c r="E61" s="1"/>
      <c r="F61" s="18"/>
      <c r="G61" s="18"/>
      <c r="K61" s="49"/>
      <c r="L61" s="50"/>
      <c r="M61" s="51"/>
      <c r="N61" s="52"/>
      <c r="O61" s="53"/>
      <c r="P61" s="54"/>
      <c r="Q61" s="54"/>
      <c r="R61" s="46"/>
      <c r="T61" s="40"/>
      <c r="V61" s="36"/>
      <c r="W61" s="46"/>
      <c r="X61" s="36"/>
    </row>
    <row r="62" spans="1:24" ht="15.75">
      <c r="A62" s="4" t="s">
        <v>84</v>
      </c>
      <c r="B62" s="4"/>
      <c r="C62" s="4"/>
      <c r="D62" s="4" t="s">
        <v>85</v>
      </c>
      <c r="E62" s="4"/>
      <c r="F62" s="10">
        <f>SUM(F63:F67)</f>
        <v>498736.48</v>
      </c>
      <c r="G62" s="10">
        <f>SUM(G63:G67)</f>
        <v>498736.48800000001</v>
      </c>
      <c r="K62" s="49"/>
      <c r="L62" s="50"/>
      <c r="M62" s="51"/>
      <c r="N62" s="52"/>
      <c r="O62" s="53"/>
      <c r="P62" s="54"/>
      <c r="Q62" s="54"/>
      <c r="R62" s="46"/>
      <c r="T62" s="40"/>
      <c r="V62" s="36"/>
      <c r="W62" s="46"/>
      <c r="X62" s="36"/>
    </row>
    <row r="63" spans="1:24" ht="15.75" hidden="1">
      <c r="A63" s="1" t="s">
        <v>86</v>
      </c>
      <c r="B63" s="1"/>
      <c r="C63" s="1"/>
      <c r="D63" s="1" t="s">
        <v>87</v>
      </c>
      <c r="E63" s="1"/>
      <c r="F63" s="18"/>
      <c r="G63" s="18">
        <f>SUM(F63:F63)</f>
        <v>0</v>
      </c>
      <c r="K63" s="49"/>
      <c r="L63" s="50"/>
      <c r="M63" s="51"/>
      <c r="N63" s="52"/>
      <c r="O63" s="53"/>
      <c r="P63" s="54"/>
      <c r="Q63" s="54"/>
      <c r="T63" s="40"/>
      <c r="V63" s="36"/>
      <c r="W63" s="46"/>
      <c r="X63" s="36"/>
    </row>
    <row r="64" spans="1:24" ht="15.75" hidden="1">
      <c r="A64" s="1" t="s">
        <v>88</v>
      </c>
      <c r="B64" s="1"/>
      <c r="C64" s="1"/>
      <c r="D64" s="1" t="s">
        <v>89</v>
      </c>
      <c r="E64" s="1"/>
      <c r="F64" s="18"/>
      <c r="G64" s="18">
        <f>SUM(F64:F64)</f>
        <v>0</v>
      </c>
      <c r="K64" s="49"/>
      <c r="L64" s="50"/>
      <c r="M64" s="51"/>
      <c r="N64" s="52"/>
      <c r="O64" s="53"/>
      <c r="P64" s="54"/>
      <c r="Q64" s="54"/>
      <c r="T64" s="40"/>
      <c r="V64" s="36"/>
      <c r="W64" s="46"/>
      <c r="X64" s="36"/>
    </row>
    <row r="65" spans="1:24" ht="15.75" hidden="1">
      <c r="A65" s="1" t="s">
        <v>90</v>
      </c>
      <c r="B65" s="1"/>
      <c r="C65" s="1"/>
      <c r="D65" s="1" t="s">
        <v>91</v>
      </c>
      <c r="E65" s="1"/>
      <c r="F65" s="18"/>
      <c r="G65" s="18"/>
      <c r="K65" s="49"/>
      <c r="L65" s="50"/>
      <c r="M65" s="51"/>
      <c r="N65" s="52"/>
      <c r="O65" s="53"/>
      <c r="P65" s="54"/>
      <c r="Q65" s="54"/>
      <c r="T65" s="40"/>
      <c r="V65" s="36"/>
      <c r="W65" s="46"/>
      <c r="X65" s="36"/>
    </row>
    <row r="66" spans="1:24" ht="15.75" hidden="1">
      <c r="A66" s="1" t="s">
        <v>92</v>
      </c>
      <c r="B66" s="1"/>
      <c r="C66" s="1"/>
      <c r="D66" s="1" t="s">
        <v>93</v>
      </c>
      <c r="E66" s="1"/>
      <c r="F66" s="18">
        <v>415700</v>
      </c>
      <c r="G66" s="18">
        <v>415700</v>
      </c>
      <c r="K66" s="49"/>
      <c r="L66" s="50"/>
      <c r="M66" s="51"/>
      <c r="N66" s="52"/>
      <c r="O66" s="53"/>
      <c r="P66" s="54"/>
      <c r="Q66" s="54"/>
      <c r="T66" s="40"/>
      <c r="V66" s="36"/>
      <c r="W66" s="46"/>
      <c r="X66" s="36"/>
    </row>
    <row r="67" spans="1:24" ht="15.75" hidden="1">
      <c r="A67" s="1"/>
      <c r="B67" s="1"/>
      <c r="C67" s="1"/>
      <c r="D67" s="1"/>
      <c r="E67" s="1"/>
      <c r="F67" s="18">
        <v>83036.479999999996</v>
      </c>
      <c r="G67" s="18">
        <v>83036.487999999998</v>
      </c>
      <c r="K67" s="49"/>
      <c r="L67" s="50"/>
      <c r="M67" s="51"/>
      <c r="N67" s="52"/>
      <c r="O67" s="53"/>
      <c r="P67" s="54"/>
      <c r="Q67" s="54"/>
      <c r="T67" s="40"/>
      <c r="V67" s="36"/>
      <c r="W67" s="46"/>
      <c r="X67" s="36"/>
    </row>
    <row r="68" spans="1:24" ht="15.75" hidden="1">
      <c r="A68" s="4" t="s">
        <v>94</v>
      </c>
      <c r="B68" s="4"/>
      <c r="C68" s="4"/>
      <c r="D68" s="4" t="s">
        <v>95</v>
      </c>
      <c r="E68" s="4"/>
      <c r="F68" s="10">
        <f>SUM(F69:F71)</f>
        <v>0</v>
      </c>
      <c r="G68" s="10">
        <f>SUM(G69:G71)</f>
        <v>0</v>
      </c>
      <c r="K68" s="49"/>
      <c r="L68" s="50"/>
      <c r="M68" s="51"/>
      <c r="N68" s="52"/>
      <c r="O68" s="53"/>
      <c r="P68" s="54"/>
      <c r="Q68" s="54"/>
      <c r="T68" s="40"/>
      <c r="V68" s="36"/>
      <c r="W68" s="46"/>
      <c r="X68" s="36"/>
    </row>
    <row r="69" spans="1:24" ht="15.75" hidden="1">
      <c r="A69" s="1" t="s">
        <v>96</v>
      </c>
      <c r="B69" s="1"/>
      <c r="C69" s="1"/>
      <c r="D69" s="1" t="s">
        <v>97</v>
      </c>
      <c r="E69" s="1"/>
      <c r="F69" s="13"/>
      <c r="G69" s="23">
        <f>SUM(F69:F69)</f>
        <v>0</v>
      </c>
      <c r="K69" s="49"/>
      <c r="L69" s="50"/>
      <c r="M69" s="51"/>
      <c r="N69" s="52"/>
      <c r="O69" s="53"/>
      <c r="P69" s="54"/>
      <c r="Q69" s="54"/>
      <c r="T69" s="40"/>
      <c r="V69" s="36"/>
      <c r="W69" s="46"/>
      <c r="X69" s="36"/>
    </row>
    <row r="70" spans="1:24" ht="15.75" hidden="1">
      <c r="A70" s="1" t="s">
        <v>98</v>
      </c>
      <c r="B70" s="1"/>
      <c r="C70" s="1"/>
      <c r="D70" s="1" t="s">
        <v>99</v>
      </c>
      <c r="E70" s="1"/>
      <c r="F70" s="13"/>
      <c r="G70" s="23">
        <f>SUM(F70:F70)</f>
        <v>0</v>
      </c>
      <c r="K70" s="49"/>
      <c r="L70" s="50"/>
      <c r="M70" s="51"/>
      <c r="N70" s="52"/>
      <c r="O70" s="53"/>
      <c r="P70" s="54"/>
      <c r="Q70" s="54"/>
      <c r="T70" s="40"/>
      <c r="V70" s="36"/>
      <c r="W70" s="46"/>
      <c r="X70" s="36"/>
    </row>
    <row r="71" spans="1:24" ht="15.75" hidden="1">
      <c r="A71" s="1" t="s">
        <v>100</v>
      </c>
      <c r="B71" s="1"/>
      <c r="C71" s="1"/>
      <c r="D71" s="1" t="s">
        <v>101</v>
      </c>
      <c r="E71" s="1"/>
      <c r="F71" s="13"/>
      <c r="G71" s="23">
        <f>SUM(F71:F71)</f>
        <v>0</v>
      </c>
      <c r="K71" s="49"/>
      <c r="L71" s="50"/>
      <c r="M71" s="51"/>
      <c r="N71" s="52"/>
      <c r="O71" s="53"/>
      <c r="P71" s="54"/>
      <c r="Q71" s="54"/>
      <c r="T71" s="40"/>
      <c r="V71" s="36"/>
      <c r="W71" s="46"/>
      <c r="X71" s="36"/>
    </row>
    <row r="72" spans="1:24" ht="15.75" hidden="1">
      <c r="A72" s="1"/>
      <c r="B72" s="1"/>
      <c r="C72" s="1"/>
      <c r="D72" s="1"/>
      <c r="E72" s="1"/>
      <c r="F72" s="78"/>
      <c r="G72" s="78"/>
      <c r="K72" s="49"/>
      <c r="L72" s="50"/>
      <c r="M72" s="51"/>
      <c r="N72" s="52"/>
      <c r="O72" s="53"/>
      <c r="P72" s="54"/>
      <c r="Q72" s="54"/>
      <c r="T72" s="40"/>
      <c r="V72" s="36"/>
      <c r="W72" s="46"/>
      <c r="X72" s="36"/>
    </row>
    <row r="73" spans="1:24" ht="15.75">
      <c r="A73" s="16" t="s">
        <v>102</v>
      </c>
      <c r="B73" s="16"/>
      <c r="C73" s="16"/>
      <c r="D73" s="16" t="s">
        <v>458</v>
      </c>
      <c r="E73" s="16"/>
      <c r="F73" s="75">
        <f>(F74+F91+F95+F141+F147+F152+F161+F176)</f>
        <v>3724977.79</v>
      </c>
      <c r="G73" s="75">
        <f>(G74)</f>
        <v>748618.2</v>
      </c>
      <c r="K73" s="49"/>
      <c r="L73" s="50"/>
      <c r="M73" s="51"/>
      <c r="N73" s="52"/>
      <c r="O73" s="53"/>
      <c r="P73" s="54"/>
      <c r="Q73" s="54"/>
      <c r="T73" s="40"/>
      <c r="V73" s="36"/>
      <c r="W73" s="46"/>
      <c r="X73" s="36"/>
    </row>
    <row r="74" spans="1:24" ht="16.5" thickBot="1">
      <c r="A74" s="4" t="s">
        <v>104</v>
      </c>
      <c r="B74" s="4"/>
      <c r="C74" s="4"/>
      <c r="D74" s="4" t="s">
        <v>459</v>
      </c>
      <c r="E74" s="4"/>
      <c r="F74" s="10">
        <f>SUM(F75:F90)</f>
        <v>748618.2</v>
      </c>
      <c r="G74" s="10">
        <f>SUM(G75:G90)</f>
        <v>748618.2</v>
      </c>
      <c r="K74" s="49"/>
      <c r="L74" s="50"/>
      <c r="M74" s="51"/>
      <c r="N74" s="52"/>
      <c r="O74" s="53"/>
      <c r="P74" s="54"/>
      <c r="Q74" s="54"/>
      <c r="T74" s="40"/>
      <c r="V74" s="36"/>
      <c r="W74" s="46"/>
      <c r="X74" s="36"/>
    </row>
    <row r="75" spans="1:24" ht="16.5" hidden="1" thickBot="1">
      <c r="A75" s="1" t="s">
        <v>106</v>
      </c>
      <c r="B75" s="1"/>
      <c r="C75" s="1"/>
      <c r="D75" s="1" t="s">
        <v>107</v>
      </c>
      <c r="E75" s="1"/>
      <c r="F75" s="13"/>
      <c r="G75" s="23">
        <f>SUM(F75:F75)</f>
        <v>0</v>
      </c>
      <c r="K75" s="49"/>
      <c r="L75" s="50"/>
      <c r="M75" s="51"/>
      <c r="N75" s="52"/>
      <c r="O75" s="53"/>
      <c r="P75" s="54"/>
      <c r="Q75" s="54"/>
      <c r="T75" s="40"/>
      <c r="V75" s="36"/>
      <c r="W75" s="46"/>
      <c r="X75" s="36"/>
    </row>
    <row r="76" spans="1:24" ht="16.5" hidden="1" thickBot="1">
      <c r="A76" s="1" t="s">
        <v>108</v>
      </c>
      <c r="B76" s="1"/>
      <c r="C76" s="1"/>
      <c r="D76" s="1" t="s">
        <v>109</v>
      </c>
      <c r="E76" s="1"/>
      <c r="F76" s="13">
        <v>46848.92</v>
      </c>
      <c r="G76" s="23">
        <f>SUM(F76:F76)</f>
        <v>46848.92</v>
      </c>
      <c r="K76" s="49"/>
      <c r="L76" s="50"/>
      <c r="M76" s="51"/>
      <c r="N76" s="52"/>
      <c r="O76" s="53"/>
      <c r="P76" s="54"/>
      <c r="Q76" s="54"/>
      <c r="R76" s="42"/>
      <c r="T76" s="40"/>
      <c r="V76" s="36"/>
      <c r="W76" s="46"/>
      <c r="X76" s="36"/>
    </row>
    <row r="77" spans="1:24" ht="16.5" hidden="1" thickBot="1">
      <c r="A77" s="1"/>
      <c r="B77" s="1"/>
      <c r="C77" s="1"/>
      <c r="D77" s="38" t="s">
        <v>460</v>
      </c>
      <c r="E77" s="38"/>
      <c r="F77" s="13">
        <v>36981.72</v>
      </c>
      <c r="G77" s="23">
        <f>SUM(F77:F77)</f>
        <v>36981.72</v>
      </c>
      <c r="K77" s="49"/>
      <c r="L77" s="50"/>
      <c r="M77" s="51"/>
      <c r="N77" s="52"/>
      <c r="O77" s="53"/>
      <c r="P77" s="54"/>
      <c r="Q77" s="54"/>
      <c r="R77" s="42"/>
      <c r="T77" s="40"/>
      <c r="V77" s="36"/>
      <c r="W77" s="46"/>
      <c r="X77" s="36"/>
    </row>
    <row r="78" spans="1:24" ht="16.5" hidden="1" thickBot="1">
      <c r="A78" s="1"/>
      <c r="B78" s="1" t="s">
        <v>630</v>
      </c>
      <c r="C78" s="1"/>
      <c r="D78" s="38" t="s">
        <v>460</v>
      </c>
      <c r="E78" s="38"/>
      <c r="F78" s="13">
        <v>1345</v>
      </c>
      <c r="G78" s="13">
        <v>1345</v>
      </c>
      <c r="K78" s="49"/>
      <c r="L78" s="50"/>
      <c r="M78" s="51"/>
      <c r="N78" s="52"/>
      <c r="O78" s="53"/>
      <c r="P78" s="54"/>
      <c r="Q78" s="54"/>
      <c r="R78" s="42"/>
      <c r="T78" s="40"/>
      <c r="V78" s="36"/>
      <c r="W78" s="46"/>
      <c r="X78" s="36"/>
    </row>
    <row r="79" spans="1:24" ht="16.5" hidden="1" thickBot="1">
      <c r="A79" s="1"/>
      <c r="B79" s="1"/>
      <c r="C79" s="1"/>
      <c r="D79" s="38"/>
      <c r="E79" s="38"/>
      <c r="F79" s="13">
        <v>50630.28</v>
      </c>
      <c r="G79" s="13">
        <v>50630.28</v>
      </c>
      <c r="K79" s="49"/>
      <c r="L79" s="50"/>
      <c r="M79" s="51"/>
      <c r="N79" s="52"/>
      <c r="O79" s="53"/>
      <c r="P79" s="54"/>
      <c r="Q79" s="54"/>
      <c r="R79" s="42"/>
      <c r="T79" s="40"/>
      <c r="V79" s="36"/>
      <c r="W79" s="46"/>
      <c r="X79" s="36"/>
    </row>
    <row r="80" spans="1:24" ht="16.5" hidden="1" thickBot="1">
      <c r="A80" s="1"/>
      <c r="B80" s="1"/>
      <c r="C80" s="1"/>
      <c r="D80" s="38"/>
      <c r="E80" s="38"/>
      <c r="F80" s="13">
        <v>1747.77</v>
      </c>
      <c r="G80" s="13">
        <v>1747.77</v>
      </c>
      <c r="K80" s="49"/>
      <c r="L80" s="50"/>
      <c r="M80" s="51"/>
      <c r="N80" s="52"/>
      <c r="O80" s="53"/>
      <c r="P80" s="54"/>
      <c r="Q80" s="54"/>
      <c r="R80" s="42"/>
      <c r="T80" s="40"/>
      <c r="V80" s="36"/>
      <c r="W80" s="46"/>
      <c r="X80" s="36"/>
    </row>
    <row r="81" spans="1:23" ht="16.5" hidden="1" thickBot="1">
      <c r="A81" s="1" t="s">
        <v>110</v>
      </c>
      <c r="B81" s="1"/>
      <c r="C81" s="1"/>
      <c r="D81" s="1" t="s">
        <v>111</v>
      </c>
      <c r="E81" s="1"/>
      <c r="F81" s="13">
        <v>144501.94</v>
      </c>
      <c r="G81" s="23">
        <f t="shared" ref="G81:G87" si="4">SUM(F81:F81)</f>
        <v>144501.94</v>
      </c>
      <c r="K81" s="49"/>
      <c r="L81" s="50"/>
      <c r="M81" s="51"/>
      <c r="N81" s="52"/>
      <c r="O81" s="53"/>
      <c r="P81" s="54"/>
      <c r="Q81" s="54"/>
      <c r="T81" s="40"/>
      <c r="V81" s="36"/>
      <c r="W81" s="46"/>
    </row>
    <row r="82" spans="1:23" ht="16.5" hidden="1" thickBot="1">
      <c r="A82" s="1" t="s">
        <v>112</v>
      </c>
      <c r="B82" s="1"/>
      <c r="C82" s="1"/>
      <c r="D82" s="1" t="s">
        <v>113</v>
      </c>
      <c r="E82" s="1"/>
      <c r="F82" s="13"/>
      <c r="G82" s="23">
        <f t="shared" si="4"/>
        <v>0</v>
      </c>
      <c r="K82" s="49"/>
      <c r="L82" s="50"/>
      <c r="M82" s="51"/>
      <c r="N82" s="52"/>
      <c r="O82" s="53"/>
      <c r="P82" s="54"/>
      <c r="Q82" s="54"/>
      <c r="T82" s="40"/>
      <c r="V82" s="36"/>
      <c r="W82" s="46"/>
    </row>
    <row r="83" spans="1:23" ht="16.5" hidden="1" thickBot="1">
      <c r="A83" s="1"/>
      <c r="B83" s="1" t="s">
        <v>631</v>
      </c>
      <c r="C83" s="1" t="s">
        <v>632</v>
      </c>
      <c r="D83" s="38" t="s">
        <v>460</v>
      </c>
      <c r="E83" s="38"/>
      <c r="F83" s="13"/>
      <c r="G83" s="23">
        <f t="shared" si="4"/>
        <v>0</v>
      </c>
      <c r="K83" s="49"/>
      <c r="L83" s="50"/>
      <c r="M83" s="51"/>
      <c r="N83" s="52"/>
      <c r="O83" s="53"/>
      <c r="P83" s="54"/>
      <c r="Q83" s="54"/>
      <c r="T83" s="40"/>
      <c r="V83" s="36"/>
      <c r="W83" s="46"/>
    </row>
    <row r="84" spans="1:23" ht="16.5" hidden="1" thickBot="1">
      <c r="A84" s="1" t="s">
        <v>114</v>
      </c>
      <c r="B84" s="1"/>
      <c r="C84" s="1"/>
      <c r="D84" s="1" t="s">
        <v>115</v>
      </c>
      <c r="E84" s="1"/>
      <c r="F84" s="13"/>
      <c r="G84" s="23">
        <f t="shared" si="4"/>
        <v>0</v>
      </c>
      <c r="K84" s="49"/>
      <c r="L84" s="50"/>
      <c r="M84" s="51"/>
      <c r="N84" s="52"/>
      <c r="O84" s="53"/>
      <c r="P84" s="54"/>
      <c r="Q84" s="54"/>
      <c r="T84" s="40"/>
      <c r="V84" s="36"/>
      <c r="W84" s="46"/>
    </row>
    <row r="85" spans="1:23" ht="16.5" hidden="1" thickBot="1">
      <c r="A85" s="1"/>
      <c r="B85" s="1" t="s">
        <v>631</v>
      </c>
      <c r="C85" s="1" t="s">
        <v>633</v>
      </c>
      <c r="D85" s="38" t="s">
        <v>461</v>
      </c>
      <c r="E85" s="38"/>
      <c r="F85" s="13">
        <v>446376.57</v>
      </c>
      <c r="G85" s="23">
        <f t="shared" si="4"/>
        <v>446376.57</v>
      </c>
      <c r="K85" s="49"/>
      <c r="L85" s="50"/>
      <c r="M85" s="51"/>
      <c r="N85" s="52"/>
      <c r="O85" s="53"/>
      <c r="P85" s="54"/>
      <c r="Q85" s="54"/>
      <c r="T85" s="40"/>
      <c r="V85" s="36"/>
      <c r="W85" s="46"/>
    </row>
    <row r="86" spans="1:23" ht="16.5" hidden="1" thickBot="1">
      <c r="A86" s="1" t="s">
        <v>116</v>
      </c>
      <c r="B86" s="1"/>
      <c r="C86" s="1"/>
      <c r="D86" s="1" t="s">
        <v>117</v>
      </c>
      <c r="E86" s="1"/>
      <c r="F86" s="13"/>
      <c r="G86" s="23">
        <f t="shared" si="4"/>
        <v>0</v>
      </c>
      <c r="K86" s="49"/>
      <c r="L86" s="50"/>
      <c r="M86" s="51"/>
      <c r="N86" s="52"/>
      <c r="O86" s="53"/>
      <c r="P86" s="54"/>
      <c r="Q86" s="54"/>
      <c r="T86" s="40"/>
      <c r="V86" s="36"/>
      <c r="W86" s="46"/>
    </row>
    <row r="87" spans="1:23" ht="16.5" hidden="1" thickBot="1">
      <c r="A87" s="1"/>
      <c r="B87" s="1" t="s">
        <v>618</v>
      </c>
      <c r="C87" s="39" t="s">
        <v>634</v>
      </c>
      <c r="D87" s="38" t="s">
        <v>635</v>
      </c>
      <c r="E87" s="38"/>
      <c r="F87" s="15">
        <v>11936</v>
      </c>
      <c r="G87" s="23">
        <f t="shared" si="4"/>
        <v>11936</v>
      </c>
      <c r="K87" s="49"/>
      <c r="L87" s="50"/>
      <c r="M87" s="51"/>
      <c r="N87" s="52"/>
      <c r="O87" s="53"/>
      <c r="P87" s="54"/>
      <c r="Q87" s="54"/>
      <c r="T87" s="40"/>
      <c r="V87" s="36"/>
      <c r="W87" s="46"/>
    </row>
    <row r="88" spans="1:23" ht="16.5" hidden="1" thickBot="1">
      <c r="A88" s="1" t="s">
        <v>118</v>
      </c>
      <c r="D88" s="1" t="s">
        <v>119</v>
      </c>
      <c r="E88" s="1"/>
      <c r="K88" s="49"/>
      <c r="L88" s="50"/>
      <c r="M88" s="51"/>
      <c r="N88" s="51"/>
      <c r="O88" s="53"/>
      <c r="P88" s="54"/>
      <c r="Q88" s="54"/>
      <c r="T88" s="40"/>
      <c r="V88" s="36"/>
      <c r="W88" s="46"/>
    </row>
    <row r="89" spans="1:23" ht="16.5" hidden="1" thickBot="1">
      <c r="A89" s="1"/>
      <c r="B89" t="s">
        <v>631</v>
      </c>
      <c r="C89" s="1"/>
      <c r="D89" s="38" t="s">
        <v>463</v>
      </c>
      <c r="E89" s="38"/>
      <c r="F89" s="12">
        <v>8250</v>
      </c>
      <c r="G89" s="12">
        <f>SUM(F89:F89)</f>
        <v>8250</v>
      </c>
      <c r="K89" s="49"/>
      <c r="L89" s="50"/>
      <c r="M89" s="51"/>
      <c r="N89" s="51"/>
      <c r="O89" s="53"/>
      <c r="P89" s="54"/>
      <c r="Q89" s="54"/>
      <c r="T89" s="40"/>
      <c r="V89" s="36"/>
      <c r="W89" s="46"/>
    </row>
    <row r="90" spans="1:23" ht="16.5" hidden="1" thickBot="1">
      <c r="A90" s="1"/>
      <c r="B90" s="1" t="s">
        <v>618</v>
      </c>
      <c r="C90" s="39" t="s">
        <v>636</v>
      </c>
      <c r="D90" s="38" t="s">
        <v>484</v>
      </c>
      <c r="E90" s="38"/>
      <c r="F90" s="12"/>
      <c r="G90" s="12">
        <f>SUM(F90:F90)</f>
        <v>0</v>
      </c>
      <c r="K90" s="49"/>
      <c r="L90" s="50"/>
      <c r="M90" s="51"/>
      <c r="N90" s="51"/>
      <c r="O90" s="53"/>
      <c r="P90" s="56"/>
      <c r="Q90" s="56"/>
      <c r="T90" s="40"/>
      <c r="V90" s="36"/>
      <c r="W90" s="46"/>
    </row>
    <row r="91" spans="1:23" ht="16.5" thickBot="1">
      <c r="A91" s="4" t="s">
        <v>120</v>
      </c>
      <c r="B91" s="4"/>
      <c r="C91" s="4"/>
      <c r="D91" s="4" t="s">
        <v>464</v>
      </c>
      <c r="E91" s="4"/>
      <c r="F91" s="10">
        <f>SUM(F92:F94)</f>
        <v>863.65</v>
      </c>
      <c r="G91" s="10">
        <f>SUM(G92:G93)</f>
        <v>0</v>
      </c>
      <c r="K91" s="49"/>
      <c r="L91" s="50"/>
      <c r="M91" s="51"/>
      <c r="N91" s="51"/>
      <c r="O91" s="53"/>
      <c r="P91" s="56"/>
      <c r="Q91" s="57"/>
      <c r="T91" s="40"/>
      <c r="V91" s="36"/>
      <c r="W91" s="46"/>
    </row>
    <row r="92" spans="1:23" hidden="1">
      <c r="A92" s="1" t="s">
        <v>122</v>
      </c>
      <c r="B92" s="1"/>
      <c r="C92" s="1"/>
      <c r="D92" s="1" t="s">
        <v>123</v>
      </c>
      <c r="E92" s="1"/>
      <c r="F92" s="13"/>
      <c r="G92" s="23">
        <f>SUM(F92:F92)</f>
        <v>0</v>
      </c>
    </row>
    <row r="93" spans="1:23" hidden="1">
      <c r="A93" s="1" t="s">
        <v>124</v>
      </c>
      <c r="B93" s="1"/>
      <c r="C93" s="1"/>
      <c r="D93" s="1" t="s">
        <v>125</v>
      </c>
      <c r="E93" s="1"/>
      <c r="F93" s="13"/>
      <c r="G93" s="23">
        <f>SUM(F93:F93)</f>
        <v>0</v>
      </c>
    </row>
    <row r="94" spans="1:23" hidden="1">
      <c r="A94" s="1"/>
      <c r="B94" s="1" t="s">
        <v>618</v>
      </c>
      <c r="C94" s="1" t="s">
        <v>637</v>
      </c>
      <c r="D94" s="1" t="s">
        <v>484</v>
      </c>
      <c r="E94" s="1"/>
      <c r="F94" s="23">
        <v>863.65</v>
      </c>
      <c r="G94" s="23"/>
    </row>
    <row r="95" spans="1:23">
      <c r="A95" s="4" t="s">
        <v>126</v>
      </c>
      <c r="B95" s="4"/>
      <c r="C95" s="4"/>
      <c r="D95" s="4" t="s">
        <v>483</v>
      </c>
      <c r="E95" s="4"/>
      <c r="F95" s="10">
        <f>SUM(F96:F139)</f>
        <v>82605</v>
      </c>
      <c r="G95" s="10">
        <f>SUM(G96:G139)</f>
        <v>82605</v>
      </c>
    </row>
    <row r="96" spans="1:23" hidden="1">
      <c r="A96" s="1" t="s">
        <v>128</v>
      </c>
      <c r="B96" s="1"/>
      <c r="C96" s="1"/>
      <c r="D96" s="1" t="s">
        <v>129</v>
      </c>
      <c r="E96" s="1"/>
      <c r="F96" s="12"/>
      <c r="G96" s="23">
        <f>SUM(F96:F96)</f>
        <v>0</v>
      </c>
    </row>
    <row r="97" spans="1:7" hidden="1">
      <c r="A97" s="1"/>
      <c r="B97" s="1" t="s">
        <v>618</v>
      </c>
      <c r="C97" s="39" t="s">
        <v>638</v>
      </c>
      <c r="D97" s="64" t="s">
        <v>466</v>
      </c>
      <c r="E97" s="64"/>
      <c r="F97" s="12">
        <v>1700</v>
      </c>
      <c r="G97" s="12">
        <v>1700</v>
      </c>
    </row>
    <row r="98" spans="1:7" hidden="1">
      <c r="A98" s="1"/>
      <c r="B98" s="1" t="s">
        <v>618</v>
      </c>
      <c r="C98" s="39" t="s">
        <v>639</v>
      </c>
      <c r="D98" s="38" t="s">
        <v>640</v>
      </c>
      <c r="E98" s="38"/>
      <c r="F98" s="12">
        <v>2450</v>
      </c>
      <c r="G98" s="12">
        <v>2450</v>
      </c>
    </row>
    <row r="99" spans="1:7" hidden="1">
      <c r="A99" s="1"/>
      <c r="B99" s="1" t="s">
        <v>618</v>
      </c>
      <c r="C99" s="39" t="s">
        <v>641</v>
      </c>
      <c r="D99" s="38" t="s">
        <v>471</v>
      </c>
      <c r="E99" s="38"/>
      <c r="F99" s="12">
        <v>1700</v>
      </c>
      <c r="G99" s="23">
        <f t="shared" ref="G99:G138" si="5">SUM(F99:F99)</f>
        <v>1700</v>
      </c>
    </row>
    <row r="100" spans="1:7" hidden="1">
      <c r="A100" s="1"/>
      <c r="B100" s="1" t="s">
        <v>618</v>
      </c>
      <c r="C100" s="39" t="s">
        <v>642</v>
      </c>
      <c r="D100" s="38" t="s">
        <v>473</v>
      </c>
      <c r="E100" s="38"/>
      <c r="F100" s="12">
        <v>2150</v>
      </c>
      <c r="G100" s="23">
        <f t="shared" si="5"/>
        <v>2150</v>
      </c>
    </row>
    <row r="101" spans="1:7" hidden="1">
      <c r="A101" s="1"/>
      <c r="B101" s="1" t="s">
        <v>618</v>
      </c>
      <c r="C101" s="39" t="s">
        <v>643</v>
      </c>
      <c r="D101" s="38" t="s">
        <v>644</v>
      </c>
      <c r="E101" s="38"/>
      <c r="F101" s="12">
        <v>2150</v>
      </c>
      <c r="G101" s="23">
        <f t="shared" si="5"/>
        <v>2150</v>
      </c>
    </row>
    <row r="102" spans="1:7" hidden="1">
      <c r="A102" s="1"/>
      <c r="B102" s="1" t="s">
        <v>618</v>
      </c>
      <c r="C102" s="39" t="s">
        <v>645</v>
      </c>
      <c r="D102" s="38" t="s">
        <v>478</v>
      </c>
      <c r="E102" s="38"/>
      <c r="F102" s="12">
        <v>3780</v>
      </c>
      <c r="G102" s="23">
        <f t="shared" si="5"/>
        <v>3780</v>
      </c>
    </row>
    <row r="103" spans="1:7" hidden="1">
      <c r="A103" s="1"/>
      <c r="B103" s="1" t="s">
        <v>618</v>
      </c>
      <c r="C103" s="39" t="s">
        <v>646</v>
      </c>
      <c r="D103" s="38" t="s">
        <v>640</v>
      </c>
      <c r="E103" s="38"/>
      <c r="F103" s="12">
        <v>2450</v>
      </c>
      <c r="G103" s="23">
        <f t="shared" si="5"/>
        <v>2450</v>
      </c>
    </row>
    <row r="104" spans="1:7" hidden="1">
      <c r="A104" s="1"/>
      <c r="B104" s="1" t="s">
        <v>618</v>
      </c>
      <c r="C104" s="39" t="s">
        <v>647</v>
      </c>
      <c r="D104" s="38" t="s">
        <v>476</v>
      </c>
      <c r="E104" s="38"/>
      <c r="F104" s="12">
        <v>1700</v>
      </c>
      <c r="G104" s="23">
        <f t="shared" si="5"/>
        <v>1700</v>
      </c>
    </row>
    <row r="105" spans="1:7" hidden="1">
      <c r="A105" s="1"/>
      <c r="B105" s="1" t="s">
        <v>618</v>
      </c>
      <c r="C105" s="39" t="s">
        <v>648</v>
      </c>
      <c r="D105" s="38" t="s">
        <v>474</v>
      </c>
      <c r="E105" s="38"/>
      <c r="F105" s="12">
        <v>1350</v>
      </c>
      <c r="G105" s="23">
        <f t="shared" si="5"/>
        <v>1350</v>
      </c>
    </row>
    <row r="106" spans="1:7" hidden="1">
      <c r="A106" s="1"/>
      <c r="B106" s="1" t="s">
        <v>618</v>
      </c>
      <c r="C106" s="39" t="s">
        <v>649</v>
      </c>
      <c r="D106" s="38" t="s">
        <v>476</v>
      </c>
      <c r="E106" s="38"/>
      <c r="F106" s="12">
        <v>1350</v>
      </c>
      <c r="G106" s="23">
        <f t="shared" si="5"/>
        <v>1350</v>
      </c>
    </row>
    <row r="107" spans="1:7" hidden="1">
      <c r="A107" s="1"/>
      <c r="B107" s="1" t="s">
        <v>618</v>
      </c>
      <c r="C107" s="39" t="s">
        <v>650</v>
      </c>
      <c r="D107" s="38" t="s">
        <v>471</v>
      </c>
      <c r="E107" s="38"/>
      <c r="F107" s="12">
        <v>1100</v>
      </c>
      <c r="G107" s="23">
        <f t="shared" si="5"/>
        <v>1100</v>
      </c>
    </row>
    <row r="108" spans="1:7" hidden="1">
      <c r="A108" s="1"/>
      <c r="B108" s="1" t="s">
        <v>618</v>
      </c>
      <c r="C108" s="39" t="s">
        <v>651</v>
      </c>
      <c r="D108" s="38" t="s">
        <v>471</v>
      </c>
      <c r="E108" s="38"/>
      <c r="F108" s="12">
        <v>1700</v>
      </c>
      <c r="G108" s="23">
        <f t="shared" si="5"/>
        <v>1700</v>
      </c>
    </row>
    <row r="109" spans="1:7" hidden="1">
      <c r="A109" s="1"/>
      <c r="B109" s="1" t="s">
        <v>618</v>
      </c>
      <c r="C109" s="39" t="s">
        <v>652</v>
      </c>
      <c r="D109" s="38" t="s">
        <v>476</v>
      </c>
      <c r="E109" s="38"/>
      <c r="F109" s="12">
        <v>2150</v>
      </c>
      <c r="G109" s="23">
        <f t="shared" si="5"/>
        <v>2150</v>
      </c>
    </row>
    <row r="110" spans="1:7" hidden="1">
      <c r="A110" s="1"/>
      <c r="B110" s="1" t="s">
        <v>618</v>
      </c>
      <c r="C110" s="39" t="s">
        <v>653</v>
      </c>
      <c r="D110" s="38" t="s">
        <v>474</v>
      </c>
      <c r="E110" s="38"/>
      <c r="F110" s="12">
        <v>2150</v>
      </c>
      <c r="G110" s="23">
        <f t="shared" si="5"/>
        <v>2150</v>
      </c>
    </row>
    <row r="111" spans="1:7" hidden="1">
      <c r="A111" s="1"/>
      <c r="B111" s="1" t="s">
        <v>618</v>
      </c>
      <c r="C111" s="39" t="s">
        <v>654</v>
      </c>
      <c r="D111" s="38" t="s">
        <v>640</v>
      </c>
      <c r="E111" s="38"/>
      <c r="F111" s="12">
        <v>1550</v>
      </c>
      <c r="G111" s="23">
        <f t="shared" si="5"/>
        <v>1550</v>
      </c>
    </row>
    <row r="112" spans="1:7" hidden="1">
      <c r="A112" s="1"/>
      <c r="B112" s="1" t="s">
        <v>618</v>
      </c>
      <c r="C112" s="39" t="s">
        <v>655</v>
      </c>
      <c r="D112" s="38" t="s">
        <v>471</v>
      </c>
      <c r="E112" s="38"/>
      <c r="F112" s="12">
        <v>1100</v>
      </c>
      <c r="G112" s="23">
        <f t="shared" si="5"/>
        <v>1100</v>
      </c>
    </row>
    <row r="113" spans="1:7" hidden="1">
      <c r="A113" s="1"/>
      <c r="B113" s="1"/>
      <c r="C113" s="39" t="s">
        <v>656</v>
      </c>
      <c r="D113" s="38" t="s">
        <v>473</v>
      </c>
      <c r="E113" s="38"/>
      <c r="F113" s="12">
        <v>1350</v>
      </c>
      <c r="G113" s="23">
        <f t="shared" si="5"/>
        <v>1350</v>
      </c>
    </row>
    <row r="114" spans="1:7" hidden="1">
      <c r="A114" s="1"/>
      <c r="B114" s="1"/>
      <c r="C114" s="39" t="s">
        <v>657</v>
      </c>
      <c r="D114" s="38" t="s">
        <v>471</v>
      </c>
      <c r="E114" s="38"/>
      <c r="F114" s="12">
        <v>1700</v>
      </c>
      <c r="G114" s="23">
        <f t="shared" si="5"/>
        <v>1700</v>
      </c>
    </row>
    <row r="115" spans="1:7" hidden="1">
      <c r="A115" s="1"/>
      <c r="B115" s="1"/>
      <c r="C115" s="39" t="s">
        <v>658</v>
      </c>
      <c r="D115" s="38" t="s">
        <v>644</v>
      </c>
      <c r="E115" s="38"/>
      <c r="F115" s="12">
        <v>1350</v>
      </c>
      <c r="G115" s="23">
        <f t="shared" si="5"/>
        <v>1350</v>
      </c>
    </row>
    <row r="116" spans="1:7" hidden="1">
      <c r="A116" s="1"/>
      <c r="B116" s="1"/>
      <c r="C116" s="39" t="s">
        <v>659</v>
      </c>
      <c r="D116" s="38" t="s">
        <v>640</v>
      </c>
      <c r="E116" s="38"/>
      <c r="F116" s="12">
        <v>2450</v>
      </c>
      <c r="G116" s="23">
        <f t="shared" si="5"/>
        <v>2450</v>
      </c>
    </row>
    <row r="117" spans="1:7" hidden="1">
      <c r="A117" s="1"/>
      <c r="B117" s="1"/>
      <c r="C117" s="39" t="s">
        <v>660</v>
      </c>
      <c r="D117" s="38" t="s">
        <v>474</v>
      </c>
      <c r="E117" s="38"/>
      <c r="F117" s="12">
        <v>2150</v>
      </c>
      <c r="G117" s="23">
        <f t="shared" si="5"/>
        <v>2150</v>
      </c>
    </row>
    <row r="118" spans="1:7" hidden="1">
      <c r="A118" s="1"/>
      <c r="B118" s="1"/>
      <c r="C118" s="39" t="s">
        <v>661</v>
      </c>
      <c r="D118" s="38" t="s">
        <v>473</v>
      </c>
      <c r="E118" s="38"/>
      <c r="F118" s="12">
        <v>2150</v>
      </c>
      <c r="G118" s="23">
        <f t="shared" si="5"/>
        <v>2150</v>
      </c>
    </row>
    <row r="119" spans="1:7" hidden="1">
      <c r="A119" s="1"/>
      <c r="B119" s="1"/>
      <c r="C119" s="39" t="s">
        <v>662</v>
      </c>
      <c r="D119" s="38" t="s">
        <v>474</v>
      </c>
      <c r="E119" s="38"/>
      <c r="F119" s="12">
        <v>1100</v>
      </c>
      <c r="G119" s="23">
        <f t="shared" si="5"/>
        <v>1100</v>
      </c>
    </row>
    <row r="120" spans="1:7" hidden="1">
      <c r="A120" s="1"/>
      <c r="B120" s="1" t="s">
        <v>618</v>
      </c>
      <c r="C120" s="39" t="s">
        <v>663</v>
      </c>
      <c r="D120" s="38" t="s">
        <v>473</v>
      </c>
      <c r="E120" s="38"/>
      <c r="F120" s="12">
        <v>1890</v>
      </c>
      <c r="G120" s="23">
        <f t="shared" si="5"/>
        <v>1890</v>
      </c>
    </row>
    <row r="121" spans="1:7" hidden="1">
      <c r="A121" s="1"/>
      <c r="B121" s="1"/>
      <c r="C121" s="39" t="s">
        <v>664</v>
      </c>
      <c r="D121" s="38" t="s">
        <v>471</v>
      </c>
      <c r="E121" s="38"/>
      <c r="F121" s="12">
        <v>2150</v>
      </c>
      <c r="G121" s="23">
        <f t="shared" si="5"/>
        <v>2150</v>
      </c>
    </row>
    <row r="122" spans="1:7" hidden="1">
      <c r="A122" s="1"/>
      <c r="B122" s="1"/>
      <c r="C122" s="39" t="s">
        <v>665</v>
      </c>
      <c r="D122" s="38" t="s">
        <v>666</v>
      </c>
      <c r="E122" s="38"/>
      <c r="F122" s="12">
        <v>1700</v>
      </c>
      <c r="G122" s="23">
        <f t="shared" si="5"/>
        <v>1700</v>
      </c>
    </row>
    <row r="123" spans="1:7" hidden="1">
      <c r="A123" s="1"/>
      <c r="B123" s="1"/>
      <c r="C123" s="39" t="s">
        <v>667</v>
      </c>
      <c r="D123" s="38" t="s">
        <v>668</v>
      </c>
      <c r="E123" s="38"/>
      <c r="F123" s="12">
        <v>1700</v>
      </c>
      <c r="G123" s="23">
        <f t="shared" si="5"/>
        <v>1700</v>
      </c>
    </row>
    <row r="124" spans="1:7" hidden="1">
      <c r="A124" s="1"/>
      <c r="B124" s="1"/>
      <c r="C124" s="39" t="s">
        <v>669</v>
      </c>
      <c r="D124" s="38" t="s">
        <v>670</v>
      </c>
      <c r="E124" s="38"/>
      <c r="F124" s="12">
        <v>1155</v>
      </c>
      <c r="G124" s="23">
        <f t="shared" si="5"/>
        <v>1155</v>
      </c>
    </row>
    <row r="125" spans="1:7" hidden="1">
      <c r="A125" s="1"/>
      <c r="B125" s="1"/>
      <c r="C125" s="39" t="s">
        <v>671</v>
      </c>
      <c r="D125" s="38" t="s">
        <v>466</v>
      </c>
      <c r="E125" s="38"/>
      <c r="F125" s="12">
        <v>3780</v>
      </c>
      <c r="G125" s="23">
        <f t="shared" si="5"/>
        <v>3780</v>
      </c>
    </row>
    <row r="126" spans="1:7" hidden="1">
      <c r="A126" s="1"/>
      <c r="B126" s="1"/>
      <c r="C126" s="39" t="s">
        <v>672</v>
      </c>
      <c r="D126" s="38" t="s">
        <v>673</v>
      </c>
      <c r="E126" s="38"/>
      <c r="F126" s="12">
        <v>2450</v>
      </c>
      <c r="G126" s="23">
        <f t="shared" si="5"/>
        <v>2450</v>
      </c>
    </row>
    <row r="127" spans="1:7" hidden="1">
      <c r="A127" s="1"/>
      <c r="B127" s="1"/>
      <c r="C127" s="39" t="s">
        <v>674</v>
      </c>
      <c r="D127" s="38" t="s">
        <v>473</v>
      </c>
      <c r="E127" s="38"/>
      <c r="F127" s="12"/>
      <c r="G127" s="23">
        <f t="shared" si="5"/>
        <v>0</v>
      </c>
    </row>
    <row r="128" spans="1:7" hidden="1">
      <c r="A128" s="1"/>
      <c r="B128" s="1"/>
      <c r="C128" s="39" t="s">
        <v>675</v>
      </c>
      <c r="D128" s="38" t="s">
        <v>474</v>
      </c>
      <c r="E128" s="38"/>
      <c r="F128" s="12"/>
      <c r="G128" s="23">
        <f t="shared" si="5"/>
        <v>0</v>
      </c>
    </row>
    <row r="129" spans="1:7" hidden="1">
      <c r="A129" s="1"/>
      <c r="B129" s="1"/>
      <c r="C129" s="39" t="s">
        <v>676</v>
      </c>
      <c r="D129" s="38" t="s">
        <v>471</v>
      </c>
      <c r="E129" s="38"/>
      <c r="F129" s="12"/>
      <c r="G129" s="23">
        <f t="shared" si="5"/>
        <v>0</v>
      </c>
    </row>
    <row r="130" spans="1:7" hidden="1">
      <c r="A130" s="1"/>
      <c r="B130" s="1"/>
      <c r="C130" s="39" t="s">
        <v>662</v>
      </c>
      <c r="D130" s="38" t="s">
        <v>475</v>
      </c>
      <c r="E130" s="38"/>
      <c r="F130" s="12"/>
      <c r="G130" s="23">
        <f t="shared" si="5"/>
        <v>0</v>
      </c>
    </row>
    <row r="131" spans="1:7" hidden="1">
      <c r="A131" s="1"/>
      <c r="B131" s="1"/>
      <c r="C131" s="39" t="s">
        <v>677</v>
      </c>
      <c r="D131" s="38" t="s">
        <v>474</v>
      </c>
      <c r="E131" s="38"/>
      <c r="F131" s="12"/>
      <c r="G131" s="23">
        <f t="shared" si="5"/>
        <v>0</v>
      </c>
    </row>
    <row r="132" spans="1:7" hidden="1">
      <c r="A132" s="1"/>
      <c r="B132" s="1"/>
      <c r="C132" s="39" t="s">
        <v>678</v>
      </c>
      <c r="D132" s="38" t="s">
        <v>474</v>
      </c>
      <c r="E132" s="38"/>
      <c r="F132" s="12"/>
      <c r="G132" s="23">
        <f t="shared" si="5"/>
        <v>0</v>
      </c>
    </row>
    <row r="133" spans="1:7" hidden="1">
      <c r="A133" s="1"/>
      <c r="B133" s="1"/>
      <c r="C133" s="39"/>
      <c r="D133" s="38" t="s">
        <v>474</v>
      </c>
      <c r="E133" s="38"/>
      <c r="F133" s="12"/>
      <c r="G133" s="23"/>
    </row>
    <row r="134" spans="1:7" hidden="1">
      <c r="A134" s="1"/>
      <c r="B134" s="1"/>
      <c r="C134" s="39"/>
      <c r="D134" s="38" t="s">
        <v>474</v>
      </c>
      <c r="E134" s="38"/>
      <c r="F134" s="12"/>
      <c r="G134" s="23"/>
    </row>
    <row r="135" spans="1:7" hidden="1">
      <c r="A135" s="1"/>
      <c r="B135" s="1"/>
      <c r="C135" s="39"/>
      <c r="D135" s="38" t="s">
        <v>474</v>
      </c>
      <c r="E135" s="38"/>
      <c r="F135" s="12"/>
      <c r="G135" s="23"/>
    </row>
    <row r="136" spans="1:7" hidden="1">
      <c r="A136" s="1"/>
      <c r="B136" s="1"/>
      <c r="C136" s="39"/>
      <c r="D136" s="38" t="s">
        <v>474</v>
      </c>
      <c r="E136" s="38"/>
      <c r="F136" s="12"/>
      <c r="G136" s="23"/>
    </row>
    <row r="137" spans="1:7" hidden="1">
      <c r="A137" s="1"/>
      <c r="B137" s="1"/>
      <c r="C137" s="39"/>
      <c r="D137" s="38"/>
      <c r="E137" s="38"/>
      <c r="F137" s="12"/>
      <c r="G137" s="23"/>
    </row>
    <row r="138" spans="1:7" hidden="1">
      <c r="A138" s="1"/>
      <c r="B138" s="1" t="s">
        <v>618</v>
      </c>
      <c r="C138" s="39" t="s">
        <v>679</v>
      </c>
      <c r="D138" s="64" t="s">
        <v>680</v>
      </c>
      <c r="E138" s="64"/>
      <c r="F138" s="15">
        <v>25000</v>
      </c>
      <c r="G138" s="23">
        <f t="shared" si="5"/>
        <v>25000</v>
      </c>
    </row>
    <row r="139" spans="1:7" hidden="1">
      <c r="A139" s="1" t="s">
        <v>130</v>
      </c>
      <c r="B139" s="1"/>
      <c r="C139" s="1"/>
      <c r="D139" s="1" t="s">
        <v>483</v>
      </c>
      <c r="E139" s="1"/>
      <c r="F139" s="12"/>
      <c r="G139" s="23">
        <f>SUM(F139:F139)</f>
        <v>0</v>
      </c>
    </row>
    <row r="140" spans="1:7" hidden="1">
      <c r="A140" s="1"/>
      <c r="B140" s="1"/>
      <c r="C140" s="1"/>
      <c r="D140" s="1"/>
      <c r="E140" s="1"/>
      <c r="F140" s="23"/>
      <c r="G140" s="23"/>
    </row>
    <row r="141" spans="1:7">
      <c r="A141" s="4" t="s">
        <v>131</v>
      </c>
      <c r="B141" s="4"/>
      <c r="C141" s="4"/>
      <c r="D141" s="4" t="s">
        <v>132</v>
      </c>
      <c r="E141" s="4"/>
      <c r="F141" s="10">
        <f t="shared" ref="F141" si="6">SUM(F142:F145)</f>
        <v>8500</v>
      </c>
      <c r="G141" s="10">
        <f>SUM(G142:G145)</f>
        <v>8500</v>
      </c>
    </row>
    <row r="142" spans="1:7" hidden="1">
      <c r="A142" s="1" t="s">
        <v>133</v>
      </c>
      <c r="B142" s="1"/>
      <c r="C142" s="1"/>
      <c r="D142" s="1" t="s">
        <v>134</v>
      </c>
      <c r="E142" s="1"/>
      <c r="F142" s="12"/>
      <c r="G142" s="23">
        <f>SUM(F142:F142)</f>
        <v>0</v>
      </c>
    </row>
    <row r="143" spans="1:7" hidden="1">
      <c r="A143" s="1" t="s">
        <v>135</v>
      </c>
      <c r="B143" s="1"/>
      <c r="C143" s="1"/>
      <c r="D143" s="1" t="s">
        <v>136</v>
      </c>
      <c r="E143" s="1"/>
      <c r="F143" s="12"/>
      <c r="G143" s="18">
        <f>SUM(F143:F143)</f>
        <v>0</v>
      </c>
    </row>
    <row r="144" spans="1:7" hidden="1">
      <c r="A144" s="1" t="s">
        <v>137</v>
      </c>
      <c r="B144" s="1"/>
      <c r="C144" s="1"/>
      <c r="D144" s="1" t="s">
        <v>138</v>
      </c>
      <c r="E144" s="1"/>
      <c r="F144" s="12"/>
      <c r="G144" s="18">
        <f>SUM(F144:F144)</f>
        <v>0</v>
      </c>
    </row>
    <row r="145" spans="1:7" hidden="1">
      <c r="A145" s="1" t="s">
        <v>139</v>
      </c>
      <c r="B145" s="1" t="s">
        <v>618</v>
      </c>
      <c r="C145" s="1" t="s">
        <v>637</v>
      </c>
      <c r="D145" s="1" t="s">
        <v>140</v>
      </c>
      <c r="E145" s="1"/>
      <c r="F145" s="12">
        <v>8500</v>
      </c>
      <c r="G145" s="18">
        <f>SUM(F145:F145)</f>
        <v>8500</v>
      </c>
    </row>
    <row r="146" spans="1:7" hidden="1">
      <c r="A146" s="1"/>
      <c r="B146" s="1"/>
      <c r="C146" s="1"/>
      <c r="D146" s="64" t="s">
        <v>681</v>
      </c>
      <c r="E146" s="64"/>
      <c r="F146" s="12">
        <v>7580</v>
      </c>
      <c r="G146" s="18"/>
    </row>
    <row r="147" spans="1:7">
      <c r="A147" s="4" t="s">
        <v>141</v>
      </c>
      <c r="B147" s="4"/>
      <c r="C147" s="4"/>
      <c r="D147" s="4" t="s">
        <v>142</v>
      </c>
      <c r="E147" s="4"/>
      <c r="F147" s="10">
        <f t="shared" ref="F147" si="7">SUM(F148:F150)</f>
        <v>0</v>
      </c>
      <c r="G147" s="10">
        <f>SUM(G148:G150)</f>
        <v>0</v>
      </c>
    </row>
    <row r="148" spans="1:7" hidden="1">
      <c r="A148" s="1" t="s">
        <v>143</v>
      </c>
      <c r="B148" s="1"/>
      <c r="C148" s="1"/>
      <c r="D148" s="1" t="s">
        <v>144</v>
      </c>
      <c r="E148" s="1"/>
      <c r="F148" s="13"/>
      <c r="G148" s="23">
        <f>SUM(F148:F148)</f>
        <v>0</v>
      </c>
    </row>
    <row r="149" spans="1:7" hidden="1">
      <c r="A149" s="1" t="s">
        <v>153</v>
      </c>
      <c r="B149" s="1"/>
      <c r="C149" s="1"/>
      <c r="D149" s="1" t="s">
        <v>485</v>
      </c>
      <c r="E149" s="1"/>
      <c r="F149" s="13"/>
      <c r="G149" s="23">
        <f>SUM(F149:F149)</f>
        <v>0</v>
      </c>
    </row>
    <row r="150" spans="1:7" hidden="1">
      <c r="A150" s="1" t="s">
        <v>155</v>
      </c>
      <c r="B150" s="1"/>
      <c r="C150" s="1"/>
      <c r="D150" s="1" t="s">
        <v>682</v>
      </c>
      <c r="E150" s="1"/>
      <c r="F150" s="13"/>
      <c r="G150" s="23">
        <f>SUM(F150:F150)</f>
        <v>0</v>
      </c>
    </row>
    <row r="151" spans="1:7" hidden="1">
      <c r="A151" s="1"/>
      <c r="B151" s="1"/>
      <c r="C151" s="1"/>
      <c r="D151" s="1"/>
      <c r="E151" s="1"/>
      <c r="F151" s="18"/>
      <c r="G151" s="18"/>
    </row>
    <row r="152" spans="1:7">
      <c r="A152" s="4" t="s">
        <v>157</v>
      </c>
      <c r="B152" s="4"/>
      <c r="C152" s="4"/>
      <c r="D152" s="4" t="s">
        <v>158</v>
      </c>
      <c r="E152" s="4"/>
      <c r="F152" s="10">
        <f t="shared" ref="F152" si="8">SUM(F153:F159)</f>
        <v>462899.07999999996</v>
      </c>
      <c r="G152" s="10">
        <f>(F152)</f>
        <v>462899.07999999996</v>
      </c>
    </row>
    <row r="153" spans="1:7" hidden="1">
      <c r="A153" s="1" t="s">
        <v>161</v>
      </c>
      <c r="B153" s="1"/>
      <c r="C153" s="1"/>
      <c r="D153" s="1" t="s">
        <v>162</v>
      </c>
      <c r="E153" s="1"/>
      <c r="F153" s="23"/>
      <c r="G153" s="23">
        <f>SUM(F153:F153)</f>
        <v>0</v>
      </c>
    </row>
    <row r="154" spans="1:7" hidden="1">
      <c r="A154" s="1" t="s">
        <v>163</v>
      </c>
      <c r="B154" s="1"/>
      <c r="C154" s="1"/>
      <c r="D154" s="1" t="s">
        <v>164</v>
      </c>
      <c r="E154" s="1"/>
      <c r="F154" s="23"/>
      <c r="G154" s="23">
        <f>SUM(F154:F154)</f>
        <v>0</v>
      </c>
    </row>
    <row r="155" spans="1:7" hidden="1">
      <c r="A155" s="37"/>
      <c r="B155" s="1" t="s">
        <v>618</v>
      </c>
      <c r="C155" s="39" t="s">
        <v>683</v>
      </c>
      <c r="D155" s="38" t="s">
        <v>684</v>
      </c>
      <c r="E155" s="38"/>
      <c r="F155" s="23">
        <v>147546.23000000001</v>
      </c>
      <c r="G155" s="23">
        <f t="shared" ref="G155:G157" si="9">SUM(F155:F155)</f>
        <v>147546.23000000001</v>
      </c>
    </row>
    <row r="156" spans="1:7" hidden="1">
      <c r="A156" s="37"/>
      <c r="B156" s="1" t="s">
        <v>618</v>
      </c>
      <c r="C156" s="39" t="s">
        <v>685</v>
      </c>
      <c r="D156" s="38" t="s">
        <v>686</v>
      </c>
      <c r="E156" s="38"/>
      <c r="F156" s="23">
        <v>190003.61</v>
      </c>
      <c r="G156" s="23">
        <f t="shared" si="9"/>
        <v>190003.61</v>
      </c>
    </row>
    <row r="157" spans="1:7" hidden="1">
      <c r="A157" s="37"/>
      <c r="B157" s="1" t="s">
        <v>618</v>
      </c>
      <c r="C157" s="39" t="s">
        <v>687</v>
      </c>
      <c r="D157" s="38" t="s">
        <v>488</v>
      </c>
      <c r="E157" s="38"/>
      <c r="F157" s="23">
        <v>125349.24</v>
      </c>
      <c r="G157" s="23">
        <f t="shared" si="9"/>
        <v>125349.24</v>
      </c>
    </row>
    <row r="158" spans="1:7" hidden="1">
      <c r="A158" s="1" t="s">
        <v>165</v>
      </c>
      <c r="B158" s="1"/>
      <c r="C158" s="1"/>
      <c r="D158" s="1" t="s">
        <v>166</v>
      </c>
      <c r="E158" s="1"/>
      <c r="F158" s="23"/>
      <c r="G158" s="23">
        <f>SUM(F158:F158)</f>
        <v>0</v>
      </c>
    </row>
    <row r="159" spans="1:7" hidden="1">
      <c r="A159" s="1" t="s">
        <v>167</v>
      </c>
      <c r="B159" s="1"/>
      <c r="C159" s="1"/>
      <c r="D159" s="1" t="s">
        <v>168</v>
      </c>
      <c r="E159" s="1"/>
      <c r="F159" s="23" t="s">
        <v>489</v>
      </c>
      <c r="G159" s="23">
        <f>SUM(F159:F159)</f>
        <v>0</v>
      </c>
    </row>
    <row r="160" spans="1:7" hidden="1">
      <c r="A160" s="1"/>
      <c r="B160" s="1"/>
      <c r="C160" s="1"/>
      <c r="D160" s="1"/>
      <c r="E160" s="1"/>
      <c r="F160" s="18"/>
      <c r="G160" s="18"/>
    </row>
    <row r="161" spans="1:7">
      <c r="A161" s="4" t="s">
        <v>169</v>
      </c>
      <c r="B161" s="4"/>
      <c r="C161" s="4"/>
      <c r="D161" s="4" t="s">
        <v>170</v>
      </c>
      <c r="E161" s="4"/>
      <c r="F161" s="10">
        <f>SUM(F162:F174)</f>
        <v>116485</v>
      </c>
      <c r="G161" s="10">
        <f>(F161)</f>
        <v>116485</v>
      </c>
    </row>
    <row r="162" spans="1:7" hidden="1">
      <c r="A162" s="1" t="s">
        <v>171</v>
      </c>
      <c r="B162" s="1"/>
      <c r="C162" s="1"/>
      <c r="D162" s="1" t="s">
        <v>172</v>
      </c>
      <c r="E162" s="1"/>
      <c r="F162" s="12"/>
      <c r="G162" s="23">
        <f t="shared" ref="G162:G174" si="10">SUM(F162:F162)</f>
        <v>0</v>
      </c>
    </row>
    <row r="163" spans="1:7" hidden="1">
      <c r="A163" s="1" t="s">
        <v>173</v>
      </c>
      <c r="B163" s="1"/>
      <c r="C163" s="1"/>
      <c r="D163" s="1" t="s">
        <v>490</v>
      </c>
      <c r="E163" s="1"/>
      <c r="F163" s="12"/>
      <c r="G163" s="23">
        <f t="shared" si="10"/>
        <v>0</v>
      </c>
    </row>
    <row r="164" spans="1:7" hidden="1">
      <c r="A164" s="1" t="s">
        <v>175</v>
      </c>
      <c r="B164" s="1"/>
      <c r="C164" s="1"/>
      <c r="D164" s="1" t="s">
        <v>176</v>
      </c>
      <c r="E164" s="1"/>
      <c r="F164" s="12"/>
      <c r="G164" s="23">
        <f t="shared" si="10"/>
        <v>0</v>
      </c>
    </row>
    <row r="165" spans="1:7" hidden="1">
      <c r="A165" s="1" t="s">
        <v>177</v>
      </c>
      <c r="B165" s="1"/>
      <c r="C165" s="1"/>
      <c r="D165" s="1" t="s">
        <v>491</v>
      </c>
      <c r="E165" s="1"/>
      <c r="F165" s="12"/>
      <c r="G165" s="23">
        <f t="shared" si="10"/>
        <v>0</v>
      </c>
    </row>
    <row r="166" spans="1:7" hidden="1">
      <c r="A166" s="1" t="s">
        <v>179</v>
      </c>
      <c r="B166" s="1"/>
      <c r="C166" s="1"/>
      <c r="D166" s="74" t="s">
        <v>484</v>
      </c>
      <c r="E166" s="74"/>
      <c r="F166" s="23">
        <v>3795</v>
      </c>
      <c r="G166" s="23">
        <f t="shared" si="10"/>
        <v>3795</v>
      </c>
    </row>
    <row r="167" spans="1:7" hidden="1">
      <c r="A167" s="1" t="s">
        <v>181</v>
      </c>
      <c r="B167" s="1"/>
      <c r="C167" s="1"/>
      <c r="D167" s="1" t="s">
        <v>180</v>
      </c>
      <c r="E167" s="1"/>
      <c r="F167" s="12"/>
      <c r="G167" s="23">
        <f t="shared" si="10"/>
        <v>0</v>
      </c>
    </row>
    <row r="168" spans="1:7" hidden="1">
      <c r="A168" s="1" t="s">
        <v>183</v>
      </c>
      <c r="B168" s="1"/>
      <c r="C168" s="1"/>
      <c r="D168" s="1" t="s">
        <v>182</v>
      </c>
      <c r="E168" s="1"/>
      <c r="F168" s="12"/>
      <c r="G168" s="23">
        <f t="shared" si="10"/>
        <v>0</v>
      </c>
    </row>
    <row r="169" spans="1:7" hidden="1">
      <c r="A169" s="1" t="s">
        <v>185</v>
      </c>
      <c r="B169" s="1"/>
      <c r="C169" s="1"/>
      <c r="D169" s="1" t="s">
        <v>493</v>
      </c>
      <c r="E169" s="1"/>
      <c r="F169" s="12"/>
      <c r="G169" s="23">
        <f t="shared" si="10"/>
        <v>0</v>
      </c>
    </row>
    <row r="170" spans="1:7" hidden="1">
      <c r="A170" s="1" t="s">
        <v>187</v>
      </c>
      <c r="B170" s="1"/>
      <c r="C170" s="1"/>
      <c r="D170" s="1" t="s">
        <v>186</v>
      </c>
      <c r="E170" s="1"/>
      <c r="F170" s="12"/>
      <c r="G170" s="23">
        <f t="shared" si="10"/>
        <v>0</v>
      </c>
    </row>
    <row r="171" spans="1:7" hidden="1">
      <c r="A171" s="1" t="s">
        <v>189</v>
      </c>
      <c r="B171" s="1"/>
      <c r="C171" s="1"/>
      <c r="D171" s="1" t="s">
        <v>188</v>
      </c>
      <c r="E171" s="1"/>
      <c r="F171" s="12"/>
      <c r="G171" s="23">
        <f t="shared" si="10"/>
        <v>0</v>
      </c>
    </row>
    <row r="172" spans="1:7" hidden="1">
      <c r="A172" s="1" t="s">
        <v>191</v>
      </c>
      <c r="B172" s="1"/>
      <c r="C172" s="1"/>
      <c r="D172" s="1" t="s">
        <v>190</v>
      </c>
      <c r="E172" s="1"/>
    </row>
    <row r="173" spans="1:7" hidden="1">
      <c r="A173" s="1" t="s">
        <v>193</v>
      </c>
      <c r="B173" s="1"/>
      <c r="C173" s="1"/>
      <c r="D173" s="1" t="s">
        <v>192</v>
      </c>
      <c r="E173" s="1"/>
      <c r="F173" s="23"/>
      <c r="G173" s="23">
        <f>SUM(F173:F173)</f>
        <v>0</v>
      </c>
    </row>
    <row r="174" spans="1:7" hidden="1">
      <c r="A174" s="1" t="s">
        <v>195</v>
      </c>
      <c r="B174" s="1"/>
      <c r="C174" s="1" t="s">
        <v>688</v>
      </c>
      <c r="D174" s="38" t="s">
        <v>689</v>
      </c>
      <c r="E174" s="38"/>
      <c r="F174" s="12">
        <v>112690</v>
      </c>
      <c r="G174" s="23">
        <f t="shared" si="10"/>
        <v>112690</v>
      </c>
    </row>
    <row r="175" spans="1:7" hidden="1">
      <c r="B175" s="1"/>
      <c r="C175" s="1"/>
      <c r="D175" s="1" t="s">
        <v>496</v>
      </c>
      <c r="E175" s="1"/>
      <c r="F175" s="18"/>
      <c r="G175" s="23"/>
    </row>
    <row r="176" spans="1:7">
      <c r="A176" s="4" t="s">
        <v>197</v>
      </c>
      <c r="B176" s="4"/>
      <c r="C176" s="4"/>
      <c r="D176" s="4" t="s">
        <v>198</v>
      </c>
      <c r="E176" s="4"/>
      <c r="F176" s="10">
        <f>SUM(F177:F213)</f>
        <v>2305006.8600000003</v>
      </c>
      <c r="G176" s="10">
        <f>(F176)</f>
        <v>2305006.8600000003</v>
      </c>
    </row>
    <row r="177" spans="1:7" hidden="1">
      <c r="A177" s="1" t="s">
        <v>199</v>
      </c>
      <c r="B177" s="1"/>
      <c r="C177" s="1"/>
      <c r="F177" s="13"/>
      <c r="G177" s="23">
        <f>SUM(F177:F177)</f>
        <v>0</v>
      </c>
    </row>
    <row r="178" spans="1:7" hidden="1">
      <c r="A178" s="1"/>
      <c r="B178" s="1" t="s">
        <v>618</v>
      </c>
      <c r="C178" s="39"/>
      <c r="D178" s="1" t="s">
        <v>200</v>
      </c>
      <c r="E178" s="1"/>
      <c r="F178" s="13"/>
      <c r="G178" s="23">
        <f t="shared" ref="G178:G195" si="11">SUM(F178:F178)</f>
        <v>0</v>
      </c>
    </row>
    <row r="179" spans="1:7" hidden="1">
      <c r="A179" s="1"/>
      <c r="B179" s="1" t="s">
        <v>618</v>
      </c>
      <c r="C179" s="39"/>
      <c r="D179" s="38"/>
      <c r="E179" s="38"/>
      <c r="F179" s="13"/>
      <c r="G179" s="23">
        <f t="shared" si="11"/>
        <v>0</v>
      </c>
    </row>
    <row r="180" spans="1:7" hidden="1">
      <c r="A180" s="1" t="s">
        <v>201</v>
      </c>
      <c r="B180" s="1" t="s">
        <v>690</v>
      </c>
      <c r="C180" s="1"/>
      <c r="D180" s="38"/>
      <c r="E180" s="38"/>
      <c r="F180" s="72">
        <v>175</v>
      </c>
      <c r="G180" s="23">
        <f t="shared" si="11"/>
        <v>175</v>
      </c>
    </row>
    <row r="181" spans="1:7" hidden="1">
      <c r="A181" s="1" t="s">
        <v>203</v>
      </c>
      <c r="B181" s="1"/>
      <c r="C181" s="1"/>
      <c r="D181" s="1" t="s">
        <v>202</v>
      </c>
      <c r="E181" s="1"/>
      <c r="F181" s="13"/>
      <c r="G181" s="23">
        <f t="shared" si="11"/>
        <v>0</v>
      </c>
    </row>
    <row r="182" spans="1:7" hidden="1">
      <c r="A182" s="1" t="s">
        <v>205</v>
      </c>
      <c r="B182" s="1"/>
      <c r="C182" s="1"/>
      <c r="D182" s="1" t="s">
        <v>204</v>
      </c>
      <c r="E182" s="1"/>
      <c r="F182" s="13"/>
      <c r="G182" s="23">
        <f t="shared" si="11"/>
        <v>0</v>
      </c>
    </row>
    <row r="183" spans="1:7" hidden="1">
      <c r="A183" s="1"/>
      <c r="B183" s="1" t="s">
        <v>618</v>
      </c>
      <c r="C183" s="39"/>
      <c r="D183" s="1" t="s">
        <v>206</v>
      </c>
      <c r="E183" s="1"/>
      <c r="F183" s="65">
        <v>14160</v>
      </c>
      <c r="G183" s="23">
        <f t="shared" si="11"/>
        <v>14160</v>
      </c>
    </row>
    <row r="184" spans="1:7" hidden="1">
      <c r="A184" s="1" t="s">
        <v>207</v>
      </c>
      <c r="B184" s="1"/>
      <c r="C184" s="1"/>
      <c r="D184" s="38" t="s">
        <v>691</v>
      </c>
      <c r="E184" s="38"/>
      <c r="F184" s="13"/>
      <c r="G184" s="23">
        <f t="shared" si="11"/>
        <v>0</v>
      </c>
    </row>
    <row r="185" spans="1:7" hidden="1">
      <c r="A185" s="1" t="s">
        <v>209</v>
      </c>
      <c r="B185" s="1"/>
      <c r="C185" s="1"/>
      <c r="D185" s="1" t="s">
        <v>497</v>
      </c>
      <c r="E185" s="1"/>
      <c r="F185" s="72"/>
      <c r="G185" s="23">
        <f t="shared" si="11"/>
        <v>0</v>
      </c>
    </row>
    <row r="186" spans="1:7" hidden="1">
      <c r="A186" s="1"/>
      <c r="B186" s="1" t="s">
        <v>618</v>
      </c>
      <c r="C186" s="39" t="s">
        <v>637</v>
      </c>
      <c r="D186" s="1" t="s">
        <v>210</v>
      </c>
      <c r="E186" s="1"/>
      <c r="F186" s="13">
        <v>2800</v>
      </c>
      <c r="G186" s="23"/>
    </row>
    <row r="187" spans="1:7" hidden="1">
      <c r="A187" s="1" t="s">
        <v>211</v>
      </c>
      <c r="B187" s="1"/>
      <c r="C187" s="39"/>
      <c r="D187" s="38" t="s">
        <v>484</v>
      </c>
      <c r="E187" s="38"/>
      <c r="F187" s="13"/>
      <c r="G187" s="23">
        <f t="shared" si="11"/>
        <v>0</v>
      </c>
    </row>
    <row r="188" spans="1:7" hidden="1">
      <c r="A188" s="1" t="s">
        <v>213</v>
      </c>
      <c r="B188" s="1"/>
      <c r="C188" s="39"/>
      <c r="D188" s="1" t="s">
        <v>212</v>
      </c>
      <c r="E188" s="1"/>
      <c r="F188" s="13"/>
      <c r="G188" s="23">
        <f t="shared" si="11"/>
        <v>0</v>
      </c>
    </row>
    <row r="189" spans="1:7" hidden="1">
      <c r="A189" s="1" t="s">
        <v>215</v>
      </c>
      <c r="B189" s="1"/>
      <c r="C189" s="39"/>
      <c r="D189" s="1" t="s">
        <v>214</v>
      </c>
      <c r="E189" s="1"/>
      <c r="F189" s="13"/>
      <c r="G189" s="23">
        <f t="shared" si="11"/>
        <v>0</v>
      </c>
    </row>
    <row r="190" spans="1:7" hidden="1">
      <c r="A190" s="1" t="s">
        <v>217</v>
      </c>
      <c r="B190" s="1"/>
      <c r="C190" s="39"/>
      <c r="D190" s="1" t="s">
        <v>692</v>
      </c>
      <c r="E190" s="1"/>
      <c r="F190" s="13"/>
      <c r="G190" s="23">
        <f t="shared" si="11"/>
        <v>0</v>
      </c>
    </row>
    <row r="191" spans="1:7" hidden="1">
      <c r="A191" s="1"/>
      <c r="B191" s="1" t="s">
        <v>618</v>
      </c>
      <c r="C191" s="39" t="s">
        <v>693</v>
      </c>
      <c r="D191" s="1" t="s">
        <v>218</v>
      </c>
      <c r="E191" s="1"/>
      <c r="F191" s="13">
        <v>12500</v>
      </c>
      <c r="G191" s="13">
        <v>12500</v>
      </c>
    </row>
    <row r="192" spans="1:7" hidden="1">
      <c r="A192" s="1" t="s">
        <v>219</v>
      </c>
      <c r="B192" s="1"/>
      <c r="C192" s="1"/>
      <c r="D192" s="38" t="s">
        <v>694</v>
      </c>
      <c r="E192" s="38"/>
      <c r="F192" s="68"/>
      <c r="G192" s="68"/>
    </row>
    <row r="193" spans="1:7" hidden="1">
      <c r="A193" s="1"/>
      <c r="B193" s="1" t="s">
        <v>618</v>
      </c>
      <c r="C193" s="39"/>
      <c r="D193" s="1" t="s">
        <v>220</v>
      </c>
      <c r="E193" s="1"/>
      <c r="F193" s="13"/>
      <c r="G193" s="13"/>
    </row>
    <row r="194" spans="1:7" hidden="1">
      <c r="A194" s="1"/>
      <c r="B194" s="1" t="s">
        <v>618</v>
      </c>
      <c r="C194" s="39" t="s">
        <v>695</v>
      </c>
      <c r="D194" s="38" t="s">
        <v>696</v>
      </c>
      <c r="E194" s="38"/>
      <c r="F194" s="13">
        <v>138900.01</v>
      </c>
      <c r="G194" s="13">
        <v>138900.01</v>
      </c>
    </row>
    <row r="195" spans="1:7" hidden="1">
      <c r="A195" s="1"/>
      <c r="C195">
        <v>38416</v>
      </c>
      <c r="D195" s="38" t="s">
        <v>696</v>
      </c>
      <c r="E195" s="38"/>
      <c r="F195" s="13">
        <v>138900.01</v>
      </c>
      <c r="G195" s="23">
        <f t="shared" si="11"/>
        <v>138900.01</v>
      </c>
    </row>
    <row r="196" spans="1:7" hidden="1">
      <c r="A196" s="1" t="s">
        <v>221</v>
      </c>
      <c r="B196" s="1"/>
      <c r="C196" s="39" t="s">
        <v>697</v>
      </c>
      <c r="D196" s="38" t="s">
        <v>507</v>
      </c>
      <c r="E196" s="38"/>
      <c r="F196" s="13">
        <v>476130</v>
      </c>
      <c r="G196" s="23">
        <f>SUM(F196:F196)</f>
        <v>476130</v>
      </c>
    </row>
    <row r="197" spans="1:7" hidden="1">
      <c r="A197" s="1" t="s">
        <v>223</v>
      </c>
      <c r="B197" s="1"/>
      <c r="C197" s="1"/>
      <c r="D197" s="1" t="s">
        <v>222</v>
      </c>
      <c r="E197" s="1"/>
      <c r="F197" s="13"/>
      <c r="G197" s="23">
        <f>SUM(F197:F197)</f>
        <v>0</v>
      </c>
    </row>
    <row r="198" spans="1:7" hidden="1">
      <c r="A198" s="1"/>
      <c r="B198" s="1" t="s">
        <v>618</v>
      </c>
      <c r="C198" s="39"/>
      <c r="D198" s="1" t="s">
        <v>505</v>
      </c>
      <c r="E198" s="1"/>
      <c r="F198" s="72"/>
      <c r="G198" s="23">
        <f t="shared" ref="G198:G207" si="12">SUM(F198:F198)</f>
        <v>0</v>
      </c>
    </row>
    <row r="199" spans="1:7" hidden="1">
      <c r="A199" s="1" t="s">
        <v>225</v>
      </c>
      <c r="B199" s="1"/>
      <c r="C199" s="39" t="s">
        <v>698</v>
      </c>
      <c r="D199" s="38" t="s">
        <v>699</v>
      </c>
      <c r="E199" s="38"/>
      <c r="F199" s="72">
        <v>22420</v>
      </c>
      <c r="G199" s="23">
        <f t="shared" si="12"/>
        <v>22420</v>
      </c>
    </row>
    <row r="200" spans="1:7" hidden="1">
      <c r="A200" s="1"/>
      <c r="B200" s="1"/>
      <c r="C200" s="39"/>
      <c r="D200" s="1" t="s">
        <v>226</v>
      </c>
      <c r="E200" s="1"/>
      <c r="F200" s="72">
        <v>51027.28</v>
      </c>
      <c r="G200" s="23">
        <f t="shared" si="12"/>
        <v>51027.28</v>
      </c>
    </row>
    <row r="201" spans="1:7" hidden="1">
      <c r="A201" s="1"/>
      <c r="B201" s="1"/>
      <c r="C201" s="39" t="s">
        <v>700</v>
      </c>
      <c r="D201" s="38" t="s">
        <v>701</v>
      </c>
      <c r="E201" s="38"/>
      <c r="F201" s="72">
        <v>51027.28</v>
      </c>
      <c r="G201" s="23"/>
    </row>
    <row r="202" spans="1:7" hidden="1">
      <c r="A202" s="1"/>
      <c r="B202" s="1" t="s">
        <v>618</v>
      </c>
      <c r="C202" s="39" t="s">
        <v>702</v>
      </c>
      <c r="D202" s="38" t="s">
        <v>508</v>
      </c>
      <c r="E202" s="38"/>
      <c r="F202" s="72">
        <v>242640</v>
      </c>
      <c r="G202" s="23">
        <f t="shared" si="12"/>
        <v>242640</v>
      </c>
    </row>
    <row r="203" spans="1:7" hidden="1">
      <c r="A203" s="1"/>
      <c r="B203" s="1"/>
      <c r="C203" s="39" t="s">
        <v>703</v>
      </c>
      <c r="D203" s="38" t="s">
        <v>704</v>
      </c>
      <c r="E203" s="38"/>
      <c r="F203" s="72">
        <v>51027.28</v>
      </c>
      <c r="G203" s="23">
        <f t="shared" si="12"/>
        <v>51027.28</v>
      </c>
    </row>
    <row r="204" spans="1:7" hidden="1">
      <c r="A204" s="1"/>
      <c r="B204" s="1" t="s">
        <v>618</v>
      </c>
      <c r="C204" s="39"/>
      <c r="D204" s="38" t="s">
        <v>705</v>
      </c>
      <c r="E204" s="38"/>
      <c r="F204" s="72"/>
      <c r="G204" s="23">
        <f t="shared" si="12"/>
        <v>0</v>
      </c>
    </row>
    <row r="205" spans="1:7" hidden="1">
      <c r="A205" s="1"/>
      <c r="B205" s="1" t="s">
        <v>618</v>
      </c>
      <c r="C205" s="39" t="s">
        <v>706</v>
      </c>
      <c r="D205" s="38" t="s">
        <v>510</v>
      </c>
      <c r="E205" s="38"/>
      <c r="F205" s="72">
        <v>162500</v>
      </c>
      <c r="G205" s="23">
        <f t="shared" si="12"/>
        <v>162500</v>
      </c>
    </row>
    <row r="206" spans="1:7" hidden="1">
      <c r="A206" s="1"/>
      <c r="B206" s="1" t="s">
        <v>618</v>
      </c>
      <c r="C206" s="39" t="s">
        <v>706</v>
      </c>
      <c r="D206" s="38" t="s">
        <v>707</v>
      </c>
      <c r="E206" s="38"/>
      <c r="F206" s="72">
        <v>70800</v>
      </c>
      <c r="G206" s="23">
        <f t="shared" si="12"/>
        <v>70800</v>
      </c>
    </row>
    <row r="207" spans="1:7" hidden="1">
      <c r="A207" s="1"/>
      <c r="B207" s="1" t="s">
        <v>618</v>
      </c>
      <c r="C207" s="39" t="s">
        <v>708</v>
      </c>
      <c r="D207" s="38" t="s">
        <v>709</v>
      </c>
      <c r="E207" s="38"/>
      <c r="F207" s="72"/>
      <c r="G207" s="23">
        <f t="shared" si="12"/>
        <v>0</v>
      </c>
    </row>
    <row r="208" spans="1:7" hidden="1">
      <c r="A208" s="1"/>
      <c r="B208" s="1"/>
      <c r="C208" s="39"/>
      <c r="D208" s="38" t="s">
        <v>710</v>
      </c>
      <c r="E208" s="38"/>
      <c r="F208" s="72"/>
      <c r="G208" s="72"/>
    </row>
    <row r="209" spans="1:7" hidden="1">
      <c r="A209" s="1"/>
      <c r="B209" s="1"/>
      <c r="C209" s="39"/>
      <c r="D209" s="38" t="s">
        <v>482</v>
      </c>
      <c r="E209" s="38"/>
      <c r="F209" s="13">
        <v>870000</v>
      </c>
      <c r="G209" s="13">
        <v>870000</v>
      </c>
    </row>
    <row r="210" spans="1:7" hidden="1">
      <c r="A210" s="1"/>
      <c r="B210" s="1"/>
      <c r="C210" s="39"/>
      <c r="D210" s="38"/>
      <c r="E210" s="38"/>
      <c r="F210" s="72"/>
      <c r="G210" s="23"/>
    </row>
    <row r="211" spans="1:7" hidden="1">
      <c r="A211" s="1" t="s">
        <v>227</v>
      </c>
      <c r="B211" s="1"/>
      <c r="C211" s="1"/>
      <c r="D211" s="38"/>
      <c r="E211" s="38"/>
      <c r="F211" s="13"/>
      <c r="G211" s="23">
        <f>SUM(F211:F211)</f>
        <v>0</v>
      </c>
    </row>
    <row r="212" spans="1:7" hidden="1">
      <c r="A212" s="1" t="s">
        <v>229</v>
      </c>
      <c r="B212" s="1"/>
      <c r="C212" s="1"/>
      <c r="D212" s="1" t="s">
        <v>228</v>
      </c>
      <c r="E212" s="1"/>
      <c r="F212" s="13"/>
      <c r="G212" s="23">
        <f>SUM(F212:F212)</f>
        <v>0</v>
      </c>
    </row>
    <row r="213" spans="1:7" hidden="1">
      <c r="A213" s="1" t="s">
        <v>231</v>
      </c>
      <c r="B213" s="1"/>
      <c r="C213" s="1"/>
      <c r="D213" s="1" t="s">
        <v>230</v>
      </c>
      <c r="E213" s="1"/>
      <c r="F213" s="13"/>
      <c r="G213" s="18">
        <f>SUM(F213:F213)</f>
        <v>0</v>
      </c>
    </row>
    <row r="214" spans="1:7" hidden="1">
      <c r="A214" s="1"/>
      <c r="B214" s="1"/>
      <c r="C214" s="1"/>
      <c r="D214" s="1" t="s">
        <v>232</v>
      </c>
      <c r="E214" s="1"/>
      <c r="F214" s="13"/>
      <c r="G214" s="78"/>
    </row>
    <row r="215" spans="1:7">
      <c r="A215" s="4" t="s">
        <v>233</v>
      </c>
      <c r="B215" s="4"/>
      <c r="C215" s="4"/>
      <c r="D215" s="4" t="s">
        <v>234</v>
      </c>
      <c r="E215" s="4"/>
      <c r="F215" s="10">
        <f t="shared" ref="F215:G215" si="13">SUM(F216:F217)</f>
        <v>0</v>
      </c>
      <c r="G215" s="10">
        <f t="shared" si="13"/>
        <v>0</v>
      </c>
    </row>
    <row r="216" spans="1:7" hidden="1">
      <c r="A216" s="1" t="s">
        <v>235</v>
      </c>
      <c r="B216" s="1"/>
      <c r="C216" s="1"/>
      <c r="F216" s="13"/>
      <c r="G216" s="23">
        <f>SUM(F216:F216)</f>
        <v>0</v>
      </c>
    </row>
    <row r="217" spans="1:7" hidden="1">
      <c r="A217" s="1" t="s">
        <v>237</v>
      </c>
      <c r="B217" s="1"/>
      <c r="C217" s="1"/>
      <c r="D217" s="1" t="s">
        <v>511</v>
      </c>
      <c r="E217" s="1"/>
      <c r="F217" s="13"/>
      <c r="G217" s="23">
        <f>SUM(F217:F217)</f>
        <v>0</v>
      </c>
    </row>
    <row r="218" spans="1:7" hidden="1">
      <c r="A218" s="1"/>
      <c r="B218" s="1"/>
      <c r="C218" s="1"/>
      <c r="D218" s="1" t="s">
        <v>236</v>
      </c>
      <c r="E218" s="1"/>
      <c r="F218" s="13"/>
      <c r="G218" s="78"/>
    </row>
    <row r="219" spans="1:7" ht="15">
      <c r="A219" s="16" t="s">
        <v>238</v>
      </c>
      <c r="B219" s="16"/>
      <c r="C219" s="16"/>
      <c r="D219" s="16" t="s">
        <v>239</v>
      </c>
      <c r="E219" s="16"/>
      <c r="F219" s="17">
        <f>F220+F226+F230+F239+F241+F246+F255+F265</f>
        <v>862664.25</v>
      </c>
      <c r="G219" s="17">
        <f>G220+G226+G230+G239+G241+G246+G255+G265</f>
        <v>862664.25</v>
      </c>
    </row>
    <row r="220" spans="1:7">
      <c r="A220" s="4" t="s">
        <v>240</v>
      </c>
      <c r="B220" s="4"/>
      <c r="C220" s="4"/>
      <c r="D220" s="4" t="s">
        <v>241</v>
      </c>
      <c r="E220" s="4"/>
      <c r="F220" s="10">
        <f t="shared" ref="F220:G220" si="14">SUM(F221:F223)</f>
        <v>159707.93000000002</v>
      </c>
      <c r="G220" s="10">
        <f t="shared" si="14"/>
        <v>159707.93000000002</v>
      </c>
    </row>
    <row r="221" spans="1:7" hidden="1">
      <c r="A221" s="1" t="s">
        <v>242</v>
      </c>
      <c r="B221" s="1" t="s">
        <v>711</v>
      </c>
      <c r="C221" s="1" t="s">
        <v>712</v>
      </c>
      <c r="D221" t="s">
        <v>484</v>
      </c>
      <c r="F221" s="23">
        <v>47829.66</v>
      </c>
      <c r="G221" s="23">
        <f>SUM(F221:F221)</f>
        <v>47829.66</v>
      </c>
    </row>
    <row r="222" spans="1:7" hidden="1">
      <c r="A222" s="1"/>
      <c r="B222" s="1" t="s">
        <v>618</v>
      </c>
      <c r="C222" s="1" t="s">
        <v>637</v>
      </c>
      <c r="D222" s="1" t="s">
        <v>241</v>
      </c>
      <c r="E222" s="1"/>
      <c r="F222" s="23">
        <v>62455.23</v>
      </c>
      <c r="G222" s="23">
        <v>62455.23</v>
      </c>
    </row>
    <row r="223" spans="1:7" hidden="1">
      <c r="A223" s="1" t="s">
        <v>243</v>
      </c>
      <c r="B223" s="1"/>
      <c r="C223" s="1"/>
      <c r="D223" s="38" t="s">
        <v>484</v>
      </c>
      <c r="E223" s="38"/>
      <c r="F223" s="13">
        <v>49423.040000000001</v>
      </c>
      <c r="G223" s="23">
        <f>SUM(F223:F223)</f>
        <v>49423.040000000001</v>
      </c>
    </row>
    <row r="224" spans="1:7" hidden="1">
      <c r="A224" s="1"/>
      <c r="B224" s="1"/>
      <c r="C224" s="1"/>
      <c r="D224" s="1" t="s">
        <v>244</v>
      </c>
      <c r="E224" s="1"/>
      <c r="F224" s="18"/>
      <c r="G224" s="23"/>
    </row>
    <row r="225" spans="1:7" hidden="1">
      <c r="A225" s="1"/>
      <c r="B225" s="1"/>
      <c r="C225" s="1"/>
      <c r="D225" s="1"/>
      <c r="E225" s="1"/>
      <c r="F225" s="18"/>
      <c r="G225" s="23"/>
    </row>
    <row r="226" spans="1:7">
      <c r="A226" s="4" t="s">
        <v>245</v>
      </c>
      <c r="B226" s="4"/>
      <c r="C226" s="4"/>
      <c r="D226" s="4" t="s">
        <v>246</v>
      </c>
      <c r="E226" s="4"/>
      <c r="F226" s="10">
        <f t="shared" ref="F226" si="15">SUM(F227:F229)</f>
        <v>0</v>
      </c>
      <c r="G226" s="10">
        <f>SUM(G227:G229)</f>
        <v>0</v>
      </c>
    </row>
    <row r="227" spans="1:7" hidden="1">
      <c r="A227" s="1" t="s">
        <v>247</v>
      </c>
      <c r="B227" s="1"/>
      <c r="C227" s="1"/>
      <c r="D227" s="1" t="s">
        <v>248</v>
      </c>
      <c r="E227" s="1"/>
      <c r="F227" s="18"/>
      <c r="G227" s="18">
        <f>SUM(F227:F227)</f>
        <v>0</v>
      </c>
    </row>
    <row r="228" spans="1:7" hidden="1">
      <c r="A228" s="1" t="s">
        <v>249</v>
      </c>
      <c r="B228" s="1"/>
      <c r="C228" s="1"/>
      <c r="D228" s="1" t="s">
        <v>250</v>
      </c>
      <c r="E228" s="1"/>
      <c r="F228" s="23"/>
      <c r="G228" s="23">
        <f>SUM(F228:F228)</f>
        <v>0</v>
      </c>
    </row>
    <row r="229" spans="1:7" hidden="1">
      <c r="A229" s="1" t="s">
        <v>251</v>
      </c>
      <c r="B229" s="1"/>
      <c r="C229" s="1"/>
      <c r="D229" s="1" t="s">
        <v>252</v>
      </c>
      <c r="E229" s="1"/>
      <c r="F229" s="18"/>
      <c r="G229" s="23">
        <f>SUM(F229:F229)</f>
        <v>0</v>
      </c>
    </row>
    <row r="230" spans="1:7">
      <c r="A230" s="4" t="s">
        <v>253</v>
      </c>
      <c r="B230" s="4"/>
      <c r="C230" s="4"/>
      <c r="D230" s="4" t="s">
        <v>557</v>
      </c>
      <c r="E230" s="4"/>
      <c r="F230" s="10">
        <f t="shared" ref="F230" si="16">SUM(F231:F237)</f>
        <v>10101.98</v>
      </c>
      <c r="G230" s="10">
        <f>SUM(G231:G237)</f>
        <v>10101.98</v>
      </c>
    </row>
    <row r="231" spans="1:7" hidden="1">
      <c r="A231" s="1" t="s">
        <v>257</v>
      </c>
      <c r="B231" s="1"/>
      <c r="C231" s="1"/>
      <c r="D231" s="1" t="s">
        <v>258</v>
      </c>
      <c r="E231" s="1"/>
      <c r="F231" s="18"/>
      <c r="G231" s="23">
        <f>SUM(F231:F231)</f>
        <v>0</v>
      </c>
    </row>
    <row r="232" spans="1:7" hidden="1">
      <c r="A232" s="1"/>
      <c r="B232" s="1"/>
      <c r="C232" s="1"/>
      <c r="D232" s="1" t="s">
        <v>484</v>
      </c>
      <c r="E232" s="1"/>
      <c r="F232" s="18">
        <v>3201.98</v>
      </c>
      <c r="G232" s="18">
        <v>3201.98</v>
      </c>
    </row>
    <row r="233" spans="1:7" hidden="1">
      <c r="A233" s="1" t="s">
        <v>259</v>
      </c>
      <c r="B233" s="1"/>
      <c r="C233" s="1"/>
      <c r="D233" s="1" t="s">
        <v>260</v>
      </c>
      <c r="E233" s="1"/>
      <c r="F233" s="18"/>
      <c r="G233" s="23">
        <f>SUM(F233:F233)</f>
        <v>0</v>
      </c>
    </row>
    <row r="234" spans="1:7" hidden="1">
      <c r="A234" s="1" t="s">
        <v>261</v>
      </c>
      <c r="B234" s="1"/>
      <c r="C234" s="39"/>
      <c r="D234" s="1" t="s">
        <v>262</v>
      </c>
      <c r="E234" s="1"/>
      <c r="F234" s="23"/>
      <c r="G234" s="23">
        <f>SUM(F234:F234)</f>
        <v>0</v>
      </c>
    </row>
    <row r="235" spans="1:7" hidden="1">
      <c r="A235" s="1"/>
      <c r="B235" s="1" t="s">
        <v>618</v>
      </c>
      <c r="C235" s="39" t="s">
        <v>713</v>
      </c>
      <c r="D235" s="1" t="s">
        <v>714</v>
      </c>
      <c r="E235" s="1"/>
      <c r="F235" s="23">
        <v>6900</v>
      </c>
      <c r="G235" s="23">
        <v>6900</v>
      </c>
    </row>
    <row r="236" spans="1:7" hidden="1">
      <c r="A236" s="1" t="s">
        <v>263</v>
      </c>
      <c r="B236" s="1"/>
      <c r="C236" s="1"/>
      <c r="D236" s="1" t="s">
        <v>264</v>
      </c>
      <c r="E236" s="1"/>
      <c r="F236" s="18"/>
      <c r="G236" s="23">
        <f>SUM(F236:F236)</f>
        <v>0</v>
      </c>
    </row>
    <row r="237" spans="1:7" hidden="1">
      <c r="A237" s="1" t="s">
        <v>265</v>
      </c>
      <c r="B237" s="1"/>
      <c r="C237" s="1"/>
      <c r="D237" s="1" t="s">
        <v>266</v>
      </c>
      <c r="E237" s="1"/>
      <c r="F237" s="18"/>
      <c r="G237" s="18">
        <f>SUM(F237:F237)</f>
        <v>0</v>
      </c>
    </row>
    <row r="238" spans="1:7" hidden="1">
      <c r="A238" s="1"/>
      <c r="B238" s="1"/>
      <c r="C238" s="1"/>
      <c r="F238" s="18"/>
      <c r="G238" s="18"/>
    </row>
    <row r="239" spans="1:7">
      <c r="A239" s="4" t="s">
        <v>267</v>
      </c>
      <c r="B239" s="4"/>
      <c r="C239" s="4"/>
      <c r="D239" s="4" t="s">
        <v>558</v>
      </c>
      <c r="E239" s="4"/>
      <c r="F239" s="10">
        <f t="shared" ref="F239" si="17">SUM(F240)</f>
        <v>0</v>
      </c>
      <c r="G239" s="10">
        <f>SUM(G240)</f>
        <v>0</v>
      </c>
    </row>
    <row r="240" spans="1:7" hidden="1">
      <c r="A240" s="1" t="s">
        <v>269</v>
      </c>
      <c r="B240" s="1"/>
      <c r="C240" s="1"/>
      <c r="F240" s="18"/>
      <c r="G240" s="23">
        <f>SUM(F240:F240)</f>
        <v>0</v>
      </c>
    </row>
    <row r="241" spans="1:7">
      <c r="A241" s="4" t="s">
        <v>271</v>
      </c>
      <c r="B241" s="4"/>
      <c r="C241" s="4"/>
      <c r="D241" s="4" t="s">
        <v>560</v>
      </c>
      <c r="E241" s="4"/>
      <c r="F241" s="10">
        <f>SUM(F243:F245)</f>
        <v>0</v>
      </c>
      <c r="G241" s="10">
        <f>SUM(G243:G245)</f>
        <v>0</v>
      </c>
    </row>
    <row r="242" spans="1:7" hidden="1">
      <c r="A242" s="1" t="s">
        <v>273</v>
      </c>
      <c r="D242" s="1" t="s">
        <v>270</v>
      </c>
      <c r="E242" s="1"/>
    </row>
    <row r="243" spans="1:7" hidden="1">
      <c r="A243" s="1" t="s">
        <v>275</v>
      </c>
      <c r="B243" s="1"/>
      <c r="C243" s="1"/>
      <c r="D243" s="1" t="s">
        <v>274</v>
      </c>
      <c r="E243" s="1"/>
      <c r="F243" s="18"/>
      <c r="G243" s="18">
        <f>SUM(F243:F243)</f>
        <v>0</v>
      </c>
    </row>
    <row r="244" spans="1:7" hidden="1">
      <c r="A244" s="1" t="s">
        <v>277</v>
      </c>
      <c r="B244" s="1"/>
      <c r="C244" s="1"/>
      <c r="D244" s="1" t="s">
        <v>276</v>
      </c>
      <c r="E244" s="1"/>
      <c r="F244" s="18"/>
      <c r="G244" s="23">
        <f>SUM(F244:F244)</f>
        <v>0</v>
      </c>
    </row>
    <row r="245" spans="1:7" hidden="1">
      <c r="B245" s="1"/>
      <c r="C245" s="1"/>
      <c r="D245" s="1" t="s">
        <v>561</v>
      </c>
      <c r="E245" s="1"/>
      <c r="F245" s="18"/>
      <c r="G245" s="23">
        <f>SUM(F245:F245)</f>
        <v>0</v>
      </c>
    </row>
    <row r="246" spans="1:7">
      <c r="A246" s="4" t="s">
        <v>279</v>
      </c>
      <c r="B246" s="4"/>
      <c r="C246" s="4"/>
      <c r="D246" s="4" t="s">
        <v>562</v>
      </c>
      <c r="E246" s="4"/>
      <c r="F246" s="10">
        <f t="shared" ref="F246" si="18">SUM(F247:F253)</f>
        <v>0</v>
      </c>
      <c r="G246" s="10">
        <f>SUM(G247:G253)</f>
        <v>0</v>
      </c>
    </row>
    <row r="247" spans="1:7" hidden="1">
      <c r="A247" s="1" t="s">
        <v>281</v>
      </c>
      <c r="B247" s="1"/>
      <c r="C247" s="1"/>
      <c r="D247" s="1" t="s">
        <v>282</v>
      </c>
      <c r="E247" s="1"/>
      <c r="F247" s="23"/>
      <c r="G247" s="23">
        <f t="shared" ref="G247:G253" si="19">SUM(F247:F247)</f>
        <v>0</v>
      </c>
    </row>
    <row r="248" spans="1:7" hidden="1">
      <c r="A248" s="1" t="s">
        <v>283</v>
      </c>
      <c r="B248" s="1"/>
      <c r="C248" s="1"/>
      <c r="D248" s="1" t="s">
        <v>284</v>
      </c>
      <c r="E248" s="1"/>
      <c r="F248" s="23"/>
      <c r="G248" s="23">
        <f t="shared" si="19"/>
        <v>0</v>
      </c>
    </row>
    <row r="249" spans="1:7" hidden="1">
      <c r="A249" s="1" t="s">
        <v>285</v>
      </c>
      <c r="B249" s="1"/>
      <c r="C249" s="1"/>
      <c r="D249" s="1" t="s">
        <v>286</v>
      </c>
      <c r="E249" s="1"/>
      <c r="F249" s="23"/>
      <c r="G249" s="23">
        <f t="shared" si="19"/>
        <v>0</v>
      </c>
    </row>
    <row r="250" spans="1:7" hidden="1">
      <c r="A250" s="1" t="s">
        <v>287</v>
      </c>
      <c r="B250" s="1"/>
      <c r="C250" s="1"/>
      <c r="D250" s="1" t="s">
        <v>288</v>
      </c>
      <c r="E250" s="1"/>
      <c r="F250" s="23"/>
      <c r="G250" s="23">
        <f t="shared" si="19"/>
        <v>0</v>
      </c>
    </row>
    <row r="251" spans="1:7" hidden="1">
      <c r="A251" s="1" t="s">
        <v>289</v>
      </c>
      <c r="B251" s="1"/>
      <c r="C251" s="1"/>
      <c r="D251" s="1" t="s">
        <v>715</v>
      </c>
      <c r="E251" s="1"/>
      <c r="F251" s="23"/>
      <c r="G251" s="23">
        <f t="shared" si="19"/>
        <v>0</v>
      </c>
    </row>
    <row r="252" spans="1:7" hidden="1">
      <c r="A252" s="1" t="s">
        <v>291</v>
      </c>
      <c r="B252" s="1"/>
      <c r="C252" s="1"/>
      <c r="D252" s="1" t="s">
        <v>292</v>
      </c>
      <c r="E252" s="1"/>
      <c r="F252" s="23"/>
      <c r="G252" s="23">
        <f t="shared" si="19"/>
        <v>0</v>
      </c>
    </row>
    <row r="253" spans="1:7" hidden="1">
      <c r="A253" s="1" t="s">
        <v>293</v>
      </c>
      <c r="B253" s="1"/>
      <c r="C253" s="1"/>
      <c r="D253" s="1" t="s">
        <v>294</v>
      </c>
      <c r="E253" s="1"/>
      <c r="F253" s="23"/>
      <c r="G253" s="23">
        <f t="shared" si="19"/>
        <v>0</v>
      </c>
    </row>
    <row r="254" spans="1:7" hidden="1">
      <c r="A254" s="1"/>
      <c r="B254" s="1"/>
      <c r="C254" s="1"/>
      <c r="F254" s="18"/>
      <c r="G254" s="18"/>
    </row>
    <row r="255" spans="1:7">
      <c r="A255" s="4" t="s">
        <v>295</v>
      </c>
      <c r="B255" s="4"/>
      <c r="C255" s="4"/>
      <c r="D255" s="4" t="s">
        <v>296</v>
      </c>
      <c r="E255" s="4"/>
      <c r="F255" s="10">
        <f t="shared" ref="F255" si="20">SUM(F256:F263)</f>
        <v>395504</v>
      </c>
      <c r="G255" s="10">
        <f>SUM(G256:G263)</f>
        <v>395504</v>
      </c>
    </row>
    <row r="256" spans="1:7" hidden="1">
      <c r="A256" s="1" t="s">
        <v>297</v>
      </c>
      <c r="B256" s="1"/>
      <c r="C256" s="1"/>
      <c r="D256" s="1" t="s">
        <v>298</v>
      </c>
      <c r="E256" s="1"/>
      <c r="F256" s="13">
        <v>395504</v>
      </c>
      <c r="G256" s="23">
        <f>SUM(F256:F256)</f>
        <v>395504</v>
      </c>
    </row>
    <row r="257" spans="1:7" hidden="1">
      <c r="A257" s="1" t="s">
        <v>299</v>
      </c>
      <c r="B257" s="1"/>
      <c r="C257" s="1"/>
      <c r="D257" s="1" t="s">
        <v>300</v>
      </c>
      <c r="E257" s="1"/>
      <c r="F257" s="23"/>
      <c r="G257" s="23">
        <f>SUM(F257:F257)</f>
        <v>0</v>
      </c>
    </row>
    <row r="258" spans="1:7" hidden="1">
      <c r="A258" s="1" t="s">
        <v>563</v>
      </c>
      <c r="B258" s="1"/>
      <c r="C258" s="1"/>
      <c r="D258" s="1" t="s">
        <v>302</v>
      </c>
      <c r="E258" s="1"/>
      <c r="F258" s="23"/>
      <c r="G258" s="23"/>
    </row>
    <row r="259" spans="1:7" hidden="1">
      <c r="A259" s="1" t="s">
        <v>303</v>
      </c>
      <c r="B259" s="1"/>
      <c r="C259" s="1"/>
      <c r="D259" s="1" t="s">
        <v>304</v>
      </c>
      <c r="E259" s="1"/>
      <c r="F259" s="23"/>
      <c r="G259" s="23">
        <f>SUM(F259:F259)</f>
        <v>0</v>
      </c>
    </row>
    <row r="260" spans="1:7" hidden="1">
      <c r="A260" s="1" t="s">
        <v>305</v>
      </c>
      <c r="B260" s="1"/>
      <c r="C260" s="1"/>
      <c r="D260" s="1" t="s">
        <v>306</v>
      </c>
      <c r="E260" s="1"/>
      <c r="F260" s="23"/>
      <c r="G260" s="23">
        <f>SUM(F260:F260)</f>
        <v>0</v>
      </c>
    </row>
    <row r="261" spans="1:7" hidden="1">
      <c r="A261" s="1" t="s">
        <v>307</v>
      </c>
      <c r="B261" s="1"/>
      <c r="C261" s="1"/>
      <c r="D261" s="1" t="s">
        <v>308</v>
      </c>
      <c r="E261" s="1"/>
      <c r="F261" s="23"/>
      <c r="G261" s="23">
        <f>SUM(F261:F261)</f>
        <v>0</v>
      </c>
    </row>
    <row r="262" spans="1:7" hidden="1">
      <c r="A262" s="1" t="s">
        <v>309</v>
      </c>
      <c r="B262" s="1"/>
      <c r="C262" s="1"/>
      <c r="D262" s="1" t="s">
        <v>310</v>
      </c>
      <c r="E262" s="1"/>
      <c r="F262" s="23"/>
      <c r="G262" s="23">
        <f>SUM(F262:F262)</f>
        <v>0</v>
      </c>
    </row>
    <row r="263" spans="1:7" hidden="1">
      <c r="A263" s="1" t="s">
        <v>311</v>
      </c>
      <c r="B263" s="1"/>
      <c r="C263" s="1"/>
      <c r="D263" s="1" t="s">
        <v>564</v>
      </c>
      <c r="E263" s="1"/>
      <c r="F263" s="23"/>
      <c r="G263" s="23">
        <f>SUM(F263:F263)</f>
        <v>0</v>
      </c>
    </row>
    <row r="264" spans="1:7" hidden="1">
      <c r="A264" s="1"/>
      <c r="B264" s="1"/>
      <c r="C264" s="1"/>
      <c r="F264" s="18"/>
      <c r="G264" s="18"/>
    </row>
    <row r="265" spans="1:7">
      <c r="A265" s="4" t="s">
        <v>313</v>
      </c>
      <c r="B265" s="4"/>
      <c r="C265" s="4"/>
      <c r="D265" s="4" t="s">
        <v>314</v>
      </c>
      <c r="E265" s="4"/>
      <c r="F265" s="10">
        <f>SUM(F266:F282)</f>
        <v>297350.34000000003</v>
      </c>
      <c r="G265" s="10">
        <f>SUM(G266:G282)</f>
        <v>297350.34000000003</v>
      </c>
    </row>
    <row r="266" spans="1:7" hidden="1">
      <c r="A266" s="1" t="s">
        <v>315</v>
      </c>
      <c r="B266" s="1"/>
      <c r="C266" s="1"/>
      <c r="D266" s="1" t="s">
        <v>565</v>
      </c>
      <c r="E266" s="1"/>
      <c r="F266" s="13"/>
      <c r="G266" s="23">
        <f t="shared" ref="G266:G282" si="21">SUM(F266:F266)</f>
        <v>0</v>
      </c>
    </row>
    <row r="267" spans="1:7" hidden="1">
      <c r="A267" s="1"/>
      <c r="B267" s="1" t="s">
        <v>618</v>
      </c>
      <c r="C267" s="1" t="s">
        <v>637</v>
      </c>
      <c r="D267" s="38" t="s">
        <v>484</v>
      </c>
      <c r="E267" s="38"/>
      <c r="F267" s="13">
        <v>3845</v>
      </c>
      <c r="G267" s="13">
        <v>3845</v>
      </c>
    </row>
    <row r="268" spans="1:7" hidden="1">
      <c r="A268" s="1" t="s">
        <v>317</v>
      </c>
      <c r="B268" s="1"/>
      <c r="C268" s="1"/>
      <c r="D268" s="1" t="s">
        <v>318</v>
      </c>
      <c r="E268" s="1"/>
      <c r="F268" s="13"/>
      <c r="G268" s="13"/>
    </row>
    <row r="269" spans="1:7" hidden="1">
      <c r="A269" s="1"/>
      <c r="B269" s="1" t="s">
        <v>618</v>
      </c>
      <c r="C269" s="1" t="s">
        <v>637</v>
      </c>
      <c r="D269" s="38" t="s">
        <v>484</v>
      </c>
      <c r="E269" s="38"/>
      <c r="F269" s="13">
        <v>5610</v>
      </c>
      <c r="G269" s="13">
        <v>5610</v>
      </c>
    </row>
    <row r="270" spans="1:7" hidden="1">
      <c r="A270" s="1"/>
      <c r="B270" s="1"/>
      <c r="C270" s="1"/>
      <c r="D270" s="38" t="s">
        <v>484</v>
      </c>
      <c r="E270" s="38"/>
      <c r="F270" s="13">
        <v>1395.8</v>
      </c>
      <c r="G270" s="13">
        <v>1395.8</v>
      </c>
    </row>
    <row r="271" spans="1:7" hidden="1">
      <c r="A271" s="1" t="s">
        <v>319</v>
      </c>
      <c r="B271" s="1"/>
      <c r="C271" s="1"/>
      <c r="D271" s="1" t="s">
        <v>568</v>
      </c>
      <c r="E271" s="1"/>
      <c r="F271" s="13"/>
      <c r="G271" s="23">
        <f t="shared" si="21"/>
        <v>0</v>
      </c>
    </row>
    <row r="272" spans="1:7" hidden="1">
      <c r="A272" s="1" t="s">
        <v>321</v>
      </c>
      <c r="B272" s="1"/>
      <c r="C272" s="1"/>
      <c r="D272" s="1" t="s">
        <v>322</v>
      </c>
      <c r="E272" s="1"/>
      <c r="F272" s="13"/>
      <c r="G272" s="23"/>
    </row>
    <row r="273" spans="1:7" hidden="1">
      <c r="A273" s="1" t="s">
        <v>323</v>
      </c>
      <c r="B273" s="1"/>
      <c r="C273" s="39"/>
      <c r="D273" s="1" t="s">
        <v>324</v>
      </c>
      <c r="E273" s="1"/>
      <c r="F273" s="23"/>
      <c r="G273" s="23">
        <f t="shared" si="21"/>
        <v>0</v>
      </c>
    </row>
    <row r="274" spans="1:7" hidden="1">
      <c r="A274" s="1"/>
      <c r="B274" s="1" t="s">
        <v>618</v>
      </c>
      <c r="C274" s="1" t="s">
        <v>637</v>
      </c>
      <c r="D274" s="38" t="s">
        <v>484</v>
      </c>
      <c r="E274" s="38"/>
      <c r="F274" s="23">
        <v>5976</v>
      </c>
      <c r="G274" s="23">
        <v>5976</v>
      </c>
    </row>
    <row r="275" spans="1:7" hidden="1">
      <c r="A275" s="1" t="s">
        <v>325</v>
      </c>
      <c r="B275" s="1" t="s">
        <v>618</v>
      </c>
      <c r="C275" s="39"/>
      <c r="D275" s="38" t="s">
        <v>484</v>
      </c>
      <c r="E275" s="38"/>
      <c r="F275" s="23">
        <v>18891.61</v>
      </c>
      <c r="G275" s="23">
        <f t="shared" si="21"/>
        <v>18891.61</v>
      </c>
    </row>
    <row r="276" spans="1:7" hidden="1">
      <c r="A276" s="1" t="s">
        <v>327</v>
      </c>
      <c r="B276" s="1"/>
      <c r="C276" s="39"/>
      <c r="F276" s="13"/>
      <c r="G276" s="23">
        <f t="shared" si="21"/>
        <v>0</v>
      </c>
    </row>
    <row r="277" spans="1:7" hidden="1">
      <c r="A277" s="1" t="s">
        <v>329</v>
      </c>
      <c r="B277" s="1"/>
      <c r="C277" s="39"/>
      <c r="D277" s="1" t="s">
        <v>326</v>
      </c>
      <c r="E277" s="1"/>
      <c r="F277" s="23"/>
      <c r="G277" s="23">
        <f t="shared" si="21"/>
        <v>0</v>
      </c>
    </row>
    <row r="278" spans="1:7" hidden="1">
      <c r="A278" s="1"/>
      <c r="B278" s="1" t="s">
        <v>618</v>
      </c>
      <c r="C278" s="1" t="s">
        <v>637</v>
      </c>
      <c r="D278" s="1" t="s">
        <v>328</v>
      </c>
      <c r="E278" s="1"/>
      <c r="F278" s="23">
        <v>45260.41</v>
      </c>
      <c r="G278" s="23">
        <v>45260.41</v>
      </c>
    </row>
    <row r="279" spans="1:7" hidden="1">
      <c r="A279" s="1"/>
      <c r="B279" s="1"/>
      <c r="C279" s="1"/>
      <c r="D279" s="38" t="s">
        <v>484</v>
      </c>
      <c r="E279" s="38"/>
      <c r="F279" s="13">
        <v>89.83</v>
      </c>
      <c r="G279" s="13">
        <v>89.83</v>
      </c>
    </row>
    <row r="280" spans="1:7" hidden="1">
      <c r="A280" s="1" t="s">
        <v>331</v>
      </c>
      <c r="D280" s="1" t="s">
        <v>330</v>
      </c>
      <c r="E280" s="1"/>
      <c r="F280" s="13"/>
      <c r="G280" s="23">
        <f t="shared" si="21"/>
        <v>0</v>
      </c>
    </row>
    <row r="281" spans="1:7" hidden="1">
      <c r="A281" s="1"/>
      <c r="C281">
        <v>38450</v>
      </c>
      <c r="D281" s="1" t="s">
        <v>716</v>
      </c>
      <c r="E281" s="1"/>
      <c r="F281" s="13">
        <v>126790.49</v>
      </c>
      <c r="G281" s="13">
        <v>126790.49</v>
      </c>
    </row>
    <row r="282" spans="1:7" hidden="1">
      <c r="A282" s="1" t="s">
        <v>333</v>
      </c>
      <c r="B282" s="1" t="s">
        <v>618</v>
      </c>
      <c r="C282" s="1" t="s">
        <v>717</v>
      </c>
      <c r="D282" s="38" t="s">
        <v>718</v>
      </c>
      <c r="E282" s="38"/>
      <c r="F282" s="23">
        <v>89491.199999999997</v>
      </c>
      <c r="G282" s="23">
        <f t="shared" si="21"/>
        <v>89491.199999999997</v>
      </c>
    </row>
    <row r="283" spans="1:7" hidden="1">
      <c r="A283" s="1"/>
      <c r="B283" s="1"/>
      <c r="C283" s="1"/>
      <c r="D283" s="38" t="s">
        <v>719</v>
      </c>
      <c r="E283" s="38"/>
      <c r="F283" s="23">
        <v>346617.51</v>
      </c>
      <c r="G283" s="23">
        <v>346617.51</v>
      </c>
    </row>
    <row r="284" spans="1:7" hidden="1">
      <c r="A284" s="1"/>
      <c r="B284" s="1"/>
      <c r="C284" s="1"/>
      <c r="D284" s="1" t="s">
        <v>720</v>
      </c>
      <c r="E284" s="1"/>
      <c r="F284" s="38"/>
      <c r="G284" s="23"/>
    </row>
    <row r="285" spans="1:7" hidden="1">
      <c r="A285" s="1"/>
      <c r="B285" s="1"/>
      <c r="C285" s="1"/>
      <c r="D285" s="1" t="s">
        <v>578</v>
      </c>
      <c r="E285" s="1"/>
      <c r="F285" s="38"/>
      <c r="G285" s="23"/>
    </row>
    <row r="286" spans="1:7" hidden="1">
      <c r="A286" s="1"/>
      <c r="B286" s="1"/>
      <c r="C286" s="1"/>
      <c r="D286" s="38"/>
      <c r="E286" s="38"/>
      <c r="F286" s="38"/>
      <c r="G286" s="23"/>
    </row>
    <row r="287" spans="1:7" hidden="1">
      <c r="A287" s="1"/>
      <c r="B287" s="1"/>
      <c r="C287" s="1"/>
      <c r="F287" s="13"/>
      <c r="G287" s="78"/>
    </row>
    <row r="288" spans="1:7" ht="15">
      <c r="A288" s="16" t="s">
        <v>335</v>
      </c>
      <c r="B288" s="16"/>
      <c r="C288" s="16"/>
      <c r="D288" s="16" t="s">
        <v>336</v>
      </c>
      <c r="E288" s="16"/>
      <c r="F288" s="17">
        <f t="shared" ref="F288" si="22">F289+F297</f>
        <v>0</v>
      </c>
      <c r="G288" s="17">
        <f>G289+G297</f>
        <v>0</v>
      </c>
    </row>
    <row r="289" spans="1:7">
      <c r="A289" s="4" t="s">
        <v>337</v>
      </c>
      <c r="B289" s="4"/>
      <c r="C289" s="4"/>
      <c r="D289" s="4" t="s">
        <v>338</v>
      </c>
      <c r="E289" s="4"/>
      <c r="F289" s="10">
        <f t="shared" ref="F289" si="23">SUM(F290:F295)</f>
        <v>0</v>
      </c>
      <c r="G289" s="10">
        <f>SUM(G290:G295)</f>
        <v>0</v>
      </c>
    </row>
    <row r="290" spans="1:7" hidden="1">
      <c r="A290" s="1" t="s">
        <v>339</v>
      </c>
      <c r="B290" s="1"/>
      <c r="C290" s="1"/>
      <c r="D290" s="1" t="s">
        <v>581</v>
      </c>
      <c r="E290" s="1"/>
      <c r="F290" s="13"/>
      <c r="G290" s="18">
        <f t="shared" ref="G290:G295" si="24">SUM(F290:F290)</f>
        <v>0</v>
      </c>
    </row>
    <row r="291" spans="1:7" hidden="1">
      <c r="A291" s="1" t="s">
        <v>341</v>
      </c>
      <c r="B291" s="1"/>
      <c r="C291" s="1"/>
      <c r="D291" s="1" t="s">
        <v>342</v>
      </c>
      <c r="E291" s="1"/>
      <c r="F291" s="13"/>
      <c r="G291" s="18">
        <f t="shared" si="24"/>
        <v>0</v>
      </c>
    </row>
    <row r="292" spans="1:7" hidden="1">
      <c r="A292" s="1" t="s">
        <v>343</v>
      </c>
      <c r="B292" s="1"/>
      <c r="C292" s="1"/>
      <c r="D292" s="1" t="s">
        <v>344</v>
      </c>
      <c r="E292" s="1"/>
      <c r="F292" s="13"/>
      <c r="G292" s="23">
        <f t="shared" si="24"/>
        <v>0</v>
      </c>
    </row>
    <row r="293" spans="1:7" hidden="1">
      <c r="A293" s="1" t="s">
        <v>345</v>
      </c>
      <c r="B293" s="1"/>
      <c r="C293" s="1"/>
      <c r="D293" s="1" t="s">
        <v>346</v>
      </c>
      <c r="E293" s="1"/>
      <c r="F293" s="13"/>
      <c r="G293" s="18">
        <f t="shared" si="24"/>
        <v>0</v>
      </c>
    </row>
    <row r="294" spans="1:7" hidden="1">
      <c r="A294" s="1" t="s">
        <v>347</v>
      </c>
      <c r="B294" s="1"/>
      <c r="C294" s="1"/>
      <c r="D294" s="1" t="s">
        <v>348</v>
      </c>
      <c r="E294" s="1"/>
      <c r="F294" s="13"/>
      <c r="G294" s="18">
        <f t="shared" si="24"/>
        <v>0</v>
      </c>
    </row>
    <row r="295" spans="1:7" hidden="1">
      <c r="A295" s="1" t="s">
        <v>349</v>
      </c>
      <c r="B295" s="1"/>
      <c r="C295" s="1"/>
      <c r="D295" s="1" t="s">
        <v>350</v>
      </c>
      <c r="E295" s="1"/>
      <c r="F295" s="13"/>
      <c r="G295" s="18">
        <f t="shared" si="24"/>
        <v>0</v>
      </c>
    </row>
    <row r="296" spans="1:7" hidden="1">
      <c r="A296" s="1"/>
      <c r="B296" s="1"/>
      <c r="C296" s="1"/>
      <c r="F296" s="13"/>
      <c r="G296" s="18"/>
    </row>
    <row r="297" spans="1:7">
      <c r="A297" s="4" t="s">
        <v>584</v>
      </c>
      <c r="B297" s="4"/>
      <c r="C297" s="4"/>
      <c r="D297" s="4" t="s">
        <v>585</v>
      </c>
      <c r="E297" s="4"/>
      <c r="F297" s="10">
        <f t="shared" ref="F297" si="25">SUM(F298:F299)</f>
        <v>0</v>
      </c>
      <c r="G297" s="10">
        <f>SUM(G298:G299)</f>
        <v>0</v>
      </c>
    </row>
    <row r="298" spans="1:7" hidden="1">
      <c r="A298" s="1" t="s">
        <v>586</v>
      </c>
      <c r="B298" s="1"/>
      <c r="C298" s="1"/>
      <c r="D298" s="1" t="s">
        <v>587</v>
      </c>
      <c r="E298" s="1"/>
      <c r="F298" s="13"/>
      <c r="G298" s="23">
        <f>SUM(F298:F298)</f>
        <v>0</v>
      </c>
    </row>
    <row r="299" spans="1:7" hidden="1">
      <c r="A299" s="1" t="s">
        <v>588</v>
      </c>
      <c r="B299" s="1"/>
      <c r="C299" s="1"/>
      <c r="D299" s="1" t="s">
        <v>589</v>
      </c>
      <c r="E299" s="1"/>
      <c r="F299" s="18"/>
      <c r="G299" s="23">
        <f>SUM(F299:F299)</f>
        <v>0</v>
      </c>
    </row>
    <row r="300" spans="1:7" hidden="1">
      <c r="A300" s="1"/>
      <c r="B300" s="1"/>
      <c r="C300" s="1"/>
      <c r="F300" s="78"/>
      <c r="G300" s="78"/>
    </row>
    <row r="301" spans="1:7" ht="15">
      <c r="A301" s="16" t="s">
        <v>355</v>
      </c>
      <c r="B301" s="16"/>
      <c r="C301" s="16"/>
      <c r="D301" s="16" t="s">
        <v>356</v>
      </c>
      <c r="E301" s="16"/>
      <c r="F301" s="17">
        <f t="shared" ref="F301" si="26">F302+F311+F316+F319+F322+F333+F336</f>
        <v>1836999.12</v>
      </c>
      <c r="G301" s="17">
        <f>G302+G311+G316+G319+G322+G333+G336+G341</f>
        <v>1836999.12</v>
      </c>
    </row>
    <row r="302" spans="1:7">
      <c r="A302" s="4" t="s">
        <v>357</v>
      </c>
      <c r="B302" s="4"/>
      <c r="C302" s="4"/>
      <c r="D302" s="4" t="s">
        <v>358</v>
      </c>
      <c r="E302" s="4"/>
      <c r="F302" s="10">
        <f>SUM(F303:F308)</f>
        <v>944000</v>
      </c>
      <c r="G302" s="10">
        <f>SUM(G303:G308)</f>
        <v>944000</v>
      </c>
    </row>
    <row r="303" spans="1:7" hidden="1">
      <c r="A303" s="1" t="s">
        <v>359</v>
      </c>
      <c r="B303" s="1"/>
      <c r="C303" s="1"/>
      <c r="D303" s="1" t="s">
        <v>360</v>
      </c>
      <c r="E303" s="1"/>
      <c r="F303" s="23"/>
      <c r="G303" s="23">
        <f>SUM(F303:F303)</f>
        <v>0</v>
      </c>
    </row>
    <row r="304" spans="1:7" hidden="1">
      <c r="A304" s="1" t="s">
        <v>361</v>
      </c>
      <c r="B304" s="1"/>
      <c r="C304" s="1"/>
      <c r="D304" s="1" t="s">
        <v>362</v>
      </c>
      <c r="E304" s="1"/>
      <c r="F304" s="23"/>
      <c r="G304" s="23">
        <f>SUM(F304:F304)</f>
        <v>0</v>
      </c>
    </row>
    <row r="305" spans="1:7" hidden="1">
      <c r="A305" s="1" t="s">
        <v>363</v>
      </c>
      <c r="B305" s="1"/>
      <c r="C305" s="1"/>
      <c r="D305" s="1" t="s">
        <v>590</v>
      </c>
      <c r="E305" s="1"/>
      <c r="F305" s="23"/>
      <c r="G305" s="23">
        <f>SUM(F305:F305)</f>
        <v>0</v>
      </c>
    </row>
    <row r="306" spans="1:7" hidden="1">
      <c r="A306" s="1"/>
      <c r="B306" s="1"/>
      <c r="C306" s="1"/>
      <c r="D306" s="1" t="s">
        <v>366</v>
      </c>
      <c r="E306" s="1"/>
      <c r="F306" s="23"/>
      <c r="G306" s="23"/>
    </row>
    <row r="307" spans="1:7" hidden="1">
      <c r="A307" s="1" t="s">
        <v>365</v>
      </c>
      <c r="B307" s="1"/>
      <c r="C307" s="1"/>
      <c r="D307" s="1" t="s">
        <v>368</v>
      </c>
      <c r="E307" s="1"/>
      <c r="F307" s="23"/>
      <c r="G307" s="23">
        <f>SUM(F307:F307)</f>
        <v>0</v>
      </c>
    </row>
    <row r="308" spans="1:7" hidden="1">
      <c r="A308" s="1" t="s">
        <v>367</v>
      </c>
      <c r="B308" s="1" t="s">
        <v>711</v>
      </c>
      <c r="C308" s="1" t="s">
        <v>721</v>
      </c>
      <c r="D308" s="38" t="s">
        <v>722</v>
      </c>
      <c r="E308" s="38"/>
      <c r="F308" s="23">
        <v>944000</v>
      </c>
      <c r="G308" s="23">
        <v>944000</v>
      </c>
    </row>
    <row r="309" spans="1:7" hidden="1">
      <c r="A309" s="1"/>
      <c r="G309" s="23"/>
    </row>
    <row r="310" spans="1:7" hidden="1">
      <c r="A310" s="1"/>
      <c r="G310" s="23"/>
    </row>
    <row r="311" spans="1:7">
      <c r="A311" s="4" t="s">
        <v>369</v>
      </c>
      <c r="B311" s="4"/>
      <c r="C311" s="4"/>
      <c r="D311" s="4" t="s">
        <v>370</v>
      </c>
      <c r="E311" s="4"/>
      <c r="F311" s="10">
        <f t="shared" ref="F311" si="27">SUM(F312:F314)</f>
        <v>0</v>
      </c>
      <c r="G311" s="10">
        <f>SUM(G312:G314)</f>
        <v>0</v>
      </c>
    </row>
    <row r="312" spans="1:7" hidden="1">
      <c r="A312" s="1" t="s">
        <v>371</v>
      </c>
      <c r="B312" s="1"/>
      <c r="C312" s="1"/>
      <c r="D312" s="1" t="s">
        <v>372</v>
      </c>
      <c r="E312" s="1"/>
      <c r="F312" s="23"/>
      <c r="G312" s="23">
        <f>SUM(F312:F312)</f>
        <v>0</v>
      </c>
    </row>
    <row r="313" spans="1:7" hidden="1">
      <c r="A313" s="1" t="s">
        <v>373</v>
      </c>
      <c r="B313" s="1"/>
      <c r="C313" s="1"/>
      <c r="D313" s="1" t="s">
        <v>591</v>
      </c>
      <c r="E313" s="1"/>
      <c r="F313" s="23"/>
      <c r="G313" s="23">
        <f>SUM(F313:F313)</f>
        <v>0</v>
      </c>
    </row>
    <row r="314" spans="1:7" hidden="1">
      <c r="A314" s="1" t="s">
        <v>375</v>
      </c>
      <c r="B314" s="1"/>
      <c r="C314" s="1"/>
      <c r="D314" s="1" t="s">
        <v>376</v>
      </c>
      <c r="E314" s="1"/>
      <c r="F314" s="23"/>
      <c r="G314" s="23">
        <f>SUM(F314:F314)</f>
        <v>0</v>
      </c>
    </row>
    <row r="315" spans="1:7" hidden="1">
      <c r="A315" s="1"/>
      <c r="B315" s="1"/>
      <c r="C315" s="1"/>
      <c r="F315" s="23"/>
      <c r="G315" s="23"/>
    </row>
    <row r="316" spans="1:7">
      <c r="A316" s="4" t="s">
        <v>377</v>
      </c>
      <c r="B316" s="4"/>
      <c r="C316" s="4"/>
      <c r="D316" s="4" t="s">
        <v>592</v>
      </c>
      <c r="E316" s="4"/>
      <c r="F316" s="10">
        <f t="shared" ref="F316:G316" si="28">SUM(F317)</f>
        <v>0</v>
      </c>
      <c r="G316" s="10">
        <f t="shared" si="28"/>
        <v>0</v>
      </c>
    </row>
    <row r="317" spans="1:7" hidden="1">
      <c r="A317" s="1" t="s">
        <v>379</v>
      </c>
      <c r="B317" s="1"/>
      <c r="C317" s="1"/>
      <c r="D317" s="1" t="s">
        <v>380</v>
      </c>
      <c r="E317" s="1"/>
      <c r="F317" s="18"/>
      <c r="G317" s="18">
        <f>SUM(F317:F317)</f>
        <v>0</v>
      </c>
    </row>
    <row r="318" spans="1:7" hidden="1">
      <c r="A318" s="1"/>
      <c r="B318" s="1"/>
      <c r="C318" s="1"/>
      <c r="F318" s="18"/>
      <c r="G318" s="18"/>
    </row>
    <row r="319" spans="1:7">
      <c r="A319" s="4" t="s">
        <v>381</v>
      </c>
      <c r="B319" s="4"/>
      <c r="C319" s="4"/>
      <c r="D319" s="4" t="s">
        <v>593</v>
      </c>
      <c r="E319" s="4"/>
      <c r="F319" s="10">
        <f t="shared" ref="F319:G319" si="29">SUM(F320)</f>
        <v>0</v>
      </c>
      <c r="G319" s="10">
        <f t="shared" si="29"/>
        <v>0</v>
      </c>
    </row>
    <row r="320" spans="1:7" hidden="1">
      <c r="A320" s="1" t="s">
        <v>383</v>
      </c>
      <c r="B320" s="1"/>
      <c r="C320" s="1"/>
      <c r="D320" s="1" t="s">
        <v>594</v>
      </c>
      <c r="E320" s="1"/>
      <c r="F320" s="23"/>
      <c r="G320" s="23">
        <f>SUM(F320:F320)</f>
        <v>0</v>
      </c>
    </row>
    <row r="321" spans="1:7" hidden="1">
      <c r="A321" s="1"/>
      <c r="B321" s="1"/>
      <c r="C321" s="1"/>
      <c r="F321" s="23"/>
      <c r="G321" s="23"/>
    </row>
    <row r="322" spans="1:7">
      <c r="A322" s="4" t="s">
        <v>387</v>
      </c>
      <c r="B322" s="4"/>
      <c r="C322" s="4"/>
      <c r="D322" s="4" t="s">
        <v>388</v>
      </c>
      <c r="E322" s="4"/>
      <c r="F322" s="10">
        <f t="shared" ref="F322" si="30">SUM(F323:F331)</f>
        <v>892999.12</v>
      </c>
      <c r="G322" s="10">
        <f t="shared" ref="G322" si="31">SUM(G325:G331)</f>
        <v>892999.12</v>
      </c>
    </row>
    <row r="323" spans="1:7" hidden="1">
      <c r="A323" s="1" t="s">
        <v>389</v>
      </c>
      <c r="B323" s="1"/>
      <c r="C323" s="1"/>
      <c r="D323" s="1" t="s">
        <v>595</v>
      </c>
      <c r="E323" s="1"/>
      <c r="F323" s="18"/>
      <c r="G323" s="18">
        <f t="shared" ref="G323:G331" si="32">SUM(F323:F323)</f>
        <v>0</v>
      </c>
    </row>
    <row r="324" spans="1:7" hidden="1">
      <c r="A324" s="1" t="s">
        <v>391</v>
      </c>
      <c r="B324" s="1"/>
      <c r="C324" s="1"/>
      <c r="D324" s="1" t="s">
        <v>596</v>
      </c>
      <c r="E324" s="1"/>
      <c r="F324" s="23"/>
      <c r="G324" s="23">
        <f t="shared" si="32"/>
        <v>0</v>
      </c>
    </row>
    <row r="325" spans="1:7" hidden="1">
      <c r="A325" s="1" t="s">
        <v>395</v>
      </c>
      <c r="D325" s="1" t="s">
        <v>597</v>
      </c>
      <c r="E325" s="1"/>
      <c r="F325" s="23">
        <v>482999.12</v>
      </c>
      <c r="G325" s="23">
        <f t="shared" si="32"/>
        <v>482999.12</v>
      </c>
    </row>
    <row r="326" spans="1:7" hidden="1">
      <c r="A326" s="1"/>
      <c r="B326" s="1" t="s">
        <v>618</v>
      </c>
      <c r="C326" s="1" t="s">
        <v>723</v>
      </c>
      <c r="D326" s="1" t="s">
        <v>724</v>
      </c>
      <c r="E326" s="1"/>
      <c r="F326" s="23"/>
      <c r="G326" s="23"/>
    </row>
    <row r="327" spans="1:7" hidden="1">
      <c r="A327" s="1"/>
      <c r="B327" s="1"/>
      <c r="C327" s="1"/>
      <c r="D327" s="1"/>
      <c r="E327" s="1"/>
      <c r="F327" s="23"/>
      <c r="G327" s="23"/>
    </row>
    <row r="328" spans="1:7" hidden="1">
      <c r="A328" s="1" t="s">
        <v>393</v>
      </c>
      <c r="D328" s="1" t="s">
        <v>598</v>
      </c>
      <c r="E328" s="1"/>
    </row>
    <row r="329" spans="1:7" hidden="1">
      <c r="A329" s="1"/>
      <c r="B329" s="1" t="s">
        <v>618</v>
      </c>
      <c r="C329" s="1" t="s">
        <v>725</v>
      </c>
      <c r="D329" s="1" t="s">
        <v>726</v>
      </c>
      <c r="E329" s="1"/>
      <c r="F329" s="23">
        <v>410000</v>
      </c>
      <c r="G329" s="23">
        <v>410000</v>
      </c>
    </row>
    <row r="330" spans="1:7" hidden="1">
      <c r="A330" s="1" t="s">
        <v>397</v>
      </c>
      <c r="B330" s="1"/>
      <c r="C330" s="1"/>
      <c r="D330" s="1" t="s">
        <v>398</v>
      </c>
      <c r="E330" s="1"/>
      <c r="F330" s="23"/>
      <c r="G330" s="23">
        <f t="shared" si="32"/>
        <v>0</v>
      </c>
    </row>
    <row r="331" spans="1:7" hidden="1">
      <c r="A331" s="1" t="s">
        <v>399</v>
      </c>
      <c r="B331" s="1"/>
      <c r="C331" s="1"/>
      <c r="D331" s="1" t="s">
        <v>599</v>
      </c>
      <c r="E331" s="1"/>
      <c r="F331" s="23"/>
      <c r="G331" s="23">
        <f t="shared" si="32"/>
        <v>0</v>
      </c>
    </row>
    <row r="332" spans="1:7" hidden="1">
      <c r="A332" s="1"/>
      <c r="B332" s="1"/>
      <c r="C332" s="1"/>
      <c r="F332" s="23"/>
      <c r="G332" s="23"/>
    </row>
    <row r="333" spans="1:7">
      <c r="A333" s="4" t="s">
        <v>403</v>
      </c>
      <c r="B333" s="4"/>
      <c r="C333" s="4"/>
      <c r="D333" s="4" t="s">
        <v>404</v>
      </c>
      <c r="E333" s="4"/>
      <c r="F333" s="10">
        <f t="shared" ref="F333:G333" si="33">SUM(F334)</f>
        <v>0</v>
      </c>
      <c r="G333" s="10">
        <f t="shared" si="33"/>
        <v>0</v>
      </c>
    </row>
    <row r="334" spans="1:7" hidden="1">
      <c r="A334" s="1" t="s">
        <v>600</v>
      </c>
      <c r="B334" s="1"/>
      <c r="C334" s="1"/>
      <c r="D334" s="1" t="s">
        <v>601</v>
      </c>
      <c r="E334" s="1"/>
      <c r="F334" s="18"/>
      <c r="G334" s="23">
        <f>SUM(F334:F334)</f>
        <v>0</v>
      </c>
    </row>
    <row r="335" spans="1:7" hidden="1">
      <c r="A335" s="1"/>
      <c r="B335" s="1"/>
      <c r="C335" s="1"/>
      <c r="F335" s="18"/>
      <c r="G335" s="18"/>
    </row>
    <row r="336" spans="1:7">
      <c r="A336" s="4" t="s">
        <v>407</v>
      </c>
      <c r="B336" s="4"/>
      <c r="C336" s="4"/>
      <c r="D336" s="4" t="s">
        <v>408</v>
      </c>
      <c r="E336" s="4"/>
      <c r="F336" s="10">
        <f>SUM(F337:F339)</f>
        <v>0</v>
      </c>
      <c r="G336" s="10">
        <f>SUM(G337:G339)</f>
        <v>0</v>
      </c>
    </row>
    <row r="337" spans="1:7" hidden="1">
      <c r="A337" s="1" t="s">
        <v>409</v>
      </c>
      <c r="B337" s="1"/>
      <c r="C337" s="1"/>
      <c r="D337" s="1" t="s">
        <v>410</v>
      </c>
      <c r="E337" s="1"/>
      <c r="F337" s="18"/>
      <c r="G337" s="23">
        <f>SUM(F337:F337)</f>
        <v>0</v>
      </c>
    </row>
    <row r="338" spans="1:7" hidden="1">
      <c r="A338" s="1"/>
      <c r="B338" s="1" t="s">
        <v>618</v>
      </c>
      <c r="C338" s="1"/>
      <c r="F338" s="18"/>
      <c r="G338" s="23">
        <f>SUM(F338:F338)</f>
        <v>0</v>
      </c>
    </row>
    <row r="339" spans="1:7" hidden="1">
      <c r="A339" s="1" t="s">
        <v>411</v>
      </c>
      <c r="B339" s="1"/>
      <c r="C339" s="1"/>
      <c r="D339" s="1" t="s">
        <v>412</v>
      </c>
      <c r="E339" s="1"/>
      <c r="F339" s="18"/>
      <c r="G339" s="23">
        <f>SUM(F339:F339)</f>
        <v>0</v>
      </c>
    </row>
    <row r="340" spans="1:7" hidden="1">
      <c r="D340" s="38"/>
      <c r="E340" s="38"/>
      <c r="G340" s="25"/>
    </row>
    <row r="341" spans="1:7">
      <c r="A341" s="4" t="s">
        <v>413</v>
      </c>
      <c r="B341" s="4"/>
      <c r="C341" s="4"/>
      <c r="D341" s="4" t="s">
        <v>414</v>
      </c>
      <c r="E341" s="4"/>
      <c r="F341" s="10">
        <f t="shared" ref="F341:G341" si="34">SUM(F342:F343)</f>
        <v>0</v>
      </c>
      <c r="G341" s="10">
        <f t="shared" si="34"/>
        <v>0</v>
      </c>
    </row>
    <row r="342" spans="1:7" hidden="1">
      <c r="A342" s="1" t="s">
        <v>415</v>
      </c>
      <c r="B342" s="1"/>
      <c r="C342" s="1"/>
      <c r="D342" s="1" t="s">
        <v>416</v>
      </c>
      <c r="E342" s="1"/>
      <c r="F342" s="18"/>
      <c r="G342" s="23">
        <f>SUM(F342:F342)</f>
        <v>0</v>
      </c>
    </row>
    <row r="343" spans="1:7" hidden="1"/>
    <row r="344" spans="1:7" ht="15">
      <c r="A344" s="16" t="s">
        <v>417</v>
      </c>
      <c r="B344" s="16"/>
      <c r="C344" s="16"/>
      <c r="D344" s="16" t="s">
        <v>418</v>
      </c>
      <c r="E344" s="16"/>
      <c r="F344" s="17">
        <v>6251306.0099999998</v>
      </c>
      <c r="G344" s="17">
        <f>G345+G358+G366+G369+G373</f>
        <v>6251306.0099999998</v>
      </c>
    </row>
    <row r="345" spans="1:7">
      <c r="A345" s="4" t="s">
        <v>419</v>
      </c>
      <c r="B345" s="4"/>
      <c r="C345" s="4"/>
      <c r="D345" s="4" t="s">
        <v>420</v>
      </c>
      <c r="E345" s="4"/>
      <c r="F345" s="10">
        <f t="shared" ref="F345" si="35">SUM(F346)</f>
        <v>0</v>
      </c>
      <c r="G345" s="10">
        <v>6251306.0099999998</v>
      </c>
    </row>
    <row r="346" spans="1:7" hidden="1">
      <c r="A346" s="1" t="s">
        <v>421</v>
      </c>
      <c r="B346" s="1"/>
      <c r="C346" s="1"/>
      <c r="D346" s="1" t="s">
        <v>602</v>
      </c>
      <c r="E346" s="1"/>
      <c r="F346" s="23"/>
      <c r="G346" s="23">
        <f ca="1">SUM(G346:G348)</f>
        <v>1110565.45</v>
      </c>
    </row>
    <row r="347" spans="1:7" hidden="1">
      <c r="A347" s="1"/>
      <c r="B347" s="1" t="s">
        <v>618</v>
      </c>
      <c r="C347" s="39" t="s">
        <v>727</v>
      </c>
      <c r="D347" s="38" t="s">
        <v>728</v>
      </c>
      <c r="E347" s="38"/>
      <c r="F347" s="23">
        <v>485158.58</v>
      </c>
      <c r="G347" s="23">
        <f>SUM(F347:F347)</f>
        <v>485158.58</v>
      </c>
    </row>
    <row r="348" spans="1:7" hidden="1">
      <c r="A348" s="1"/>
      <c r="B348" s="1"/>
      <c r="C348" s="39" t="s">
        <v>729</v>
      </c>
      <c r="D348" s="38" t="s">
        <v>730</v>
      </c>
      <c r="E348" s="38"/>
      <c r="F348" s="23">
        <v>625406.87</v>
      </c>
      <c r="G348" s="23">
        <v>625406.87</v>
      </c>
    </row>
    <row r="349" spans="1:7">
      <c r="A349" s="4" t="s">
        <v>423</v>
      </c>
      <c r="B349" s="4"/>
      <c r="C349" s="4"/>
      <c r="D349" s="4" t="s">
        <v>603</v>
      </c>
      <c r="E349" s="4"/>
      <c r="F349" s="10"/>
      <c r="G349" s="10">
        <f>SUM(G350:G352)</f>
        <v>4030175.11</v>
      </c>
    </row>
    <row r="350" spans="1:7" hidden="1">
      <c r="B350" s="1" t="s">
        <v>618</v>
      </c>
      <c r="C350" s="39" t="s">
        <v>731</v>
      </c>
      <c r="D350" s="38" t="s">
        <v>732</v>
      </c>
      <c r="E350" s="38"/>
      <c r="F350" s="23">
        <v>23979.81</v>
      </c>
      <c r="G350" s="23">
        <f t="shared" ref="G350" si="36">SUM(F350:F350)</f>
        <v>23979.81</v>
      </c>
    </row>
    <row r="351" spans="1:7" hidden="1">
      <c r="B351" s="1"/>
      <c r="C351" s="39"/>
      <c r="D351" s="38"/>
      <c r="E351" s="38"/>
      <c r="F351" s="23"/>
      <c r="G351" s="23"/>
    </row>
    <row r="352" spans="1:7" hidden="1">
      <c r="B352" s="1"/>
      <c r="C352" s="39" t="s">
        <v>733</v>
      </c>
      <c r="D352" s="38" t="s">
        <v>734</v>
      </c>
      <c r="E352" s="38"/>
      <c r="F352" s="23">
        <v>4006195.3</v>
      </c>
      <c r="G352" s="23">
        <v>4006195.3</v>
      </c>
    </row>
    <row r="353" spans="4:6">
      <c r="F353" s="23"/>
    </row>
    <row r="354" spans="4:6">
      <c r="D354" s="38"/>
      <c r="E354" s="38"/>
    </row>
    <row r="356" spans="4:6">
      <c r="D356" s="21"/>
    </row>
    <row r="357" spans="4:6" ht="15.75">
      <c r="D357" s="26" t="s">
        <v>735</v>
      </c>
      <c r="E357" s="26"/>
    </row>
    <row r="358" spans="4:6" ht="15.75">
      <c r="D358" s="26"/>
      <c r="E358" s="26"/>
    </row>
  </sheetData>
  <mergeCells count="5">
    <mergeCell ref="A4:G4"/>
    <mergeCell ref="A5:G5"/>
    <mergeCell ref="A6:G6"/>
    <mergeCell ref="A7:G7"/>
    <mergeCell ref="A8:G8"/>
  </mergeCells>
  <printOptions horizontalCentered="1"/>
  <pageMargins left="0.78740157480314965" right="0" top="0.74803149606299213" bottom="0.74803149606299213" header="0.31496062992125984" footer="0.31496062992125984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abSelected="1" zoomScale="50" zoomScaleNormal="50" workbookViewId="0">
      <selection activeCell="D72" sqref="D72:F72"/>
    </sheetView>
  </sheetViews>
  <sheetFormatPr baseColWidth="10" defaultColWidth="9.140625" defaultRowHeight="15"/>
  <cols>
    <col min="1" max="1" width="53.140625" style="608" customWidth="1"/>
    <col min="2" max="2" width="38.28515625" style="608" customWidth="1"/>
    <col min="3" max="3" width="29.5703125" style="608" customWidth="1"/>
    <col min="4" max="4" width="33.140625" style="608" customWidth="1"/>
    <col min="5" max="5" width="36.140625" style="608" customWidth="1"/>
    <col min="6" max="6" width="31.140625" style="608" customWidth="1"/>
    <col min="7" max="7" width="34.7109375" style="608" customWidth="1"/>
    <col min="8" max="8" width="32.85546875" style="608" customWidth="1"/>
    <col min="9" max="9" width="36.42578125" style="608" customWidth="1"/>
    <col min="10" max="10" width="30.42578125" style="608" customWidth="1"/>
    <col min="11" max="11" width="35.140625" style="608" customWidth="1"/>
    <col min="12" max="12" width="30" style="608" customWidth="1"/>
    <col min="13" max="13" width="31.85546875" style="608" customWidth="1"/>
    <col min="14" max="14" width="37.28515625" style="608" customWidth="1"/>
    <col min="15" max="15" width="24.42578125" style="608" customWidth="1"/>
    <col min="16" max="16" width="27.85546875" style="608" customWidth="1"/>
    <col min="17" max="17" width="18.7109375" style="608" customWidth="1"/>
    <col min="18" max="18" width="21.7109375" style="608" bestFit="1" customWidth="1"/>
    <col min="19" max="16384" width="9.140625" style="608"/>
  </cols>
  <sheetData>
    <row r="1" spans="1:16" ht="23.25">
      <c r="A1" s="610"/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</row>
    <row r="2" spans="1:16" ht="23.25">
      <c r="A2" s="610" t="s">
        <v>1733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</row>
    <row r="3" spans="1:16" ht="23.25">
      <c r="A3" s="610"/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</row>
    <row r="4" spans="1:16" ht="23.25">
      <c r="A4" s="610"/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</row>
    <row r="5" spans="1:16" ht="23.25">
      <c r="A5" s="610"/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0"/>
      <c r="N5" s="610"/>
    </row>
    <row r="6" spans="1:16" ht="23.25">
      <c r="A6" s="610"/>
      <c r="B6" s="610"/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610"/>
      <c r="N6" s="610"/>
    </row>
    <row r="7" spans="1:16" ht="23.25">
      <c r="A7" s="610"/>
      <c r="B7" s="610"/>
      <c r="C7" s="610"/>
      <c r="D7" s="610"/>
      <c r="E7" s="610"/>
      <c r="F7" s="610"/>
      <c r="G7" s="610"/>
      <c r="H7" s="610"/>
      <c r="I7" s="610"/>
      <c r="J7" s="610"/>
      <c r="K7" s="610"/>
      <c r="L7" s="610"/>
      <c r="M7" s="610"/>
      <c r="N7" s="610"/>
    </row>
    <row r="8" spans="1:16" ht="30.75" customHeight="1">
      <c r="A8" s="726" t="s">
        <v>1734</v>
      </c>
      <c r="B8" s="726"/>
      <c r="C8" s="726"/>
      <c r="D8" s="726"/>
      <c r="E8" s="726"/>
      <c r="F8" s="726"/>
      <c r="G8" s="726"/>
      <c r="H8" s="726"/>
      <c r="I8" s="726"/>
      <c r="J8" s="726"/>
      <c r="K8" s="726"/>
      <c r="L8" s="726"/>
      <c r="M8" s="726"/>
      <c r="N8" s="726"/>
    </row>
    <row r="9" spans="1:16" ht="28.5">
      <c r="A9" s="727" t="s">
        <v>3278</v>
      </c>
      <c r="B9" s="727"/>
      <c r="C9" s="727"/>
      <c r="D9" s="727"/>
      <c r="E9" s="727"/>
      <c r="F9" s="727"/>
      <c r="G9" s="727"/>
      <c r="H9" s="727"/>
      <c r="I9" s="727"/>
      <c r="J9" s="727"/>
      <c r="K9" s="727"/>
      <c r="L9" s="727"/>
      <c r="M9" s="727"/>
      <c r="N9" s="727"/>
    </row>
    <row r="10" spans="1:16" ht="36" customHeight="1">
      <c r="A10" s="727" t="s">
        <v>1735</v>
      </c>
      <c r="B10" s="727"/>
      <c r="C10" s="727"/>
      <c r="D10" s="727"/>
      <c r="E10" s="727"/>
      <c r="F10" s="727"/>
      <c r="G10" s="727"/>
      <c r="H10" s="727"/>
      <c r="I10" s="727"/>
      <c r="J10" s="727"/>
      <c r="K10" s="727"/>
      <c r="L10" s="727"/>
      <c r="M10" s="727"/>
      <c r="N10" s="727"/>
    </row>
    <row r="11" spans="1:16" ht="36" customHeight="1" thickBot="1">
      <c r="A11" s="613"/>
      <c r="B11" s="613"/>
      <c r="C11" s="613"/>
      <c r="D11" s="613"/>
      <c r="E11" s="613"/>
      <c r="F11" s="613"/>
      <c r="G11" s="613"/>
      <c r="H11" s="613"/>
      <c r="I11" s="613"/>
      <c r="J11" s="613"/>
      <c r="K11" s="613"/>
      <c r="L11" s="613"/>
      <c r="M11" s="613"/>
      <c r="N11" s="613"/>
    </row>
    <row r="12" spans="1:16" ht="47.25" thickBot="1">
      <c r="A12" s="671" t="s">
        <v>1736</v>
      </c>
      <c r="B12" s="672" t="s">
        <v>792</v>
      </c>
      <c r="C12" s="672" t="s">
        <v>1738</v>
      </c>
      <c r="D12" s="672" t="s">
        <v>849</v>
      </c>
      <c r="E12" s="672" t="s">
        <v>615</v>
      </c>
      <c r="F12" s="672" t="s">
        <v>1220</v>
      </c>
      <c r="G12" s="672" t="s">
        <v>1327</v>
      </c>
      <c r="H12" s="672" t="s">
        <v>1460</v>
      </c>
      <c r="I12" s="672" t="s">
        <v>442</v>
      </c>
      <c r="J12" s="672" t="s">
        <v>1792</v>
      </c>
      <c r="K12" s="672" t="s">
        <v>1926</v>
      </c>
      <c r="L12" s="672" t="s">
        <v>2029</v>
      </c>
      <c r="M12" s="672" t="s">
        <v>2059</v>
      </c>
      <c r="N12" s="673" t="s">
        <v>616</v>
      </c>
    </row>
    <row r="13" spans="1:16" s="615" customFormat="1" ht="32.25" customHeight="1">
      <c r="A13" s="674" t="s">
        <v>1739</v>
      </c>
      <c r="B13" s="675"/>
      <c r="C13" s="675"/>
      <c r="D13" s="676"/>
      <c r="E13" s="675"/>
      <c r="F13" s="675"/>
      <c r="G13" s="675"/>
      <c r="H13" s="675"/>
      <c r="I13" s="675"/>
      <c r="J13" s="675"/>
      <c r="K13" s="675"/>
      <c r="L13" s="675"/>
      <c r="M13" s="675"/>
      <c r="N13" s="677"/>
    </row>
    <row r="14" spans="1:16" ht="32.25" customHeight="1">
      <c r="A14" s="678" t="s">
        <v>1740</v>
      </c>
      <c r="B14" s="664">
        <f t="shared" ref="B14:N14" si="0">B15+B16</f>
        <v>2713621523</v>
      </c>
      <c r="C14" s="664">
        <f t="shared" si="0"/>
        <v>6642866.4400000004</v>
      </c>
      <c r="D14" s="664">
        <f t="shared" si="0"/>
        <v>9864896.1199999992</v>
      </c>
      <c r="E14" s="664">
        <f t="shared" si="0"/>
        <v>8924761.0099999998</v>
      </c>
      <c r="F14" s="664">
        <f t="shared" si="0"/>
        <v>5854319.2599999998</v>
      </c>
      <c r="G14" s="664">
        <f t="shared" si="0"/>
        <v>1104902894.97</v>
      </c>
      <c r="H14" s="664">
        <f t="shared" si="0"/>
        <v>18480804.620000001</v>
      </c>
      <c r="I14" s="664">
        <f t="shared" si="0"/>
        <v>17052213.879999999</v>
      </c>
      <c r="J14" s="664">
        <f t="shared" si="0"/>
        <v>194279754.03</v>
      </c>
      <c r="K14" s="664">
        <f t="shared" si="0"/>
        <v>1079743329.0880001</v>
      </c>
      <c r="L14" s="664">
        <f t="shared" si="0"/>
        <v>21862248.120000001</v>
      </c>
      <c r="M14" s="664">
        <f t="shared" si="0"/>
        <v>22075011.219999999</v>
      </c>
      <c r="N14" s="679">
        <f t="shared" si="0"/>
        <v>2489683098.7579999</v>
      </c>
      <c r="O14" s="616"/>
      <c r="P14" s="652"/>
    </row>
    <row r="15" spans="1:16" s="618" customFormat="1" ht="32.25" customHeight="1">
      <c r="A15" s="680" t="s">
        <v>1741</v>
      </c>
      <c r="B15" s="665">
        <v>2598621523</v>
      </c>
      <c r="C15" s="665">
        <v>0</v>
      </c>
      <c r="D15" s="664">
        <v>0</v>
      </c>
      <c r="E15" s="664">
        <v>0</v>
      </c>
      <c r="F15" s="664">
        <v>0</v>
      </c>
      <c r="G15" s="664">
        <v>1098621522.99</v>
      </c>
      <c r="H15" s="664">
        <v>0</v>
      </c>
      <c r="I15" s="664">
        <v>0</v>
      </c>
      <c r="J15" s="664">
        <v>194279754.03</v>
      </c>
      <c r="K15" s="664">
        <v>1079743329.0880001</v>
      </c>
      <c r="L15" s="664">
        <v>0</v>
      </c>
      <c r="M15" s="664">
        <v>0</v>
      </c>
      <c r="N15" s="679">
        <f t="shared" ref="N15:N45" si="1">SUM(C15:M15)</f>
        <v>2372644606.1079998</v>
      </c>
      <c r="P15" s="619"/>
    </row>
    <row r="16" spans="1:16" s="618" customFormat="1" ht="32.25" customHeight="1">
      <c r="A16" s="680" t="s">
        <v>1742</v>
      </c>
      <c r="B16" s="665">
        <v>115000000</v>
      </c>
      <c r="C16" s="665">
        <v>6642866.4400000004</v>
      </c>
      <c r="D16" s="664">
        <v>9864896.1199999992</v>
      </c>
      <c r="E16" s="664">
        <v>8924761.0099999998</v>
      </c>
      <c r="F16" s="664">
        <v>5854319.2599999998</v>
      </c>
      <c r="G16" s="664">
        <v>6281371.9800000004</v>
      </c>
      <c r="H16" s="664">
        <v>18480804.620000001</v>
      </c>
      <c r="I16" s="664">
        <v>17052213.879999999</v>
      </c>
      <c r="J16" s="664">
        <v>0</v>
      </c>
      <c r="K16" s="664">
        <v>0</v>
      </c>
      <c r="L16" s="664">
        <v>21862248.120000001</v>
      </c>
      <c r="M16" s="664">
        <v>22075011.219999999</v>
      </c>
      <c r="N16" s="679">
        <f t="shared" si="1"/>
        <v>117038492.65000001</v>
      </c>
      <c r="P16" s="619"/>
    </row>
    <row r="17" spans="1:18" ht="32.25" customHeight="1">
      <c r="A17" s="678" t="s">
        <v>1743</v>
      </c>
      <c r="B17" s="664">
        <f>B18</f>
        <v>2874821432</v>
      </c>
      <c r="C17" s="664">
        <f t="shared" ref="C17" si="2">C18</f>
        <v>248264.02</v>
      </c>
      <c r="D17" s="664">
        <f t="shared" ref="D17:N17" si="3">D18</f>
        <v>82841.81</v>
      </c>
      <c r="E17" s="664">
        <f t="shared" si="3"/>
        <v>481220.26</v>
      </c>
      <c r="F17" s="664">
        <f t="shared" si="3"/>
        <v>154041.04999999999</v>
      </c>
      <c r="G17" s="664">
        <f t="shared" si="3"/>
        <v>144015.34</v>
      </c>
      <c r="H17" s="664">
        <f t="shared" si="3"/>
        <v>455250.33</v>
      </c>
      <c r="I17" s="664">
        <f t="shared" si="3"/>
        <v>33018.269999999997</v>
      </c>
      <c r="J17" s="664">
        <f t="shared" si="3"/>
        <v>742721.12</v>
      </c>
      <c r="K17" s="664">
        <f t="shared" si="3"/>
        <v>325324.71000000002</v>
      </c>
      <c r="L17" s="664">
        <f t="shared" si="3"/>
        <v>259409.31</v>
      </c>
      <c r="M17" s="664">
        <f t="shared" si="3"/>
        <v>178753.86</v>
      </c>
      <c r="N17" s="679">
        <f t="shared" si="3"/>
        <v>3104860.08</v>
      </c>
      <c r="O17" s="620"/>
      <c r="P17" s="652"/>
    </row>
    <row r="18" spans="1:18" s="618" customFormat="1" ht="32.25" customHeight="1">
      <c r="A18" s="680" t="s">
        <v>1744</v>
      </c>
      <c r="B18" s="691">
        <v>2874821432</v>
      </c>
      <c r="C18" s="691">
        <v>248264.02</v>
      </c>
      <c r="D18" s="692">
        <v>82841.81</v>
      </c>
      <c r="E18" s="692">
        <v>481220.26</v>
      </c>
      <c r="F18" s="692">
        <v>154041.04999999999</v>
      </c>
      <c r="G18" s="692">
        <v>144015.34</v>
      </c>
      <c r="H18" s="692">
        <v>455250.33</v>
      </c>
      <c r="I18" s="692">
        <v>33018.269999999997</v>
      </c>
      <c r="J18" s="692">
        <v>742721.12</v>
      </c>
      <c r="K18" s="692">
        <f>(88441.57+176883.14+60000)</f>
        <v>325324.71000000002</v>
      </c>
      <c r="L18" s="692">
        <v>259409.31</v>
      </c>
      <c r="M18" s="692">
        <v>178753.86</v>
      </c>
      <c r="N18" s="693">
        <f t="shared" si="1"/>
        <v>3104860.08</v>
      </c>
      <c r="O18" s="619"/>
      <c r="P18" s="619"/>
    </row>
    <row r="19" spans="1:18" s="621" customFormat="1" ht="35.25" customHeight="1">
      <c r="A19" s="681" t="s">
        <v>1745</v>
      </c>
      <c r="B19" s="666">
        <f t="shared" ref="B19:N19" si="4">B14+B17</f>
        <v>5588442955</v>
      </c>
      <c r="C19" s="666">
        <f t="shared" si="4"/>
        <v>6891130.46</v>
      </c>
      <c r="D19" s="666">
        <f t="shared" si="4"/>
        <v>9947737.9299999997</v>
      </c>
      <c r="E19" s="666">
        <f t="shared" si="4"/>
        <v>9405981.2699999996</v>
      </c>
      <c r="F19" s="666">
        <f t="shared" si="4"/>
        <v>6008360.3099999996</v>
      </c>
      <c r="G19" s="666">
        <f t="shared" si="4"/>
        <v>1105046910.3099999</v>
      </c>
      <c r="H19" s="666">
        <f t="shared" si="4"/>
        <v>18936054.949999999</v>
      </c>
      <c r="I19" s="666">
        <f t="shared" si="4"/>
        <v>17085232.149999999</v>
      </c>
      <c r="J19" s="666">
        <f t="shared" si="4"/>
        <v>195022475.15000001</v>
      </c>
      <c r="K19" s="666">
        <f t="shared" si="4"/>
        <v>1080068653.7980001</v>
      </c>
      <c r="L19" s="666">
        <f t="shared" si="4"/>
        <v>22121657.43</v>
      </c>
      <c r="M19" s="666">
        <f t="shared" si="4"/>
        <v>22253765.079999998</v>
      </c>
      <c r="N19" s="682">
        <f t="shared" si="4"/>
        <v>2492787958.8379998</v>
      </c>
      <c r="O19" s="653"/>
      <c r="P19" s="617"/>
      <c r="R19" s="654"/>
    </row>
    <row r="20" spans="1:18" ht="23.25" customHeight="1">
      <c r="A20" s="681"/>
      <c r="B20" s="666"/>
      <c r="C20" s="667"/>
      <c r="D20" s="668"/>
      <c r="E20" s="668"/>
      <c r="F20" s="668"/>
      <c r="G20" s="668"/>
      <c r="H20" s="668"/>
      <c r="I20" s="668"/>
      <c r="J20" s="668"/>
      <c r="K20" s="668"/>
      <c r="L20" s="668"/>
      <c r="M20" s="668"/>
      <c r="N20" s="679"/>
      <c r="P20" s="619"/>
      <c r="R20" s="620"/>
    </row>
    <row r="21" spans="1:18" s="621" customFormat="1" ht="36.75" customHeight="1">
      <c r="A21" s="683" t="s">
        <v>1746</v>
      </c>
      <c r="B21" s="668">
        <f t="shared" ref="B21:N21" si="5">(B63)</f>
        <v>5588442955</v>
      </c>
      <c r="C21" s="668">
        <f t="shared" si="5"/>
        <v>21394911.369999997</v>
      </c>
      <c r="D21" s="668">
        <f t="shared" si="5"/>
        <v>28759495.039999999</v>
      </c>
      <c r="E21" s="668">
        <f t="shared" si="5"/>
        <v>1539042207.0999999</v>
      </c>
      <c r="F21" s="668">
        <f t="shared" si="5"/>
        <v>28349747.230000004</v>
      </c>
      <c r="G21" s="668">
        <f t="shared" si="5"/>
        <v>162088462.73900002</v>
      </c>
      <c r="H21" s="668">
        <f t="shared" si="5"/>
        <v>37072996.329999998</v>
      </c>
      <c r="I21" s="668">
        <f t="shared" si="5"/>
        <v>1056795040.8399999</v>
      </c>
      <c r="J21" s="668">
        <f t="shared" si="5"/>
        <v>80580356.170000002</v>
      </c>
      <c r="K21" s="668">
        <f t="shared" si="5"/>
        <v>190328314.85999998</v>
      </c>
      <c r="L21" s="668">
        <f t="shared" si="5"/>
        <v>47245247.842000008</v>
      </c>
      <c r="M21" s="668" t="e">
        <f t="shared" si="5"/>
        <v>#REF!</v>
      </c>
      <c r="N21" s="684" t="e">
        <f t="shared" si="5"/>
        <v>#REF!</v>
      </c>
      <c r="O21" s="653"/>
      <c r="P21" s="617"/>
      <c r="R21" s="654"/>
    </row>
    <row r="22" spans="1:18" s="622" customFormat="1" ht="53.25" customHeight="1">
      <c r="A22" s="685" t="s">
        <v>1747</v>
      </c>
      <c r="B22" s="669">
        <f t="shared" ref="B22:N22" si="6">SUM(B23:B27)</f>
        <v>366391667</v>
      </c>
      <c r="C22" s="669">
        <f t="shared" si="6"/>
        <v>11297157.119999999</v>
      </c>
      <c r="D22" s="669">
        <f t="shared" si="6"/>
        <v>11555103.35</v>
      </c>
      <c r="E22" s="669">
        <f t="shared" si="6"/>
        <v>20335114.829999998</v>
      </c>
      <c r="F22" s="669">
        <f t="shared" si="6"/>
        <v>12904543.800000001</v>
      </c>
      <c r="G22" s="669">
        <f t="shared" si="6"/>
        <v>11563956.719999999</v>
      </c>
      <c r="H22" s="669">
        <f t="shared" si="6"/>
        <v>20754828.809999999</v>
      </c>
      <c r="I22" s="669">
        <f t="shared" si="6"/>
        <v>13928431.100000001</v>
      </c>
      <c r="J22" s="669">
        <f t="shared" si="6"/>
        <v>15871740.289999999</v>
      </c>
      <c r="K22" s="669">
        <f t="shared" si="6"/>
        <v>13583059.618000003</v>
      </c>
      <c r="L22" s="669">
        <f t="shared" si="6"/>
        <v>14216722.060000001</v>
      </c>
      <c r="M22" s="669" t="e">
        <f t="shared" si="6"/>
        <v>#REF!</v>
      </c>
      <c r="N22" s="686" t="e">
        <f t="shared" si="6"/>
        <v>#REF!</v>
      </c>
      <c r="O22" s="657">
        <f>+B22/$B$19</f>
        <v>6.5562388298548893E-2</v>
      </c>
      <c r="P22" s="658" t="e">
        <f>+N22/$N$19</f>
        <v>#REF!</v>
      </c>
      <c r="Q22" s="659" t="e">
        <f>+N22/B22</f>
        <v>#REF!</v>
      </c>
      <c r="R22" s="620"/>
    </row>
    <row r="23" spans="1:18" s="618" customFormat="1" ht="29.25" customHeight="1">
      <c r="A23" s="680" t="s">
        <v>1748</v>
      </c>
      <c r="B23" s="664">
        <v>235283334</v>
      </c>
      <c r="C23" s="664">
        <v>8169551.0099999998</v>
      </c>
      <c r="D23" s="664">
        <f>('[1]Detalle Ejecucion Febrero 23'!$E$12)</f>
        <v>7897600</v>
      </c>
      <c r="E23" s="664">
        <v>9582371.5500000007</v>
      </c>
      <c r="F23" s="664">
        <f>('[1]Formato Presentacion Abril '!$E$14)</f>
        <v>8064750.4400000004</v>
      </c>
      <c r="G23" s="664">
        <f>('[1]Formato Presentacion Mayo '!$E$14)</f>
        <v>8105305.2400000002</v>
      </c>
      <c r="H23" s="664">
        <f>('[1]Detalle de Ejecucion Junio 23'!$E$14)</f>
        <v>7725233.3300000001</v>
      </c>
      <c r="I23" s="664">
        <f>('[1]Detalle de Ejecucion Julio 23'!$F$15)</f>
        <v>7699400</v>
      </c>
      <c r="J23" s="664">
        <f>('[1]Formato Presentacion Agosto'!$E$14)</f>
        <v>8533121.4699999988</v>
      </c>
      <c r="K23" s="664">
        <f>('Formato Presentacion Sept'!$E$14)</f>
        <v>8791720.870000001</v>
      </c>
      <c r="L23" s="664">
        <f>('Formato de Presentacion Octubre'!$E$13)</f>
        <v>9904504.2599999998</v>
      </c>
      <c r="M23" s="664">
        <f>('Detalle de Ejecución Noviembre'!E13)</f>
        <v>8469520</v>
      </c>
      <c r="N23" s="679">
        <f t="shared" si="1"/>
        <v>92943078.170000002</v>
      </c>
      <c r="O23" s="619"/>
      <c r="P23" s="619"/>
      <c r="R23" s="620"/>
    </row>
    <row r="24" spans="1:18" s="618" customFormat="1" ht="32.25" customHeight="1">
      <c r="A24" s="680" t="s">
        <v>1749</v>
      </c>
      <c r="B24" s="664">
        <v>46100000</v>
      </c>
      <c r="C24" s="664">
        <v>2063077.71</v>
      </c>
      <c r="D24" s="664">
        <f>('[1]Detalle Ejecucion Febrero 23'!$E$28)</f>
        <v>2354467.42</v>
      </c>
      <c r="E24" s="664">
        <v>9545248.2799999993</v>
      </c>
      <c r="F24" s="664">
        <f>('[1]Detalle Ejecucion Abril 23 '!$E$29)</f>
        <v>3212110.06</v>
      </c>
      <c r="G24" s="664">
        <f>('[1]Formato Presentacion Mayo '!$E$32)</f>
        <v>2047823.27</v>
      </c>
      <c r="H24" s="664">
        <f>('[1]Detalle de Ejecucion Junio 23'!$E$30)</f>
        <v>3064274.7</v>
      </c>
      <c r="I24" s="664">
        <f>('[1]Detalle de Ejecucion Julio 23'!$F$31)</f>
        <v>2542733.9900000002</v>
      </c>
      <c r="J24" s="664">
        <f>('[1]Formato Presentacion Agosto'!$E$32)</f>
        <v>2434116.7200000002</v>
      </c>
      <c r="K24" s="664">
        <f>('Formato Presentacion Sept'!$E$15)</f>
        <v>2388001.628</v>
      </c>
      <c r="L24" s="664">
        <f>('Formato de Presentacion Octubre'!$E$14)</f>
        <v>2400098.67</v>
      </c>
      <c r="M24" s="664" t="e">
        <f>(#REF!)</f>
        <v>#REF!</v>
      </c>
      <c r="N24" s="679" t="e">
        <f t="shared" si="1"/>
        <v>#REF!</v>
      </c>
      <c r="O24" s="619"/>
      <c r="P24" s="619"/>
      <c r="R24" s="620"/>
    </row>
    <row r="25" spans="1:18" s="618" customFormat="1" ht="54" customHeight="1">
      <c r="A25" s="678" t="s">
        <v>1750</v>
      </c>
      <c r="B25" s="664">
        <v>4300000</v>
      </c>
      <c r="C25" s="664">
        <v>0</v>
      </c>
      <c r="D25" s="664">
        <f>('[1]Detalle Ejecucion Febrero 23'!$E$52)</f>
        <v>0</v>
      </c>
      <c r="E25" s="664">
        <v>70000</v>
      </c>
      <c r="F25" s="664">
        <f>('[1]Detalle Ejecucion Abril 23 '!$E$63)</f>
        <v>9414.4</v>
      </c>
      <c r="G25" s="664">
        <f>('[1]Formato Presentacion Mayo '!$E$49)</f>
        <v>10515.2</v>
      </c>
      <c r="H25" s="664">
        <f>('[1]Detalle de Ejecucion Junio 23'!$E$57)</f>
        <v>55000</v>
      </c>
      <c r="I25" s="664">
        <f>('[1]Detalle de Ejecucion Julio 23'!$F$59)</f>
        <v>0</v>
      </c>
      <c r="J25" s="664">
        <f>('[1]Formato Presentacion Agosto'!$E$49)</f>
        <v>54315.199999999997</v>
      </c>
      <c r="K25" s="664">
        <f>('Formato Presentacion Sept'!$E$16)</f>
        <v>18374</v>
      </c>
      <c r="L25" s="664">
        <f>('Formato de Presentacion Octubre'!$E$15)</f>
        <v>0</v>
      </c>
      <c r="M25" s="664" t="e">
        <f>(#REF!)</f>
        <v>#REF!</v>
      </c>
      <c r="N25" s="679" t="e">
        <f t="shared" si="1"/>
        <v>#REF!</v>
      </c>
      <c r="O25" s="619"/>
      <c r="P25" s="619"/>
      <c r="R25" s="620"/>
    </row>
    <row r="26" spans="1:18" s="618" customFormat="1" ht="51" customHeight="1">
      <c r="A26" s="678" t="s">
        <v>1751</v>
      </c>
      <c r="B26" s="664">
        <v>60708333</v>
      </c>
      <c r="C26" s="664">
        <v>10000</v>
      </c>
      <c r="D26" s="664">
        <f>('[1]Detalle Ejecucion Febrero 23'!$E$58)</f>
        <v>249792.34</v>
      </c>
      <c r="E26" s="664">
        <v>97062.76</v>
      </c>
      <c r="F26" s="664">
        <f>('[1]Detalle Ejecucion Abril 23 '!$F$70)</f>
        <v>529349.33000000007</v>
      </c>
      <c r="G26" s="664">
        <f>('[1]Formato Presentacion Mayo '!$E$55)</f>
        <v>305267.65000000002</v>
      </c>
      <c r="H26" s="664">
        <f>('[1]Detalle de Ejecucion Junio 23'!$E$63)</f>
        <v>8843148.0399999991</v>
      </c>
      <c r="I26" s="664">
        <f>('[1]Detalle de Ejecucion Julio 23'!$F$64)</f>
        <v>2623074.29</v>
      </c>
      <c r="J26" s="664">
        <f>('[1]Formato Presentacion Agosto'!$E$55)</f>
        <v>3796982.48</v>
      </c>
      <c r="K26" s="664">
        <f>('Formato Presentacion Sept'!$E$17)</f>
        <v>1355404.99</v>
      </c>
      <c r="L26" s="664">
        <f>('Formato de Presentacion Octubre'!$E$16)</f>
        <v>889441.5</v>
      </c>
      <c r="M26" s="664" t="e">
        <f>(#REF!)</f>
        <v>#REF!</v>
      </c>
      <c r="N26" s="679" t="e">
        <f t="shared" si="1"/>
        <v>#REF!</v>
      </c>
      <c r="O26" s="619"/>
      <c r="P26" s="619"/>
      <c r="R26" s="620"/>
    </row>
    <row r="27" spans="1:18" s="618" customFormat="1" ht="51" customHeight="1">
      <c r="A27" s="678" t="s">
        <v>1752</v>
      </c>
      <c r="B27" s="664">
        <v>20000000</v>
      </c>
      <c r="C27" s="664">
        <v>1054528.3999999999</v>
      </c>
      <c r="D27" s="664">
        <f>('[1]Detalle Ejecucion Febrero 23'!$E$64)</f>
        <v>1053243.5900000001</v>
      </c>
      <c r="E27" s="664">
        <v>1040432.24</v>
      </c>
      <c r="F27" s="664">
        <f>('[1]Detalle Ejecucion Abril 23 '!$F$78)</f>
        <v>1088919.57</v>
      </c>
      <c r="G27" s="664">
        <f>('[1]Formato Presentacion Mayo '!$E$61)</f>
        <v>1095045.3600000001</v>
      </c>
      <c r="H27" s="664">
        <f>('[1]Detalle de Ejecucion Junio 23'!$E$72)</f>
        <v>1067172.74</v>
      </c>
      <c r="I27" s="664">
        <f>('[1]Detalle de Ejecucion Julio 23'!$F$74)</f>
        <v>1063222.82</v>
      </c>
      <c r="J27" s="664">
        <f>('[1]Formato Presentacion Agosto'!$E$61)</f>
        <v>1053204.42</v>
      </c>
      <c r="K27" s="664">
        <f>('Formato Presentacion Sept'!$E$18)</f>
        <v>1029558.13</v>
      </c>
      <c r="L27" s="664">
        <f>('Formato de Presentacion Octubre'!$E$17)</f>
        <v>1022677.63</v>
      </c>
      <c r="M27" s="664" t="e">
        <f>(#REF!)</f>
        <v>#REF!</v>
      </c>
      <c r="N27" s="679" t="e">
        <f t="shared" si="1"/>
        <v>#REF!</v>
      </c>
      <c r="O27" s="619"/>
      <c r="P27" s="619"/>
      <c r="R27" s="620"/>
    </row>
    <row r="28" spans="1:18" ht="48.75" customHeight="1">
      <c r="A28" s="685" t="s">
        <v>1753</v>
      </c>
      <c r="B28" s="669">
        <f t="shared" ref="B28:N28" si="7">SUM(B29:B37)</f>
        <v>559159000</v>
      </c>
      <c r="C28" s="669">
        <f t="shared" si="7"/>
        <v>5989504.7799999993</v>
      </c>
      <c r="D28" s="669">
        <f t="shared" si="7"/>
        <v>6855689.5300000003</v>
      </c>
      <c r="E28" s="669">
        <f t="shared" si="7"/>
        <v>6155284.8900000006</v>
      </c>
      <c r="F28" s="669">
        <f t="shared" si="7"/>
        <v>4783932.82</v>
      </c>
      <c r="G28" s="669">
        <f t="shared" si="7"/>
        <v>125922608.029</v>
      </c>
      <c r="H28" s="669">
        <f t="shared" si="7"/>
        <v>6032507.959999999</v>
      </c>
      <c r="I28" s="669">
        <f t="shared" si="7"/>
        <v>8625078.2999999989</v>
      </c>
      <c r="J28" s="669">
        <f t="shared" si="7"/>
        <v>30114687.689999998</v>
      </c>
      <c r="K28" s="669">
        <f t="shared" si="7"/>
        <v>131066985.522</v>
      </c>
      <c r="L28" s="669">
        <f t="shared" si="7"/>
        <v>8615305.2100000009</v>
      </c>
      <c r="M28" s="669" t="e">
        <f t="shared" si="7"/>
        <v>#REF!</v>
      </c>
      <c r="N28" s="686" t="e">
        <f t="shared" si="7"/>
        <v>#REF!</v>
      </c>
      <c r="O28" s="657">
        <f>+B28/$B$19</f>
        <v>0.10005631344947673</v>
      </c>
      <c r="P28" s="658" t="e">
        <f>+N28/$N$19</f>
        <v>#REF!</v>
      </c>
      <c r="Q28" s="659" t="e">
        <f>+N28/B28</f>
        <v>#REF!</v>
      </c>
      <c r="R28" s="620"/>
    </row>
    <row r="29" spans="1:18" s="618" customFormat="1" ht="35.25" customHeight="1">
      <c r="A29" s="680" t="s">
        <v>1754</v>
      </c>
      <c r="B29" s="664">
        <v>15344000</v>
      </c>
      <c r="C29" s="664">
        <v>853249.23</v>
      </c>
      <c r="D29" s="664">
        <f>('[1]Detalle Ejecucion Febrero 23'!$E$72)</f>
        <v>277825.84999999998</v>
      </c>
      <c r="E29" s="664">
        <v>1044671.09</v>
      </c>
      <c r="F29" s="664">
        <f>('[1]Detalle Ejecucion Abril 23 '!$F$89)</f>
        <v>924120.09000000008</v>
      </c>
      <c r="G29" s="664">
        <f>('[1]Formato Presentacion Mayo '!$E$67)</f>
        <v>865027.91</v>
      </c>
      <c r="H29" s="664">
        <f>('[1]Detalle de Ejecucion Junio 23'!$E$77)</f>
        <v>749222.8</v>
      </c>
      <c r="I29" s="664">
        <f>('[1]Detalle de Ejecucion Julio 23'!$F$79)</f>
        <v>986066.25</v>
      </c>
      <c r="J29" s="664">
        <f>('Formato Presentacion Agosto (2)'!$E$67)</f>
        <v>1508248.5699999998</v>
      </c>
      <c r="K29" s="664">
        <f>('Formato Presentacion Sept'!$E$20)</f>
        <v>967986.44000000006</v>
      </c>
      <c r="L29" s="664">
        <f>('Formato de Presentacion Octubre'!$E$19)</f>
        <v>940214.72</v>
      </c>
      <c r="M29" s="664" t="e">
        <f>(#REF!)</f>
        <v>#REF!</v>
      </c>
      <c r="N29" s="679" t="e">
        <f t="shared" si="1"/>
        <v>#REF!</v>
      </c>
      <c r="O29" s="619"/>
      <c r="P29" s="619"/>
      <c r="R29" s="620"/>
    </row>
    <row r="30" spans="1:18" s="618" customFormat="1" ht="54" customHeight="1">
      <c r="A30" s="678" t="s">
        <v>1755</v>
      </c>
      <c r="B30" s="664">
        <v>60150000</v>
      </c>
      <c r="C30" s="664">
        <v>7467.04</v>
      </c>
      <c r="D30" s="664">
        <f>('[1]Detalle Ejecucion Febrero 23'!$E$87)</f>
        <v>11328</v>
      </c>
      <c r="E30" s="664">
        <v>0</v>
      </c>
      <c r="F30" s="664">
        <f>('[1]Detalle Ejecucion Abril 23 '!$F$104)</f>
        <v>70.8</v>
      </c>
      <c r="G30" s="664">
        <f>('[1]Formato Presentacion Mayo '!$E$80)</f>
        <v>0</v>
      </c>
      <c r="H30" s="664">
        <f>('[1]Detalle de Ejecucion Junio 23'!$E$91)</f>
        <v>790.6</v>
      </c>
      <c r="I30" s="664">
        <f>('[1]Detalle de Ejecucion Julio 23'!$F$94)</f>
        <v>0</v>
      </c>
      <c r="J30" s="664">
        <f>('[1]Formato Presentacion Agosto'!$E$80)</f>
        <v>531</v>
      </c>
      <c r="K30" s="664">
        <f>('Formato Presentacion Sept'!$E$21)</f>
        <v>660.8</v>
      </c>
      <c r="L30" s="664">
        <f>('Formato de Presentacion Octubre'!$E$20)</f>
        <v>87980.800000000003</v>
      </c>
      <c r="M30" s="664" t="e">
        <f>(#REF!)</f>
        <v>#REF!</v>
      </c>
      <c r="N30" s="679" t="e">
        <f t="shared" si="1"/>
        <v>#REF!</v>
      </c>
      <c r="O30" s="619"/>
      <c r="P30" s="619"/>
      <c r="R30" s="620"/>
    </row>
    <row r="31" spans="1:18" s="618" customFormat="1" ht="32.25" customHeight="1">
      <c r="A31" s="680" t="s">
        <v>1756</v>
      </c>
      <c r="B31" s="664">
        <v>16100000</v>
      </c>
      <c r="C31" s="664">
        <v>1091840</v>
      </c>
      <c r="D31" s="664">
        <f>('[1]Detalle Ejecucion Febrero 23'!$E$92)</f>
        <v>1638670</v>
      </c>
      <c r="E31" s="664">
        <v>1359465</v>
      </c>
      <c r="F31" s="664">
        <f>('[1]Detalle Ejecucion Abril 23 '!$F$109)</f>
        <v>1038723.48</v>
      </c>
      <c r="G31" s="664">
        <f>('[1]Formato Presentacion Mayo '!$E$84)</f>
        <v>1130461.74</v>
      </c>
      <c r="H31" s="664">
        <f>('[1]Detalle de Ejecucion Junio 23'!$E$96)</f>
        <v>1209851.74</v>
      </c>
      <c r="I31" s="664">
        <f>('[1]Detalle de Ejecucion Julio 23'!$F$100)</f>
        <v>974259.63</v>
      </c>
      <c r="J31" s="664">
        <f>('[1]Formato Presentacion Agosto'!$E$84)</f>
        <v>1264474.1400000001</v>
      </c>
      <c r="K31" s="664">
        <f>('Formato Presentacion Sept'!$E$22)</f>
        <v>1702862.1800000002</v>
      </c>
      <c r="L31" s="664">
        <f>('Formato de Presentacion Octubre'!$E$21)</f>
        <v>927600</v>
      </c>
      <c r="M31" s="664" t="e">
        <f>(#REF!)</f>
        <v>#REF!</v>
      </c>
      <c r="N31" s="679" t="e">
        <f t="shared" si="1"/>
        <v>#REF!</v>
      </c>
      <c r="O31" s="619"/>
      <c r="P31" s="623"/>
      <c r="R31" s="620"/>
    </row>
    <row r="32" spans="1:18" s="618" customFormat="1" ht="23.25" customHeight="1">
      <c r="A32" s="680" t="s">
        <v>1757</v>
      </c>
      <c r="B32" s="664">
        <v>500000</v>
      </c>
      <c r="C32" s="664">
        <v>0</v>
      </c>
      <c r="D32" s="664">
        <f>('[1]Detalle Ejecucion Febrero 23'!$E$100)</f>
        <v>4200</v>
      </c>
      <c r="E32" s="664">
        <v>250</v>
      </c>
      <c r="F32" s="664">
        <f>('[1]Detalle Ejecucion Abril 23 '!$F$119)</f>
        <v>13140</v>
      </c>
      <c r="G32" s="664">
        <f>('[1]Formato Presentacion Mayo '!$E$126)</f>
        <v>314</v>
      </c>
      <c r="H32" s="664">
        <f>('[1]Detalle de Ejecucion Junio 23'!$E$106)</f>
        <v>7128</v>
      </c>
      <c r="I32" s="664">
        <f>('[1]Detalle de Ejecucion Julio 23'!$F$107)</f>
        <v>800</v>
      </c>
      <c r="J32" s="664">
        <f>('[1]Formato Presentacion Agosto'!$E$126)</f>
        <v>161234</v>
      </c>
      <c r="K32" s="664">
        <f>('Formato Presentacion Sept'!$E$23)</f>
        <v>13482</v>
      </c>
      <c r="L32" s="664">
        <f>('Formato de Presentacion Octubre'!$E$22)</f>
        <v>3156</v>
      </c>
      <c r="M32" s="664" t="e">
        <f>(#REF!)</f>
        <v>#REF!</v>
      </c>
      <c r="N32" s="679" t="e">
        <f t="shared" si="1"/>
        <v>#REF!</v>
      </c>
      <c r="O32" s="619"/>
      <c r="P32" s="619"/>
      <c r="R32" s="620"/>
    </row>
    <row r="33" spans="1:18" s="618" customFormat="1" ht="23.25" customHeight="1">
      <c r="A33" s="680" t="s">
        <v>1758</v>
      </c>
      <c r="B33" s="664">
        <v>8000000</v>
      </c>
      <c r="C33" s="664">
        <v>91943.24</v>
      </c>
      <c r="D33" s="664">
        <f>('[1]Detalle Ejecucion Febrero 23'!$E$112)</f>
        <v>235313.24</v>
      </c>
      <c r="E33" s="664">
        <f>('[1]Detalle Ejecucion Febrero 23'!$E$112)</f>
        <v>235313.24</v>
      </c>
      <c r="F33" s="664">
        <f>('[1]Detalle Ejecucion Abril 23 '!$F$135)</f>
        <v>378683.24</v>
      </c>
      <c r="G33" s="664">
        <f>('[1]Formato Presentacion Mayo '!$E$132)</f>
        <v>414239.77</v>
      </c>
      <c r="H33" s="664">
        <f>('[1]Detalle de Ejecucion Junio 23'!$E$115)</f>
        <v>378683.24</v>
      </c>
      <c r="I33" s="664">
        <f>('[1]Detalle de Ejecucion Julio 23'!$F$115)</f>
        <v>91943.24</v>
      </c>
      <c r="J33" s="664">
        <f>('[1]Formato Presentacion Agosto'!$E$132)</f>
        <v>1125313.24</v>
      </c>
      <c r="K33" s="664">
        <f>('Formato Presentacion Sept'!$E$24)</f>
        <v>91943.24</v>
      </c>
      <c r="L33" s="664">
        <f>('Formato de Presentacion Octubre'!$E$23)</f>
        <v>0</v>
      </c>
      <c r="M33" s="664" t="e">
        <f>(#REF!)</f>
        <v>#REF!</v>
      </c>
      <c r="N33" s="679" t="e">
        <f t="shared" si="1"/>
        <v>#REF!</v>
      </c>
      <c r="O33" s="619"/>
      <c r="P33" s="619"/>
      <c r="R33" s="620"/>
    </row>
    <row r="34" spans="1:18" s="618" customFormat="1" ht="23.25" customHeight="1">
      <c r="A34" s="680" t="s">
        <v>1759</v>
      </c>
      <c r="B34" s="664">
        <v>14000000</v>
      </c>
      <c r="C34" s="664">
        <v>679312.45</v>
      </c>
      <c r="D34" s="664">
        <f>('[1]Detalle Ejecucion Febrero 23'!$E$120)</f>
        <v>682952.39</v>
      </c>
      <c r="E34" s="664">
        <v>645020.18999999994</v>
      </c>
      <c r="F34" s="664">
        <f>('[1]Detalle Ejecucion Abril 23 '!$F$144)</f>
        <v>625852.04</v>
      </c>
      <c r="G34" s="664">
        <f>('[1]Formato Presentacion Mayo '!$E$137)</f>
        <v>654058.69999999995</v>
      </c>
      <c r="H34" s="664">
        <f>('[1]Detalle de Ejecucion Junio 23'!$E$121)</f>
        <v>681570.8</v>
      </c>
      <c r="I34" s="664">
        <f>('[1]Detalle de Ejecucion Julio 23'!$F$120)</f>
        <v>508975.02999999997</v>
      </c>
      <c r="J34" s="664">
        <f>('[1]Formato Presentacion Agosto'!$E$137)</f>
        <v>830354.66999999993</v>
      </c>
      <c r="K34" s="664">
        <f>('Formato Presentacion Sept'!$E$25)</f>
        <v>2865851.71</v>
      </c>
      <c r="L34" s="664">
        <f>('Formato de Presentacion Octubre'!$E$24)</f>
        <v>707288.17999999993</v>
      </c>
      <c r="M34" s="664" t="e">
        <f>(#REF!)</f>
        <v>#REF!</v>
      </c>
      <c r="N34" s="679" t="e">
        <f t="shared" si="1"/>
        <v>#REF!</v>
      </c>
      <c r="O34" s="619"/>
      <c r="P34" s="619"/>
      <c r="R34" s="620"/>
    </row>
    <row r="35" spans="1:18" s="618" customFormat="1" ht="93">
      <c r="A35" s="678" t="s">
        <v>1760</v>
      </c>
      <c r="B35" s="664">
        <v>69600000</v>
      </c>
      <c r="C35" s="664">
        <v>13688</v>
      </c>
      <c r="D35" s="664">
        <f>('[1]Detalle Ejecucion Febrero 23'!$E$130)</f>
        <v>228229.7</v>
      </c>
      <c r="E35" s="664">
        <v>650593</v>
      </c>
      <c r="F35" s="664">
        <f>('[1]Detalle Ejecucion Abril 23 '!$F$154)</f>
        <v>6844</v>
      </c>
      <c r="G35" s="664">
        <f>('[1]Formato Presentacion Mayo '!$E$146)</f>
        <v>438989.5</v>
      </c>
      <c r="H35" s="664">
        <f>('[1]Detalle de Ejecucion Junio 23'!$E$131)</f>
        <v>665388.91999999993</v>
      </c>
      <c r="I35" s="664">
        <f>('[1]Detalle de Ejecucion Julio 23'!$F$129)</f>
        <v>1707626.38</v>
      </c>
      <c r="J35" s="664">
        <f>('[1]Formato Presentacion Agosto'!$E$146)</f>
        <v>1365107.38</v>
      </c>
      <c r="K35" s="664">
        <f>('Formato Presentacion Sept'!$E$26)</f>
        <v>351362.24</v>
      </c>
      <c r="L35" s="664">
        <f>('Formato de Presentacion Octubre'!$E$25)</f>
        <v>1529675.3</v>
      </c>
      <c r="M35" s="664" t="e">
        <f>(#REF!)</f>
        <v>#REF!</v>
      </c>
      <c r="N35" s="679" t="e">
        <f t="shared" si="1"/>
        <v>#REF!</v>
      </c>
      <c r="O35" s="619"/>
      <c r="P35" s="619"/>
      <c r="R35" s="620"/>
    </row>
    <row r="36" spans="1:18" s="618" customFormat="1" ht="69.75">
      <c r="A36" s="678" t="s">
        <v>1761</v>
      </c>
      <c r="B36" s="664">
        <v>370000000</v>
      </c>
      <c r="C36" s="664">
        <v>3252004.82</v>
      </c>
      <c r="D36" s="664">
        <f>('[1]Detalle Ejecucion Febrero 23'!$E$145)</f>
        <v>3442327.65</v>
      </c>
      <c r="E36" s="664">
        <v>2219972.37</v>
      </c>
      <c r="F36" s="664">
        <f>('[1]Detalle Ejecucion Abril 23 '!$F$169)</f>
        <v>563413.42999999993</v>
      </c>
      <c r="G36" s="664">
        <f>('[1]Formato Presentacion Mayo '!$E$160)</f>
        <v>122419516.40899999</v>
      </c>
      <c r="H36" s="664">
        <f>('[1]Detalle de Ejecucion Junio 23'!$E$152)</f>
        <v>2326537.86</v>
      </c>
      <c r="I36" s="664">
        <v>4355407.7699999996</v>
      </c>
      <c r="J36" s="664">
        <f>('[1]Formato Presentacion Agosto'!$E$160)</f>
        <v>23859424.689999998</v>
      </c>
      <c r="K36" s="664">
        <f>('Formato Presentacion Sept'!$E$27)</f>
        <v>125068588.912</v>
      </c>
      <c r="L36" s="664">
        <f>('Formato de Presentacion Octubre'!$E$26)</f>
        <v>4419390.21</v>
      </c>
      <c r="M36" s="664" t="e">
        <f>(#REF!)</f>
        <v>#REF!</v>
      </c>
      <c r="N36" s="679" t="e">
        <f t="shared" si="1"/>
        <v>#REF!</v>
      </c>
      <c r="O36" s="619"/>
      <c r="P36" s="619"/>
      <c r="R36" s="620"/>
    </row>
    <row r="37" spans="1:18" s="618" customFormat="1" ht="46.5">
      <c r="A37" s="678" t="s">
        <v>1762</v>
      </c>
      <c r="B37" s="664">
        <v>5465000</v>
      </c>
      <c r="C37" s="664">
        <v>0</v>
      </c>
      <c r="D37" s="664">
        <f>('[1]Detalle Ejecucion Febrero 23'!$E$188)</f>
        <v>334842.7</v>
      </c>
      <c r="E37" s="664">
        <v>0</v>
      </c>
      <c r="F37" s="664">
        <f>('[1]Detalle Ejecucion Abril 23 '!$F$203)</f>
        <v>1233085.74</v>
      </c>
      <c r="G37" s="664">
        <f>('[1]Formato Presentacion Mayo '!$E$195)</f>
        <v>0</v>
      </c>
      <c r="H37" s="664">
        <f>('[1]Detalle de Ejecucion Junio 23'!$E$187)</f>
        <v>13334</v>
      </c>
      <c r="I37" s="664">
        <f>('[1]Detalle de Ejecucion Julio 23'!$F$178)</f>
        <v>0</v>
      </c>
      <c r="J37" s="664">
        <f>('[1]Formato Presentacion Agosto'!$E$195)</f>
        <v>0</v>
      </c>
      <c r="K37" s="664">
        <f>('Formato Presentacion Sept'!$E$28)</f>
        <v>4248</v>
      </c>
      <c r="L37" s="664">
        <f>('Formato de Presentacion Octubre'!$E$27)</f>
        <v>0</v>
      </c>
      <c r="M37" s="664" t="e">
        <f>(#REF!)</f>
        <v>#REF!</v>
      </c>
      <c r="N37" s="679" t="e">
        <f t="shared" si="1"/>
        <v>#REF!</v>
      </c>
      <c r="O37" s="619"/>
      <c r="P37" s="619"/>
      <c r="R37" s="620"/>
    </row>
    <row r="38" spans="1:18" ht="33.75" customHeight="1">
      <c r="A38" s="685" t="s">
        <v>1763</v>
      </c>
      <c r="B38" s="669">
        <f t="shared" ref="B38" si="8">SUM(B39:B46)</f>
        <v>35142288</v>
      </c>
      <c r="C38" s="669">
        <f t="shared" ref="C38:N38" si="9">SUM(C39:C46)</f>
        <v>965516.48</v>
      </c>
      <c r="D38" s="669">
        <f t="shared" si="9"/>
        <v>1239265.48</v>
      </c>
      <c r="E38" s="669">
        <f t="shared" si="9"/>
        <v>4098224.07</v>
      </c>
      <c r="F38" s="669">
        <f t="shared" si="9"/>
        <v>1151438.81</v>
      </c>
      <c r="G38" s="669">
        <f t="shared" si="9"/>
        <v>1738236.94</v>
      </c>
      <c r="H38" s="669">
        <f t="shared" si="9"/>
        <v>1144201.27</v>
      </c>
      <c r="I38" s="669">
        <f t="shared" si="9"/>
        <v>1263305.19</v>
      </c>
      <c r="J38" s="669">
        <f t="shared" si="9"/>
        <v>857566.74</v>
      </c>
      <c r="K38" s="669">
        <f t="shared" si="9"/>
        <v>1267380.9099999999</v>
      </c>
      <c r="L38" s="669">
        <f t="shared" si="9"/>
        <v>2325094.682</v>
      </c>
      <c r="M38" s="669" t="e">
        <f t="shared" si="9"/>
        <v>#REF!</v>
      </c>
      <c r="N38" s="686" t="e">
        <f t="shared" si="9"/>
        <v>#REF!</v>
      </c>
      <c r="O38" s="657">
        <f>+B38/$B$19</f>
        <v>6.2883862791438296E-3</v>
      </c>
      <c r="P38" s="658" t="e">
        <f>+N38/$N$19</f>
        <v>#REF!</v>
      </c>
      <c r="Q38" s="659" t="e">
        <f>+N38/B38</f>
        <v>#REF!</v>
      </c>
      <c r="R38" s="620"/>
    </row>
    <row r="39" spans="1:18" s="618" customFormat="1" ht="54" customHeight="1">
      <c r="A39" s="678" t="s">
        <v>1764</v>
      </c>
      <c r="B39" s="664">
        <v>2050000</v>
      </c>
      <c r="C39" s="664">
        <v>89124.49</v>
      </c>
      <c r="D39" s="664">
        <f>('[1]Detalle Ejecucion Febrero 23'!$E$194)</f>
        <v>60472.460000000014</v>
      </c>
      <c r="E39" s="664">
        <v>168588.24</v>
      </c>
      <c r="F39" s="664">
        <f>('[1]Formato Presentacion Abril '!$E$200)</f>
        <v>64422.68</v>
      </c>
      <c r="G39" s="664">
        <v>151481.79</v>
      </c>
      <c r="H39" s="664">
        <f>('[1]Detalle de Ejecucion Junio 23'!$E$192)</f>
        <v>406851.84000000003</v>
      </c>
      <c r="I39" s="664">
        <v>89454.45</v>
      </c>
      <c r="J39" s="664">
        <f>('[1]Formato Presentacion Agosto'!$E$200)</f>
        <v>82317.169999999984</v>
      </c>
      <c r="K39" s="664">
        <f>('Formato Presentacion Sept'!$E$30)</f>
        <v>93530.169999999984</v>
      </c>
      <c r="L39" s="664">
        <f>('Formato de Presentacion Octubre'!$E$29)</f>
        <v>489615.9800000001</v>
      </c>
      <c r="M39" s="664" t="e">
        <f>(#REF!)</f>
        <v>#REF!</v>
      </c>
      <c r="N39" s="679" t="e">
        <f t="shared" si="1"/>
        <v>#REF!</v>
      </c>
      <c r="O39" s="619"/>
      <c r="P39" s="619"/>
      <c r="R39" s="620"/>
    </row>
    <row r="40" spans="1:18" s="618" customFormat="1" ht="30.75" customHeight="1">
      <c r="A40" s="678" t="s">
        <v>1765</v>
      </c>
      <c r="B40" s="664">
        <v>4600000</v>
      </c>
      <c r="C40" s="664">
        <v>0</v>
      </c>
      <c r="D40" s="664">
        <f>('[1]Detalle Ejecucion Febrero 23'!$E$249)</f>
        <v>0</v>
      </c>
      <c r="E40" s="664">
        <f>('[1]Detalle Ejecucion Febrero 23'!$E$249)</f>
        <v>0</v>
      </c>
      <c r="F40" s="664">
        <f>('[1]Detalle Ejecucion Abril 23 '!$F$264)</f>
        <v>0</v>
      </c>
      <c r="G40" s="664">
        <f>('[1]Formato Presentacion Mayo '!$E$204)</f>
        <v>0</v>
      </c>
      <c r="H40" s="664">
        <f>('[1]Detalle de Ejecucion Junio 23'!$E$254)</f>
        <v>0</v>
      </c>
      <c r="I40" s="664">
        <f>('[1]Detalle de Ejecucion Julio 23'!$F$241)</f>
        <v>0</v>
      </c>
      <c r="J40" s="664">
        <f>('[1]Formato Presentacion Agosto'!$E$204)</f>
        <v>0</v>
      </c>
      <c r="K40" s="664">
        <f>('Formato Presentacion Sept'!$E$31)</f>
        <v>0</v>
      </c>
      <c r="L40" s="664">
        <f>('Formato de Presentacion Octubre'!$E$30)</f>
        <v>0</v>
      </c>
      <c r="M40" s="664" t="e">
        <f>(#REF!)</f>
        <v>#REF!</v>
      </c>
      <c r="N40" s="679" t="e">
        <f t="shared" si="1"/>
        <v>#REF!</v>
      </c>
      <c r="O40" s="619"/>
      <c r="P40" s="619"/>
      <c r="R40" s="620"/>
    </row>
    <row r="41" spans="1:18" s="618" customFormat="1" ht="49.5" customHeight="1">
      <c r="A41" s="678" t="s">
        <v>1766</v>
      </c>
      <c r="B41" s="664">
        <v>900000</v>
      </c>
      <c r="C41" s="664">
        <v>0</v>
      </c>
      <c r="D41" s="664">
        <f>('[1]Detalle Ejecucion Febrero 23'!$E$254)</f>
        <v>0</v>
      </c>
      <c r="E41" s="664">
        <f>('[1]Detalle Ejecucion Febrero 23'!$E$254)</f>
        <v>0</v>
      </c>
      <c r="F41" s="664">
        <f>('[1]Detalle Ejecucion Abril 23 '!$F$269)</f>
        <v>0</v>
      </c>
      <c r="G41" s="664">
        <f>('[1]Formato Presentacion Mayo '!$E$209)</f>
        <v>0</v>
      </c>
      <c r="H41" s="664">
        <f>('[1]Detalle de Ejecucion Junio 23'!$E$258)</f>
        <v>0</v>
      </c>
      <c r="I41" s="664">
        <f>('Formato Presentacion Sept'!$E$32)</f>
        <v>0</v>
      </c>
      <c r="J41" s="664">
        <f>('[1]Formato Presentacion Agosto'!$E$209)</f>
        <v>11151</v>
      </c>
      <c r="K41" s="664">
        <f>('Formato Presentacion Sept'!$E$33)</f>
        <v>0</v>
      </c>
      <c r="L41" s="664">
        <f>('Formato de Presentacion Octubre'!$E$31)</f>
        <v>0</v>
      </c>
      <c r="M41" s="664" t="e">
        <f>(#REF!)</f>
        <v>#REF!</v>
      </c>
      <c r="N41" s="679" t="e">
        <f t="shared" si="1"/>
        <v>#REF!</v>
      </c>
      <c r="O41" s="619"/>
      <c r="P41" s="619"/>
      <c r="R41" s="620"/>
    </row>
    <row r="42" spans="1:18" s="618" customFormat="1" ht="27.75" customHeight="1">
      <c r="A42" s="680" t="s">
        <v>1767</v>
      </c>
      <c r="B42" s="664">
        <v>200000</v>
      </c>
      <c r="C42" s="664">
        <v>0</v>
      </c>
      <c r="D42" s="664">
        <v>0</v>
      </c>
      <c r="E42" s="664">
        <v>0</v>
      </c>
      <c r="F42" s="664">
        <f>('[1]Detalle Ejecucion Abril 23 '!$F$276)</f>
        <v>0</v>
      </c>
      <c r="G42" s="664">
        <f>('[1]Formato Presentacion Mayo '!$E$216)</f>
        <v>0</v>
      </c>
      <c r="H42" s="664">
        <f>('[1]Detalle de Ejecucion Junio 23'!$E$263)</f>
        <v>0</v>
      </c>
      <c r="I42" s="664">
        <f>('[1]Detalle de Ejecucion Julio 23'!$F$250)</f>
        <v>0</v>
      </c>
      <c r="J42" s="664">
        <f>('[1]Formato Presentacion Agosto'!$E$216)</f>
        <v>0</v>
      </c>
      <c r="K42" s="664">
        <f>('Formato Presentacion Sept'!$E$34)</f>
        <v>0</v>
      </c>
      <c r="L42" s="664">
        <f>('Formato de Presentacion Octubre'!$E$32)</f>
        <v>0</v>
      </c>
      <c r="M42" s="664" t="e">
        <f>(#REF!)</f>
        <v>#REF!</v>
      </c>
      <c r="N42" s="679" t="e">
        <f t="shared" si="1"/>
        <v>#REF!</v>
      </c>
      <c r="O42" s="619"/>
      <c r="P42" s="619"/>
      <c r="R42" s="620"/>
    </row>
    <row r="43" spans="1:18" s="618" customFormat="1" ht="46.5">
      <c r="A43" s="678" t="s">
        <v>1768</v>
      </c>
      <c r="B43" s="664">
        <v>1000000</v>
      </c>
      <c r="C43" s="664">
        <v>73455</v>
      </c>
      <c r="D43" s="664">
        <f>('[1]Detalle Ejecucion Febrero 23'!$E$264)</f>
        <v>106495</v>
      </c>
      <c r="E43" s="664">
        <v>0</v>
      </c>
      <c r="F43" s="664">
        <f>('[1]Detalle Ejecucion Abril 23 '!$F$279)</f>
        <v>318999.96000000002</v>
      </c>
      <c r="G43" s="664">
        <f>('[1]Formato Presentacion Mayo '!$E$219)</f>
        <v>0</v>
      </c>
      <c r="H43" s="664">
        <f>('[1]Detalle de Ejecucion Junio 23'!$E$265)</f>
        <v>0</v>
      </c>
      <c r="I43" s="664">
        <f>('[1]Detalle de Ejecucion Julio 23'!$F$253)</f>
        <v>0</v>
      </c>
      <c r="J43" s="664">
        <f>('[1]Formato Presentacion Agosto'!$E$219)</f>
        <v>0</v>
      </c>
      <c r="K43" s="664">
        <f>('Formato Presentacion Sept'!$E$35)</f>
        <v>0</v>
      </c>
      <c r="L43" s="664">
        <f>('Formato de Presentacion Octubre'!$E$33)</f>
        <v>0</v>
      </c>
      <c r="M43" s="664" t="e">
        <f>(#REF!)</f>
        <v>#REF!</v>
      </c>
      <c r="N43" s="679" t="e">
        <f t="shared" si="1"/>
        <v>#REF!</v>
      </c>
      <c r="O43" s="619"/>
      <c r="P43" s="619"/>
      <c r="R43" s="620"/>
    </row>
    <row r="44" spans="1:18" s="618" customFormat="1" ht="30.75" customHeight="1">
      <c r="A44" s="680" t="s">
        <v>1769</v>
      </c>
      <c r="B44" s="664">
        <v>100000</v>
      </c>
      <c r="C44" s="664">
        <v>0</v>
      </c>
      <c r="D44" s="664">
        <v>0</v>
      </c>
      <c r="E44" s="664">
        <v>0</v>
      </c>
      <c r="F44" s="664">
        <f>('[1]Detalle Ejecucion Abril 23 '!$F$284)</f>
        <v>0</v>
      </c>
      <c r="G44" s="664">
        <f>('[1]Formato Presentacion Mayo '!$E$224)</f>
        <v>4445.0600000000004</v>
      </c>
      <c r="H44" s="664">
        <v>424.8</v>
      </c>
      <c r="I44" s="664">
        <f>('Formato Presentacion Sept'!$E$35)</f>
        <v>0</v>
      </c>
      <c r="J44" s="664">
        <f>('[1]Formato Presentacion Agosto'!$E$224)</f>
        <v>0</v>
      </c>
      <c r="K44" s="664"/>
      <c r="L44" s="664">
        <f>('Formato de Presentacion Octubre'!$E$34)</f>
        <v>55851.299999999996</v>
      </c>
      <c r="M44" s="664" t="e">
        <f>(#REF!)</f>
        <v>#REF!</v>
      </c>
      <c r="N44" s="679" t="e">
        <f t="shared" si="1"/>
        <v>#REF!</v>
      </c>
      <c r="O44" s="619"/>
      <c r="P44" s="619"/>
      <c r="R44" s="620"/>
    </row>
    <row r="45" spans="1:18" s="618" customFormat="1" ht="69.75">
      <c r="A45" s="678" t="s">
        <v>3279</v>
      </c>
      <c r="B45" s="664">
        <v>15350000</v>
      </c>
      <c r="C45" s="664">
        <v>686450</v>
      </c>
      <c r="D45" s="664">
        <f>('[1]Detalle Ejecucion Febrero 23'!$E$279)</f>
        <v>686490</v>
      </c>
      <c r="E45" s="664">
        <v>614779.19999999995</v>
      </c>
      <c r="F45" s="664">
        <f>('[1]Formato Presentacion Abril '!$E$233)</f>
        <v>642060</v>
      </c>
      <c r="G45" s="664">
        <f>('[1]Formato Presentacion Mayo '!$E$233)</f>
        <v>642060</v>
      </c>
      <c r="H45" s="664">
        <v>630460</v>
      </c>
      <c r="I45" s="664">
        <f>('Formato Presentacion Sept'!$E$36)</f>
        <v>634960</v>
      </c>
      <c r="J45" s="664">
        <f>('[1]Formato Presentacion Agosto'!$E$233)</f>
        <v>623504</v>
      </c>
      <c r="K45" s="664">
        <f>('Formato Presentacion Sept'!$E$36)</f>
        <v>634960</v>
      </c>
      <c r="L45" s="664">
        <f>('Formato de Presentacion Octubre'!$E$35)</f>
        <v>636503.72199999995</v>
      </c>
      <c r="M45" s="664" t="e">
        <f>(#REF!)</f>
        <v>#REF!</v>
      </c>
      <c r="N45" s="679" t="e">
        <f t="shared" si="1"/>
        <v>#REF!</v>
      </c>
      <c r="O45" s="619"/>
      <c r="P45" s="619"/>
      <c r="R45" s="620"/>
    </row>
    <row r="46" spans="1:18" s="618" customFormat="1" ht="33.75" customHeight="1">
      <c r="A46" s="678" t="s">
        <v>3280</v>
      </c>
      <c r="B46" s="664">
        <v>10942288</v>
      </c>
      <c r="C46" s="664">
        <v>116486.99</v>
      </c>
      <c r="D46" s="664">
        <v>385808.02</v>
      </c>
      <c r="E46" s="664">
        <v>3314856.63</v>
      </c>
      <c r="F46" s="664">
        <v>125956.17</v>
      </c>
      <c r="G46" s="664">
        <v>940250.09</v>
      </c>
      <c r="H46" s="664">
        <v>106464.63</v>
      </c>
      <c r="I46" s="664">
        <v>538890.74</v>
      </c>
      <c r="J46" s="664">
        <v>140594.57</v>
      </c>
      <c r="K46" s="664">
        <v>538890.74</v>
      </c>
      <c r="L46" s="664">
        <v>1143123.68</v>
      </c>
      <c r="M46" s="664" t="e">
        <f>(#REF!)</f>
        <v>#REF!</v>
      </c>
      <c r="N46" s="679" t="e">
        <f t="shared" ref="N46:N62" si="10">SUM(C46:M46)</f>
        <v>#REF!</v>
      </c>
      <c r="O46" s="619"/>
      <c r="P46" s="619"/>
      <c r="R46" s="620"/>
    </row>
    <row r="47" spans="1:18" s="618" customFormat="1" ht="57.75" customHeight="1">
      <c r="A47" s="685" t="s">
        <v>1772</v>
      </c>
      <c r="B47" s="669">
        <f t="shared" ref="B47" si="11">SUM(B48:B48)</f>
        <v>23000000</v>
      </c>
      <c r="C47" s="669">
        <f t="shared" ref="C47:N47" si="12">SUM(C48:C48)</f>
        <v>171100</v>
      </c>
      <c r="D47" s="669">
        <f t="shared" si="12"/>
        <v>0</v>
      </c>
      <c r="E47" s="669">
        <f t="shared" si="12"/>
        <v>0</v>
      </c>
      <c r="F47" s="669">
        <f t="shared" si="12"/>
        <v>182400</v>
      </c>
      <c r="G47" s="669">
        <f t="shared" si="12"/>
        <v>0</v>
      </c>
      <c r="H47" s="669">
        <f t="shared" si="12"/>
        <v>0</v>
      </c>
      <c r="I47" s="669">
        <f t="shared" si="12"/>
        <v>246895.79</v>
      </c>
      <c r="J47" s="669">
        <f t="shared" si="12"/>
        <v>1291843.93</v>
      </c>
      <c r="K47" s="669">
        <f t="shared" si="12"/>
        <v>1672782.4499999997</v>
      </c>
      <c r="L47" s="669">
        <f t="shared" si="12"/>
        <v>0</v>
      </c>
      <c r="M47" s="669" t="e">
        <f t="shared" si="12"/>
        <v>#REF!</v>
      </c>
      <c r="N47" s="686" t="e">
        <f t="shared" si="12"/>
        <v>#REF!</v>
      </c>
      <c r="O47" s="657">
        <f>+B47/$B$19</f>
        <v>4.1156365351142782E-3</v>
      </c>
      <c r="P47" s="658" t="e">
        <f>+N47/$N$19</f>
        <v>#REF!</v>
      </c>
      <c r="Q47" s="659" t="e">
        <f>+N47/B47</f>
        <v>#REF!</v>
      </c>
      <c r="R47" s="620"/>
    </row>
    <row r="48" spans="1:18" s="618" customFormat="1" ht="54" customHeight="1">
      <c r="A48" s="678" t="s">
        <v>1773</v>
      </c>
      <c r="B48" s="664">
        <v>23000000</v>
      </c>
      <c r="C48" s="664">
        <v>171100</v>
      </c>
      <c r="D48" s="664">
        <v>0</v>
      </c>
      <c r="E48" s="664">
        <v>0</v>
      </c>
      <c r="F48" s="664">
        <f>('[1]Detalle Ejecucion Abril 23 '!$F$335)</f>
        <v>182400</v>
      </c>
      <c r="G48" s="664">
        <f>('[1]Formato Presentacion Mayo '!$E$256)</f>
        <v>0</v>
      </c>
      <c r="H48" s="664">
        <f>('[1]Detalle de Ejecucion Junio 23'!$E$333)</f>
        <v>0</v>
      </c>
      <c r="I48" s="664">
        <f>('[1]Detalle de Ejecucion Julio 23'!$F$314)</f>
        <v>246895.79</v>
      </c>
      <c r="J48" s="664">
        <f>('[1]Formato Presentacion Agosto'!$E$256)</f>
        <v>1291843.93</v>
      </c>
      <c r="K48" s="664">
        <f>('Formato Presentacion Sept'!$E$39)</f>
        <v>1672782.4499999997</v>
      </c>
      <c r="L48" s="664">
        <f>('Formato de Presentacion Octubre'!$E$38)</f>
        <v>0</v>
      </c>
      <c r="M48" s="664" t="e">
        <f>(#REF!)</f>
        <v>#REF!</v>
      </c>
      <c r="N48" s="679" t="e">
        <f t="shared" si="10"/>
        <v>#REF!</v>
      </c>
      <c r="O48" s="619"/>
      <c r="P48" s="619"/>
      <c r="R48" s="620"/>
    </row>
    <row r="49" spans="1:18" ht="48.75" customHeight="1">
      <c r="A49" s="685" t="s">
        <v>1774</v>
      </c>
      <c r="B49" s="669">
        <f t="shared" ref="B49:N49" si="13">SUM(B50:B51)</f>
        <v>4395000000</v>
      </c>
      <c r="C49" s="669">
        <f t="shared" si="13"/>
        <v>553720</v>
      </c>
      <c r="D49" s="669">
        <f t="shared" si="13"/>
        <v>1627945.67</v>
      </c>
      <c r="E49" s="669">
        <f t="shared" si="13"/>
        <v>1501750433.8499999</v>
      </c>
      <c r="F49" s="669">
        <f t="shared" si="13"/>
        <v>1462176.42</v>
      </c>
      <c r="G49" s="669">
        <f t="shared" si="13"/>
        <v>13051069.27</v>
      </c>
      <c r="H49" s="669">
        <f t="shared" si="13"/>
        <v>3279290.08</v>
      </c>
      <c r="I49" s="669">
        <f t="shared" si="13"/>
        <v>1030000000</v>
      </c>
      <c r="J49" s="669">
        <f t="shared" si="13"/>
        <v>30650805.5</v>
      </c>
      <c r="K49" s="669">
        <f t="shared" si="13"/>
        <v>32163350.640000001</v>
      </c>
      <c r="L49" s="669">
        <f t="shared" si="13"/>
        <v>2608921</v>
      </c>
      <c r="M49" s="669" t="e">
        <f t="shared" si="13"/>
        <v>#REF!</v>
      </c>
      <c r="N49" s="686" t="e">
        <f t="shared" si="13"/>
        <v>#REF!</v>
      </c>
      <c r="O49" s="657">
        <f>+B49/$B$19</f>
        <v>0.78644445964466325</v>
      </c>
      <c r="P49" s="658" t="e">
        <f>+N49/$N$19</f>
        <v>#REF!</v>
      </c>
      <c r="Q49" s="659" t="e">
        <f>+N49/B49</f>
        <v>#REF!</v>
      </c>
      <c r="R49" s="620"/>
    </row>
    <row r="50" spans="1:18" s="618" customFormat="1" ht="52.5" customHeight="1">
      <c r="A50" s="678" t="s">
        <v>1775</v>
      </c>
      <c r="B50" s="664">
        <v>70000000</v>
      </c>
      <c r="C50" s="664">
        <v>553720</v>
      </c>
      <c r="D50" s="664">
        <f>('[1]Detalle Ejecucion Febrero 23'!$E$335)</f>
        <v>1627945.67</v>
      </c>
      <c r="E50" s="664">
        <v>1750433.85</v>
      </c>
      <c r="F50" s="664">
        <f>('[1]Detalle Ejecucion Abril 23 '!$F$351)</f>
        <v>1462176.42</v>
      </c>
      <c r="G50" s="664">
        <f>('[1]Formato Presentacion Mayo '!$E$272)</f>
        <v>13051069.27</v>
      </c>
      <c r="H50" s="664">
        <v>3279290.08</v>
      </c>
      <c r="I50" s="664">
        <v>0</v>
      </c>
      <c r="J50" s="664">
        <f>('[1]Formato Presentacion Agosto'!$E$272)</f>
        <v>650805.5</v>
      </c>
      <c r="K50" s="664">
        <f>('Detalle Ejecucion Sept 23'!$E$358)</f>
        <v>2163350.6399999997</v>
      </c>
      <c r="L50" s="664">
        <f>('Formato de Presentacion Octubre'!$E$40)</f>
        <v>2608921</v>
      </c>
      <c r="M50" s="664" t="e">
        <f>(#REF!)</f>
        <v>#REF!</v>
      </c>
      <c r="N50" s="679" t="e">
        <f t="shared" si="10"/>
        <v>#REF!</v>
      </c>
      <c r="O50" s="616"/>
      <c r="P50" s="619"/>
      <c r="Q50" s="619"/>
      <c r="R50" s="620"/>
    </row>
    <row r="51" spans="1:18" s="618" customFormat="1" ht="52.5" customHeight="1">
      <c r="A51" s="678" t="s">
        <v>1776</v>
      </c>
      <c r="B51" s="664">
        <v>4325000000</v>
      </c>
      <c r="C51" s="664">
        <v>0</v>
      </c>
      <c r="D51" s="664">
        <v>0</v>
      </c>
      <c r="E51" s="664">
        <v>1500000000</v>
      </c>
      <c r="F51" s="664">
        <f>('[1]Detalle Ejecucion Abril 23 '!$F$355)</f>
        <v>0</v>
      </c>
      <c r="G51" s="664">
        <f>('[1]Formato Presentacion Mayo '!$E$273)</f>
        <v>0</v>
      </c>
      <c r="H51" s="664">
        <v>0</v>
      </c>
      <c r="I51" s="664">
        <f>('[1]Detalle de Ejecucion Julio 23'!$F$330)</f>
        <v>1030000000</v>
      </c>
      <c r="J51" s="664">
        <f>('[1]Formato Presentacion Agosto'!$E$273)</f>
        <v>30000000</v>
      </c>
      <c r="K51" s="664">
        <f>('Detalle Ejecucion Sept 23'!$E$363)</f>
        <v>30000000</v>
      </c>
      <c r="L51" s="664">
        <f>('Formato de Presentacion Octubre'!$E$41)</f>
        <v>0</v>
      </c>
      <c r="M51" s="664" t="e">
        <f>(#REF!)</f>
        <v>#REF!</v>
      </c>
      <c r="N51" s="679" t="e">
        <f t="shared" si="10"/>
        <v>#REF!</v>
      </c>
      <c r="O51" s="616"/>
      <c r="P51" s="619"/>
      <c r="R51" s="620"/>
    </row>
    <row r="52" spans="1:18" ht="50.25" customHeight="1">
      <c r="A52" s="685" t="s">
        <v>1777</v>
      </c>
      <c r="B52" s="669">
        <f t="shared" ref="B52" si="14">SUM(B53:B59)</f>
        <v>104750000</v>
      </c>
      <c r="C52" s="669">
        <f t="shared" ref="C52:N52" si="15">SUM(C53:C59)</f>
        <v>1362162.5</v>
      </c>
      <c r="D52" s="669">
        <f t="shared" si="15"/>
        <v>414650.02</v>
      </c>
      <c r="E52" s="669">
        <f t="shared" si="15"/>
        <v>2733572.73</v>
      </c>
      <c r="F52" s="669">
        <f t="shared" si="15"/>
        <v>407346.94</v>
      </c>
      <c r="G52" s="669">
        <f t="shared" si="15"/>
        <v>4289243.28</v>
      </c>
      <c r="H52" s="669">
        <f t="shared" si="15"/>
        <v>3377648.61</v>
      </c>
      <c r="I52" s="669">
        <f t="shared" si="15"/>
        <v>168161.29</v>
      </c>
      <c r="J52" s="669">
        <f t="shared" si="15"/>
        <v>0</v>
      </c>
      <c r="K52" s="669">
        <f t="shared" si="15"/>
        <v>705564.48</v>
      </c>
      <c r="L52" s="669">
        <f t="shared" si="15"/>
        <v>6480259.9800000004</v>
      </c>
      <c r="M52" s="669" t="e">
        <f t="shared" si="15"/>
        <v>#REF!</v>
      </c>
      <c r="N52" s="686" t="e">
        <f t="shared" si="15"/>
        <v>#REF!</v>
      </c>
      <c r="O52" s="657">
        <f>+B52/$B$19</f>
        <v>1.8744040306661769E-2</v>
      </c>
      <c r="P52" s="658" t="e">
        <f>+N52/$N$19</f>
        <v>#REF!</v>
      </c>
      <c r="Q52" s="659" t="e">
        <f>+N52/B52</f>
        <v>#REF!</v>
      </c>
      <c r="R52" s="620"/>
    </row>
    <row r="53" spans="1:18" s="618" customFormat="1" ht="35.25" customHeight="1">
      <c r="A53" s="678" t="s">
        <v>1778</v>
      </c>
      <c r="B53" s="664">
        <v>30300000</v>
      </c>
      <c r="C53" s="664">
        <v>1151532.5</v>
      </c>
      <c r="D53" s="664">
        <v>0</v>
      </c>
      <c r="E53" s="664">
        <v>2733572.73</v>
      </c>
      <c r="F53" s="664">
        <f>('[1]Detalle Ejecucion Abril 23 '!$F$358)</f>
        <v>0</v>
      </c>
      <c r="G53" s="664">
        <f>('[1]Formato Presentacion Mayo '!$E$275)</f>
        <v>3912225.81</v>
      </c>
      <c r="H53" s="664">
        <f>('[1]Detalle de Ejecucion Junio 23'!$E$361)</f>
        <v>0</v>
      </c>
      <c r="I53" s="664">
        <f>('[1]Formato Presentacion Julio (2)'!$E$274)</f>
        <v>168161.29</v>
      </c>
      <c r="J53" s="664">
        <f>('Formato Presentacion Agosto (2)'!$E$275)</f>
        <v>0</v>
      </c>
      <c r="K53" s="664">
        <v>705564.48</v>
      </c>
      <c r="L53" s="664"/>
      <c r="M53" s="664" t="e">
        <f>(#REF!)</f>
        <v>#REF!</v>
      </c>
      <c r="N53" s="679" t="e">
        <f t="shared" si="10"/>
        <v>#REF!</v>
      </c>
      <c r="O53" s="619"/>
      <c r="P53" s="619"/>
      <c r="R53" s="620"/>
    </row>
    <row r="54" spans="1:18" s="618" customFormat="1" ht="57" customHeight="1">
      <c r="A54" s="687" t="s">
        <v>1779</v>
      </c>
      <c r="B54" s="664">
        <v>900000</v>
      </c>
      <c r="C54" s="664">
        <v>0</v>
      </c>
      <c r="D54" s="664">
        <v>0</v>
      </c>
      <c r="E54" s="664">
        <v>0</v>
      </c>
      <c r="F54" s="664">
        <f>('[1]Detalle Ejecucion Abril 23 '!$F$364)</f>
        <v>0</v>
      </c>
      <c r="G54" s="664">
        <f>('[1]Formato Presentacion Mayo '!$E$283)</f>
        <v>0</v>
      </c>
      <c r="H54" s="664">
        <f>('[1]Detalle de Ejecucion Junio 23'!$E$368)</f>
        <v>0</v>
      </c>
      <c r="I54" s="664">
        <f>('[1]Detalle de Ejecucion Julio 23'!$F$342)</f>
        <v>0</v>
      </c>
      <c r="J54" s="664">
        <f>('Formato Presentacion Agosto (2)'!$E$283)</f>
        <v>0</v>
      </c>
      <c r="K54" s="664">
        <f>('Formato Presentacion Sept'!$E$47)</f>
        <v>0</v>
      </c>
      <c r="L54" s="664">
        <f>('Formato de Presentacion Octubre'!$E$44)</f>
        <v>336399.98</v>
      </c>
      <c r="M54" s="664" t="e">
        <f>(#REF!)</f>
        <v>#REF!</v>
      </c>
      <c r="N54" s="679" t="e">
        <f t="shared" si="10"/>
        <v>#REF!</v>
      </c>
      <c r="O54" s="619"/>
      <c r="P54" s="619"/>
      <c r="R54" s="620"/>
    </row>
    <row r="55" spans="1:18" s="618" customFormat="1" ht="48" customHeight="1">
      <c r="A55" s="678" t="s">
        <v>1780</v>
      </c>
      <c r="B55" s="664">
        <v>46000000</v>
      </c>
      <c r="C55" s="664">
        <v>0</v>
      </c>
      <c r="D55" s="664">
        <v>0</v>
      </c>
      <c r="E55" s="664">
        <v>0</v>
      </c>
      <c r="F55" s="664">
        <f>('[1]Detalle Ejecucion Abril 23 '!$F$372)</f>
        <v>0</v>
      </c>
      <c r="G55" s="664">
        <f>('[1]Formato Presentacion Mayo '!$E$291)</f>
        <v>0</v>
      </c>
      <c r="H55" s="664">
        <f>('[1]Detalle de Ejecucion Junio 23'!$E$372)</f>
        <v>0</v>
      </c>
      <c r="I55" s="664">
        <f>('[1]Detalle de Ejecucion Julio 23'!$F$346)</f>
        <v>0</v>
      </c>
      <c r="J55" s="664">
        <f>('Formato Presentacion Sept'!$E$48)</f>
        <v>0</v>
      </c>
      <c r="K55" s="664">
        <f>('Formato Presentacion Sept'!$E$48)</f>
        <v>0</v>
      </c>
      <c r="L55" s="664">
        <f>('Formato de Presentacion Octubre'!$E$45)</f>
        <v>6143860</v>
      </c>
      <c r="M55" s="664" t="e">
        <f>(#REF!)</f>
        <v>#REF!</v>
      </c>
      <c r="N55" s="679" t="e">
        <f t="shared" si="10"/>
        <v>#REF!</v>
      </c>
      <c r="O55" s="619"/>
      <c r="P55" s="619"/>
      <c r="R55" s="620"/>
    </row>
    <row r="56" spans="1:18" s="618" customFormat="1" ht="54.75" customHeight="1">
      <c r="A56" s="687" t="s">
        <v>1781</v>
      </c>
      <c r="B56" s="664">
        <v>12050000</v>
      </c>
      <c r="C56" s="664">
        <v>210630</v>
      </c>
      <c r="D56" s="664">
        <f>('[1]Detalle Ejecucion Febrero 23'!$E$358)</f>
        <v>414650.02</v>
      </c>
      <c r="E56" s="664">
        <v>0</v>
      </c>
      <c r="F56" s="664">
        <f>('[1]Detalle Ejecucion Abril 23 '!$F$375)</f>
        <v>36585.9</v>
      </c>
      <c r="G56" s="664">
        <f>('[1]Formato Presentacion Mayo '!$E$294)</f>
        <v>3429.47</v>
      </c>
      <c r="H56" s="664"/>
      <c r="I56" s="664"/>
      <c r="J56" s="664">
        <f>('Formato Presentacion Sept'!$E$49)</f>
        <v>0</v>
      </c>
      <c r="K56" s="664">
        <f>('Formato Presentacion Sept'!$E$49)</f>
        <v>0</v>
      </c>
      <c r="L56" s="664">
        <f>('Formato de Presentacion Octubre'!$E$46)</f>
        <v>0</v>
      </c>
      <c r="M56" s="664" t="e">
        <f>(#REF!)</f>
        <v>#REF!</v>
      </c>
      <c r="N56" s="679" t="e">
        <f t="shared" si="10"/>
        <v>#REF!</v>
      </c>
      <c r="O56" s="619"/>
      <c r="P56" s="619"/>
      <c r="R56" s="620"/>
    </row>
    <row r="57" spans="1:18" s="618" customFormat="1" ht="46.5">
      <c r="A57" s="678" t="s">
        <v>1782</v>
      </c>
      <c r="B57" s="664">
        <v>2000000</v>
      </c>
      <c r="C57" s="664">
        <v>0</v>
      </c>
      <c r="D57" s="664">
        <v>0</v>
      </c>
      <c r="E57" s="664">
        <v>0</v>
      </c>
      <c r="F57" s="664">
        <f>('[1]Detalle Ejecucion Abril 23 '!$F$383)</f>
        <v>0</v>
      </c>
      <c r="G57" s="664">
        <f>('[1]Formato Presentacion Mayo '!$E$303)</f>
        <v>43188</v>
      </c>
      <c r="H57" s="664">
        <f>('[1]Detalle de Ejecucion Junio 23'!$E$372)</f>
        <v>0</v>
      </c>
      <c r="I57" s="664">
        <f>('[1]Formato Presentacion Agosto'!$E$303)</f>
        <v>0</v>
      </c>
      <c r="J57" s="664"/>
      <c r="K57" s="664">
        <v>0</v>
      </c>
      <c r="L57" s="664">
        <f>('Formato de Presentacion Octubre'!$E$47)</f>
        <v>0</v>
      </c>
      <c r="M57" s="664" t="e">
        <f>(#REF!)</f>
        <v>#REF!</v>
      </c>
      <c r="N57" s="679" t="e">
        <f t="shared" si="10"/>
        <v>#REF!</v>
      </c>
      <c r="O57" s="619"/>
      <c r="P57" s="619"/>
      <c r="R57" s="620"/>
    </row>
    <row r="58" spans="1:18" s="618" customFormat="1" ht="29.25" customHeight="1">
      <c r="A58" s="687" t="s">
        <v>1783</v>
      </c>
      <c r="B58" s="664">
        <v>12000000</v>
      </c>
      <c r="C58" s="664">
        <v>0</v>
      </c>
      <c r="D58" s="664">
        <v>0</v>
      </c>
      <c r="E58" s="664">
        <v>0</v>
      </c>
      <c r="F58" s="664">
        <f>('[1]Detalle Ejecucion Abril 23 '!$F$386)</f>
        <v>0</v>
      </c>
      <c r="G58" s="664">
        <f>('[1]Formato Presentacion Mayo '!$E$305)</f>
        <v>330400</v>
      </c>
      <c r="H58" s="664">
        <v>1894604.46</v>
      </c>
      <c r="I58" s="664">
        <f>('[1]Detalle de Ejecucion Julio 23'!$F$361)</f>
        <v>0</v>
      </c>
      <c r="J58" s="664">
        <f>('Formato Presentacion Sept'!$E$52)</f>
        <v>0</v>
      </c>
      <c r="K58" s="664">
        <f>('Formato Presentacion Sept'!$E$52)</f>
        <v>0</v>
      </c>
      <c r="L58" s="664">
        <f>('Formato de Presentacion Octubre'!$E$48)</f>
        <v>0</v>
      </c>
      <c r="M58" s="664" t="e">
        <f>(#REF!)</f>
        <v>#REF!</v>
      </c>
      <c r="N58" s="679" t="e">
        <f t="shared" si="10"/>
        <v>#REF!</v>
      </c>
      <c r="O58" s="619"/>
      <c r="P58" s="619"/>
      <c r="R58" s="620"/>
    </row>
    <row r="59" spans="1:18" s="618" customFormat="1" ht="46.5">
      <c r="A59" s="678" t="s">
        <v>1784</v>
      </c>
      <c r="B59" s="664">
        <v>1500000</v>
      </c>
      <c r="C59" s="664"/>
      <c r="D59" s="664"/>
      <c r="E59" s="664"/>
      <c r="F59" s="664">
        <f>('[1]Detalle Ejecucion Abril 23 '!$F$390)</f>
        <v>370761.04</v>
      </c>
      <c r="G59" s="664">
        <f>('[1]Formato Presentacion Mayo '!$E$313)</f>
        <v>0</v>
      </c>
      <c r="H59" s="664">
        <v>1483044.15</v>
      </c>
      <c r="I59" s="664">
        <f>('[1]Formato Presentacion Agosto'!$E$305)</f>
        <v>0</v>
      </c>
      <c r="J59" s="664"/>
      <c r="K59" s="664">
        <v>0</v>
      </c>
      <c r="L59" s="664">
        <f>('Formato de Presentacion Octubre'!$E$499)</f>
        <v>0</v>
      </c>
      <c r="M59" s="664" t="e">
        <f>(#REF!)</f>
        <v>#REF!</v>
      </c>
      <c r="N59" s="679" t="e">
        <f t="shared" si="10"/>
        <v>#REF!</v>
      </c>
      <c r="O59" s="619"/>
      <c r="P59" s="619"/>
      <c r="R59" s="620"/>
    </row>
    <row r="60" spans="1:18" ht="41.25" customHeight="1">
      <c r="A60" s="685" t="s">
        <v>1785</v>
      </c>
      <c r="B60" s="669">
        <f t="shared" ref="B60:N60" si="16">SUM(B61:B62)</f>
        <v>105000000</v>
      </c>
      <c r="C60" s="669">
        <f t="shared" si="16"/>
        <v>1055750.49</v>
      </c>
      <c r="D60" s="669">
        <f t="shared" si="16"/>
        <v>7066840.9900000002</v>
      </c>
      <c r="E60" s="669">
        <f t="shared" si="16"/>
        <v>3969576.73</v>
      </c>
      <c r="F60" s="669">
        <f t="shared" si="16"/>
        <v>7457908.4399999995</v>
      </c>
      <c r="G60" s="669">
        <f t="shared" si="16"/>
        <v>5523348.5</v>
      </c>
      <c r="H60" s="669">
        <f t="shared" si="16"/>
        <v>2484519.6</v>
      </c>
      <c r="I60" s="669">
        <f t="shared" si="16"/>
        <v>2563169.17</v>
      </c>
      <c r="J60" s="669">
        <f t="shared" si="16"/>
        <v>1793712.02</v>
      </c>
      <c r="K60" s="669">
        <f t="shared" si="16"/>
        <v>9869191.2399999984</v>
      </c>
      <c r="L60" s="669">
        <f t="shared" si="16"/>
        <v>12998944.91</v>
      </c>
      <c r="M60" s="669">
        <f t="shared" si="16"/>
        <v>10109255.74</v>
      </c>
      <c r="N60" s="686">
        <f t="shared" si="16"/>
        <v>64892217.829999998</v>
      </c>
      <c r="O60" s="657">
        <f>+B60/$B$19</f>
        <v>1.8788775486391272E-2</v>
      </c>
      <c r="P60" s="658">
        <f>+N60/$N$19</f>
        <v>2.6031984629871677E-2</v>
      </c>
      <c r="Q60" s="659">
        <f>+N60/B60</f>
        <v>0.61802112219047622</v>
      </c>
      <c r="R60" s="620"/>
    </row>
    <row r="61" spans="1:18" s="618" customFormat="1" ht="45" customHeight="1">
      <c r="A61" s="678" t="s">
        <v>1786</v>
      </c>
      <c r="B61" s="664">
        <v>105000000</v>
      </c>
      <c r="C61" s="664">
        <v>1055750.49</v>
      </c>
      <c r="D61" s="664">
        <v>4032501.05</v>
      </c>
      <c r="E61" s="664">
        <v>3880638.23</v>
      </c>
      <c r="F61" s="664">
        <f>('[1]Detalle Ejecucion Abril 23 '!$F$394)</f>
        <v>0</v>
      </c>
      <c r="G61" s="664">
        <v>1113863.9099999999</v>
      </c>
      <c r="H61" s="664">
        <v>2274776.9700000002</v>
      </c>
      <c r="I61" s="664">
        <v>292919.65000000002</v>
      </c>
      <c r="J61" s="664">
        <f>('[1]Detalle de Ejecucion Agosto 23'!$E$349)</f>
        <v>1793712.02</v>
      </c>
      <c r="K61" s="664">
        <f>('Detalle Ejecucion Sept 23'!$E$404)</f>
        <v>9869191.2399999984</v>
      </c>
      <c r="L61" s="664">
        <f>('Detalle de Ejecucion Octubr (2)'!$E$399)</f>
        <v>2958973.0700000003</v>
      </c>
      <c r="M61" s="664">
        <f>('Detalle de Ejecución Noviembre'!E439)</f>
        <v>1071533.22</v>
      </c>
      <c r="N61" s="679">
        <f t="shared" si="10"/>
        <v>28343859.849999998</v>
      </c>
      <c r="O61" s="619"/>
      <c r="P61" s="619"/>
      <c r="Q61" s="619"/>
      <c r="R61" s="620"/>
    </row>
    <row r="62" spans="1:18" s="618" customFormat="1" ht="52.5" customHeight="1">
      <c r="A62" s="678" t="s">
        <v>1787</v>
      </c>
      <c r="B62" s="670">
        <v>0</v>
      </c>
      <c r="C62" s="664"/>
      <c r="D62" s="664">
        <v>3034339.94</v>
      </c>
      <c r="E62" s="664">
        <v>88938.5</v>
      </c>
      <c r="F62" s="664">
        <f>('[1]Detalle Ejecucion Abril 23 '!$F$397)</f>
        <v>7457908.4399999995</v>
      </c>
      <c r="G62" s="664">
        <v>4409484.59</v>
      </c>
      <c r="H62" s="664">
        <v>209742.63</v>
      </c>
      <c r="I62" s="664">
        <v>2270249.52</v>
      </c>
      <c r="J62" s="664"/>
      <c r="K62" s="664">
        <f>('Detalle Ejecucion Sept 23'!$F$410)</f>
        <v>0</v>
      </c>
      <c r="L62" s="664">
        <f>('Detalle de Ejecucion Octubr (2)'!$E$404)</f>
        <v>10039971.84</v>
      </c>
      <c r="M62" s="664">
        <f>('Detalle de Ejecución Noviembre'!E440)</f>
        <v>9037722.5199999996</v>
      </c>
      <c r="N62" s="679">
        <f t="shared" si="10"/>
        <v>36548357.980000004</v>
      </c>
      <c r="O62" s="619"/>
      <c r="P62" s="619"/>
      <c r="Q62" s="619"/>
      <c r="R62" s="620"/>
    </row>
    <row r="63" spans="1:18" s="615" customFormat="1" ht="45.75" customHeight="1" thickBot="1">
      <c r="A63" s="688" t="s">
        <v>15</v>
      </c>
      <c r="B63" s="689">
        <f t="shared" ref="B63" si="17">B22+B28+B38+B47+B49+B52+B60</f>
        <v>5588442955</v>
      </c>
      <c r="C63" s="689">
        <f t="shared" ref="C63:N63" si="18">C22+C28+C38+C47+C49+C52+C60</f>
        <v>21394911.369999997</v>
      </c>
      <c r="D63" s="689">
        <f t="shared" si="18"/>
        <v>28759495.039999999</v>
      </c>
      <c r="E63" s="689">
        <f t="shared" si="18"/>
        <v>1539042207.0999999</v>
      </c>
      <c r="F63" s="689">
        <f t="shared" si="18"/>
        <v>28349747.230000004</v>
      </c>
      <c r="G63" s="689">
        <f t="shared" si="18"/>
        <v>162088462.73900002</v>
      </c>
      <c r="H63" s="689">
        <f t="shared" si="18"/>
        <v>37072996.329999998</v>
      </c>
      <c r="I63" s="689">
        <f t="shared" si="18"/>
        <v>1056795040.8399999</v>
      </c>
      <c r="J63" s="689">
        <f t="shared" si="18"/>
        <v>80580356.170000002</v>
      </c>
      <c r="K63" s="689">
        <f t="shared" si="18"/>
        <v>190328314.85999998</v>
      </c>
      <c r="L63" s="689">
        <f t="shared" si="18"/>
        <v>47245247.842000008</v>
      </c>
      <c r="M63" s="689" t="e">
        <f t="shared" si="18"/>
        <v>#REF!</v>
      </c>
      <c r="N63" s="690" t="e">
        <f t="shared" si="18"/>
        <v>#REF!</v>
      </c>
      <c r="O63" s="657">
        <f>+B63/$B$19</f>
        <v>1</v>
      </c>
      <c r="P63" s="658" t="e">
        <f>+N63/$N$19</f>
        <v>#REF!</v>
      </c>
      <c r="Q63" s="659" t="e">
        <f>+N63/B63</f>
        <v>#REF!</v>
      </c>
      <c r="R63" s="620"/>
    </row>
    <row r="64" spans="1:18" ht="23.25">
      <c r="A64" s="624"/>
      <c r="B64" s="610"/>
      <c r="C64" s="610"/>
      <c r="D64" s="610"/>
      <c r="E64" s="610"/>
      <c r="F64" s="610"/>
      <c r="G64" s="610"/>
      <c r="H64" s="610"/>
      <c r="I64" s="610"/>
      <c r="J64" s="610"/>
      <c r="K64" s="610"/>
      <c r="L64" s="610"/>
      <c r="M64" s="610"/>
      <c r="N64" s="610"/>
    </row>
    <row r="65" spans="1:16" ht="23.25">
      <c r="A65" s="624"/>
      <c r="B65" s="625">
        <f>+B63-B19</f>
        <v>0</v>
      </c>
      <c r="C65" s="610"/>
      <c r="D65" s="610"/>
      <c r="E65" s="610"/>
      <c r="F65" s="610"/>
      <c r="G65" s="610"/>
      <c r="H65" s="610"/>
      <c r="I65" s="610"/>
      <c r="J65" s="610"/>
      <c r="K65" s="610"/>
      <c r="L65" s="610"/>
      <c r="M65" s="610"/>
      <c r="N65" s="625"/>
    </row>
    <row r="66" spans="1:16" s="626" customFormat="1" ht="23.25">
      <c r="A66" s="624"/>
      <c r="B66" s="610"/>
      <c r="C66" s="610"/>
      <c r="D66" s="610"/>
      <c r="E66" s="610"/>
      <c r="F66" s="610"/>
      <c r="G66" s="610"/>
      <c r="H66" s="610"/>
      <c r="I66" s="610"/>
      <c r="J66" s="610"/>
      <c r="K66" s="610"/>
      <c r="L66" s="610"/>
      <c r="M66" s="610"/>
      <c r="N66" s="610"/>
    </row>
    <row r="67" spans="1:16" s="626" customFormat="1" ht="28.5">
      <c r="A67" s="627"/>
      <c r="B67" s="628"/>
      <c r="C67" s="628"/>
      <c r="D67" s="628"/>
      <c r="E67" s="628"/>
      <c r="F67" s="628"/>
      <c r="G67" s="628"/>
      <c r="H67" s="628"/>
      <c r="I67" s="628"/>
      <c r="J67" s="610"/>
      <c r="K67" s="610"/>
      <c r="L67" s="610"/>
      <c r="M67" s="610"/>
      <c r="N67" s="610"/>
    </row>
    <row r="68" spans="1:16" s="626" customFormat="1" ht="28.5">
      <c r="A68" s="627" t="s">
        <v>3281</v>
      </c>
      <c r="B68" s="628"/>
      <c r="C68" s="628"/>
      <c r="D68" s="628"/>
      <c r="E68" s="628"/>
      <c r="F68" s="629" t="s">
        <v>3345</v>
      </c>
      <c r="G68" s="628"/>
      <c r="H68" s="628"/>
      <c r="I68" s="628"/>
      <c r="J68" s="610"/>
      <c r="K68" s="610"/>
      <c r="L68" s="610"/>
      <c r="M68" s="610"/>
      <c r="N68" s="610"/>
    </row>
    <row r="69" spans="1:16" s="626" customFormat="1" ht="28.5">
      <c r="A69" s="630" t="s">
        <v>3283</v>
      </c>
      <c r="B69" s="628"/>
      <c r="C69" s="628"/>
      <c r="D69" s="628"/>
      <c r="E69" s="628"/>
      <c r="F69" s="631" t="s">
        <v>3344</v>
      </c>
      <c r="G69" s="628"/>
      <c r="H69" s="628"/>
      <c r="I69" s="628"/>
      <c r="J69" s="610"/>
      <c r="K69" s="610"/>
      <c r="L69" s="610"/>
      <c r="M69" s="610"/>
      <c r="N69" s="610"/>
    </row>
    <row r="70" spans="1:16" s="626" customFormat="1" ht="19.5" customHeight="1">
      <c r="A70" s="630"/>
      <c r="B70" s="628"/>
      <c r="C70" s="632"/>
      <c r="D70" s="628"/>
      <c r="E70" s="628"/>
      <c r="F70" s="628"/>
      <c r="G70" s="628"/>
      <c r="H70" s="628"/>
      <c r="I70" s="628"/>
      <c r="J70" s="610"/>
      <c r="K70" s="610"/>
      <c r="L70" s="610"/>
      <c r="M70" s="610"/>
      <c r="N70" s="625"/>
      <c r="P70" s="661"/>
    </row>
    <row r="71" spans="1:16" s="626" customFormat="1" ht="32.25" customHeight="1">
      <c r="A71" s="628"/>
      <c r="B71" s="628"/>
      <c r="C71" s="628"/>
      <c r="D71" s="762" t="s">
        <v>3100</v>
      </c>
      <c r="E71" s="762"/>
      <c r="F71" s="628"/>
      <c r="G71" s="628"/>
      <c r="H71" s="628"/>
      <c r="I71" s="628"/>
      <c r="J71" s="610"/>
      <c r="K71" s="610"/>
      <c r="L71" s="610"/>
      <c r="M71" s="610"/>
      <c r="N71" s="610"/>
    </row>
    <row r="72" spans="1:16" s="626" customFormat="1" ht="28.5">
      <c r="A72" s="628"/>
      <c r="B72" s="628"/>
      <c r="C72" s="628"/>
      <c r="D72" s="763" t="s">
        <v>3346</v>
      </c>
      <c r="E72" s="763"/>
      <c r="F72" s="628"/>
      <c r="G72" s="628"/>
      <c r="H72" s="628"/>
      <c r="I72" s="628"/>
      <c r="J72" s="610"/>
      <c r="K72" s="610"/>
      <c r="L72" s="610"/>
      <c r="M72" s="610"/>
      <c r="N72" s="660"/>
    </row>
    <row r="73" spans="1:16">
      <c r="A73" s="633"/>
    </row>
    <row r="74" spans="1:16" ht="15.75">
      <c r="A74" s="730"/>
      <c r="B74" s="730"/>
      <c r="C74" s="730"/>
      <c r="D74" s="730"/>
    </row>
    <row r="75" spans="1:16">
      <c r="A75" s="725"/>
      <c r="B75" s="725"/>
      <c r="C75" s="725"/>
      <c r="D75" s="725"/>
    </row>
    <row r="76" spans="1:16">
      <c r="A76" s="634"/>
    </row>
    <row r="77" spans="1:16">
      <c r="A77" s="634"/>
    </row>
    <row r="78" spans="1:16">
      <c r="A78" s="634"/>
    </row>
    <row r="80" spans="1:16">
      <c r="A80" s="635"/>
    </row>
    <row r="81" spans="1:3">
      <c r="A81" s="635"/>
      <c r="B81" s="636"/>
    </row>
    <row r="83" spans="1:3">
      <c r="C83" s="636"/>
    </row>
    <row r="84" spans="1:3">
      <c r="A84" s="637"/>
      <c r="C84" s="633"/>
    </row>
    <row r="85" spans="1:3">
      <c r="A85" s="637"/>
      <c r="B85" s="636"/>
      <c r="C85" s="636"/>
    </row>
    <row r="86" spans="1:3">
      <c r="A86" s="637"/>
      <c r="B86" s="636"/>
      <c r="C86" s="636"/>
    </row>
    <row r="87" spans="1:3">
      <c r="A87" s="638"/>
      <c r="B87" s="633"/>
      <c r="C87" s="633"/>
    </row>
  </sheetData>
  <mergeCells count="5">
    <mergeCell ref="A75:D75"/>
    <mergeCell ref="A8:N8"/>
    <mergeCell ref="A9:N9"/>
    <mergeCell ref="A10:N10"/>
    <mergeCell ref="A74:D74"/>
  </mergeCells>
  <printOptions horizontalCentered="1"/>
  <pageMargins left="0.23622047244094491" right="0.23622047244094491" top="0.43307086614173229" bottom="0.51181102362204722" header="0.31496062992125984" footer="0.31496062992125984"/>
  <pageSetup paperSize="5" scale="31" fitToHeight="2" orientation="landscape" r:id="rId1"/>
  <rowBreaks count="1" manualBreakCount="1">
    <brk id="46" max="13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5"/>
  <sheetViews>
    <sheetView topLeftCell="A53" zoomScale="50" zoomScaleNormal="50" workbookViewId="0">
      <selection activeCell="Q69" sqref="Q69"/>
    </sheetView>
  </sheetViews>
  <sheetFormatPr baseColWidth="10" defaultColWidth="9.140625" defaultRowHeight="15"/>
  <cols>
    <col min="1" max="1" width="53.140625" style="608" customWidth="1"/>
    <col min="2" max="2" width="38.28515625" style="608" customWidth="1"/>
    <col min="3" max="3" width="29.5703125" style="608" customWidth="1"/>
    <col min="4" max="4" width="33.140625" style="608" customWidth="1"/>
    <col min="5" max="5" width="36.140625" style="608" customWidth="1"/>
    <col min="6" max="6" width="31.140625" style="608" customWidth="1"/>
    <col min="7" max="7" width="34.7109375" style="608" customWidth="1"/>
    <col min="8" max="8" width="32.85546875" style="608" customWidth="1"/>
    <col min="9" max="9" width="36.42578125" style="608" customWidth="1"/>
    <col min="10" max="10" width="30.42578125" style="608" customWidth="1"/>
    <col min="11" max="11" width="35.140625" style="608" customWidth="1"/>
    <col min="12" max="12" width="30" style="608" customWidth="1"/>
    <col min="13" max="13" width="31.85546875" style="608" customWidth="1"/>
    <col min="14" max="14" width="32.5703125" style="608" customWidth="1"/>
    <col min="15" max="15" width="37.28515625" style="608" customWidth="1"/>
    <col min="16" max="16" width="24.42578125" style="608" customWidth="1"/>
    <col min="17" max="17" width="27.85546875" style="608" customWidth="1"/>
    <col min="18" max="18" width="18.7109375" style="608" customWidth="1"/>
    <col min="19" max="19" width="21.7109375" style="608" bestFit="1" customWidth="1"/>
    <col min="20" max="16384" width="9.140625" style="608"/>
  </cols>
  <sheetData>
    <row r="1" spans="1:17" ht="23.25">
      <c r="A1" s="605"/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7"/>
    </row>
    <row r="2" spans="1:17" ht="23.25">
      <c r="A2" s="609" t="s">
        <v>1733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1"/>
    </row>
    <row r="3" spans="1:17" ht="23.25">
      <c r="A3" s="609"/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1"/>
    </row>
    <row r="4" spans="1:17" ht="23.25">
      <c r="A4" s="609"/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  <c r="O4" s="611"/>
    </row>
    <row r="5" spans="1:17" ht="23.25">
      <c r="A5" s="609"/>
      <c r="B5" s="610"/>
      <c r="C5" s="610"/>
      <c r="D5" s="610"/>
      <c r="E5" s="610"/>
      <c r="F5" s="610"/>
      <c r="G5" s="610"/>
      <c r="H5" s="610"/>
      <c r="I5" s="610"/>
      <c r="J5" s="610"/>
      <c r="K5" s="610"/>
      <c r="L5" s="610"/>
      <c r="M5" s="610"/>
      <c r="N5" s="610"/>
      <c r="O5" s="611"/>
    </row>
    <row r="6" spans="1:17" ht="30.75" customHeight="1">
      <c r="A6" s="731" t="s">
        <v>1734</v>
      </c>
      <c r="B6" s="732"/>
      <c r="C6" s="732"/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732"/>
      <c r="O6" s="733"/>
    </row>
    <row r="7" spans="1:17" ht="28.5">
      <c r="A7" s="734" t="s">
        <v>3278</v>
      </c>
      <c r="B7" s="727"/>
      <c r="C7" s="727"/>
      <c r="D7" s="727"/>
      <c r="E7" s="727"/>
      <c r="F7" s="727"/>
      <c r="G7" s="727"/>
      <c r="H7" s="727"/>
      <c r="I7" s="727"/>
      <c r="J7" s="727"/>
      <c r="K7" s="727"/>
      <c r="L7" s="727"/>
      <c r="M7" s="727"/>
      <c r="N7" s="727"/>
      <c r="O7" s="735"/>
    </row>
    <row r="8" spans="1:17" ht="36" customHeight="1">
      <c r="A8" s="734" t="s">
        <v>1735</v>
      </c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35"/>
    </row>
    <row r="9" spans="1:17" ht="36" customHeight="1">
      <c r="A9" s="612"/>
      <c r="B9" s="613"/>
      <c r="C9" s="613"/>
      <c r="D9" s="613"/>
      <c r="E9" s="613"/>
      <c r="F9" s="613"/>
      <c r="G9" s="613"/>
      <c r="H9" s="613"/>
      <c r="I9" s="613"/>
      <c r="J9" s="613"/>
      <c r="K9" s="613"/>
      <c r="L9" s="613"/>
      <c r="M9" s="613"/>
      <c r="N9" s="613"/>
      <c r="O9" s="614"/>
    </row>
    <row r="10" spans="1:17" ht="46.5">
      <c r="A10" s="639" t="s">
        <v>1736</v>
      </c>
      <c r="B10" s="639" t="s">
        <v>792</v>
      </c>
      <c r="C10" s="639" t="s">
        <v>1738</v>
      </c>
      <c r="D10" s="639" t="s">
        <v>849</v>
      </c>
      <c r="E10" s="639" t="s">
        <v>615</v>
      </c>
      <c r="F10" s="639" t="s">
        <v>1220</v>
      </c>
      <c r="G10" s="639" t="s">
        <v>1327</v>
      </c>
      <c r="H10" s="639" t="s">
        <v>1460</v>
      </c>
      <c r="I10" s="639" t="s">
        <v>442</v>
      </c>
      <c r="J10" s="639" t="s">
        <v>1792</v>
      </c>
      <c r="K10" s="639" t="s">
        <v>1926</v>
      </c>
      <c r="L10" s="639" t="s">
        <v>2029</v>
      </c>
      <c r="M10" s="639" t="s">
        <v>2059</v>
      </c>
      <c r="N10" s="639" t="s">
        <v>3002</v>
      </c>
      <c r="O10" s="639" t="s">
        <v>616</v>
      </c>
    </row>
    <row r="11" spans="1:17" s="615" customFormat="1" ht="23.25" customHeight="1">
      <c r="A11" s="645" t="s">
        <v>1739</v>
      </c>
      <c r="B11" s="640"/>
      <c r="C11" s="640"/>
      <c r="D11" s="641"/>
      <c r="E11" s="640"/>
      <c r="F11" s="640"/>
      <c r="G11" s="640"/>
      <c r="H11" s="640"/>
      <c r="I11" s="640"/>
      <c r="J11" s="640"/>
      <c r="K11" s="640"/>
      <c r="L11" s="640"/>
      <c r="M11" s="640"/>
      <c r="N11" s="640"/>
      <c r="O11" s="640"/>
    </row>
    <row r="12" spans="1:17" ht="23.25" customHeight="1">
      <c r="A12" s="655" t="s">
        <v>1740</v>
      </c>
      <c r="B12" s="651">
        <f>B13+B14</f>
        <v>2713621523</v>
      </c>
      <c r="C12" s="651">
        <f t="shared" ref="C12:N12" si="0">C13+C14</f>
        <v>6642866.4400000004</v>
      </c>
      <c r="D12" s="651">
        <f t="shared" si="0"/>
        <v>9864896.1199999992</v>
      </c>
      <c r="E12" s="651">
        <f t="shared" si="0"/>
        <v>8924761.0099999998</v>
      </c>
      <c r="F12" s="651">
        <f t="shared" si="0"/>
        <v>5854319.2599999998</v>
      </c>
      <c r="G12" s="651">
        <f>G13+G14</f>
        <v>1104902894.97</v>
      </c>
      <c r="H12" s="651">
        <f t="shared" si="0"/>
        <v>18480804.620000001</v>
      </c>
      <c r="I12" s="651">
        <f t="shared" si="0"/>
        <v>17052213.879999999</v>
      </c>
      <c r="J12" s="651">
        <f t="shared" si="0"/>
        <v>194279754.03</v>
      </c>
      <c r="K12" s="651">
        <f t="shared" si="0"/>
        <v>1079743329.0880001</v>
      </c>
      <c r="L12" s="651">
        <f t="shared" si="0"/>
        <v>21862248.120000001</v>
      </c>
      <c r="M12" s="651">
        <f t="shared" si="0"/>
        <v>22075011.219999999</v>
      </c>
      <c r="N12" s="651">
        <f t="shared" si="0"/>
        <v>15000000</v>
      </c>
      <c r="O12" s="651">
        <f t="shared" ref="O12:O43" si="1">SUM(C12:N12)</f>
        <v>2504683098.7579999</v>
      </c>
      <c r="P12" s="616"/>
      <c r="Q12" s="652"/>
    </row>
    <row r="13" spans="1:17" s="618" customFormat="1" ht="23.25" customHeight="1">
      <c r="A13" s="656" t="s">
        <v>1741</v>
      </c>
      <c r="B13" s="640">
        <v>2598621523</v>
      </c>
      <c r="C13" s="640">
        <v>0</v>
      </c>
      <c r="D13" s="651">
        <v>0</v>
      </c>
      <c r="E13" s="651">
        <v>0</v>
      </c>
      <c r="F13" s="651">
        <v>0</v>
      </c>
      <c r="G13" s="651">
        <v>1098621522.99</v>
      </c>
      <c r="H13" s="651">
        <v>0</v>
      </c>
      <c r="I13" s="651">
        <v>0</v>
      </c>
      <c r="J13" s="651">
        <v>194279754.03</v>
      </c>
      <c r="K13" s="651">
        <v>1079743329.0880001</v>
      </c>
      <c r="L13" s="651">
        <v>0</v>
      </c>
      <c r="M13" s="651"/>
      <c r="N13" s="651"/>
      <c r="O13" s="651">
        <f t="shared" si="1"/>
        <v>2372644606.1079998</v>
      </c>
      <c r="Q13" s="619"/>
    </row>
    <row r="14" spans="1:17" s="618" customFormat="1" ht="23.25" customHeight="1">
      <c r="A14" s="656" t="s">
        <v>1742</v>
      </c>
      <c r="B14" s="640">
        <v>115000000</v>
      </c>
      <c r="C14" s="640">
        <v>6642866.4400000004</v>
      </c>
      <c r="D14" s="651">
        <v>9864896.1199999992</v>
      </c>
      <c r="E14" s="651">
        <v>8924761.0099999998</v>
      </c>
      <c r="F14" s="651">
        <v>5854319.2599999998</v>
      </c>
      <c r="G14" s="651">
        <v>6281371.9800000004</v>
      </c>
      <c r="H14" s="651">
        <v>18480804.620000001</v>
      </c>
      <c r="I14" s="651">
        <v>17052213.879999999</v>
      </c>
      <c r="J14" s="651">
        <v>0</v>
      </c>
      <c r="K14" s="651">
        <v>0</v>
      </c>
      <c r="L14" s="651">
        <v>21862248.120000001</v>
      </c>
      <c r="M14" s="651">
        <v>22075011.219999999</v>
      </c>
      <c r="N14" s="651">
        <v>15000000</v>
      </c>
      <c r="O14" s="651">
        <f t="shared" si="1"/>
        <v>132038492.65000001</v>
      </c>
      <c r="Q14" s="619"/>
    </row>
    <row r="15" spans="1:17" ht="23.25" customHeight="1">
      <c r="A15" s="655" t="s">
        <v>1743</v>
      </c>
      <c r="B15" s="651">
        <f>B16</f>
        <v>2874821432</v>
      </c>
      <c r="C15" s="651">
        <f t="shared" ref="C15:G15" si="2">C16</f>
        <v>248264.02</v>
      </c>
      <c r="D15" s="651">
        <f t="shared" si="2"/>
        <v>82841.81</v>
      </c>
      <c r="E15" s="651">
        <f t="shared" si="2"/>
        <v>481220.26</v>
      </c>
      <c r="F15" s="651">
        <f t="shared" si="2"/>
        <v>154041.04999999999</v>
      </c>
      <c r="G15" s="651">
        <f t="shared" si="2"/>
        <v>144015.34</v>
      </c>
      <c r="H15" s="651">
        <f>H16</f>
        <v>455250.33</v>
      </c>
      <c r="I15" s="651">
        <v>33018.269999999997</v>
      </c>
      <c r="J15" s="651">
        <f>J16</f>
        <v>742721.12</v>
      </c>
      <c r="K15" s="651">
        <f>K16</f>
        <v>325324.71000000002</v>
      </c>
      <c r="L15" s="651">
        <f>L16</f>
        <v>259409.31</v>
      </c>
      <c r="M15" s="651">
        <f>M16</f>
        <v>178753.86</v>
      </c>
      <c r="N15" s="651">
        <f>N16</f>
        <v>200000</v>
      </c>
      <c r="O15" s="651">
        <f t="shared" si="1"/>
        <v>3304860.08</v>
      </c>
      <c r="P15" s="620"/>
      <c r="Q15" s="652"/>
    </row>
    <row r="16" spans="1:17" s="618" customFormat="1" ht="23.25" customHeight="1">
      <c r="A16" s="656" t="s">
        <v>1744</v>
      </c>
      <c r="B16" s="640">
        <v>2874821432</v>
      </c>
      <c r="C16" s="640">
        <v>248264.02</v>
      </c>
      <c r="D16" s="651">
        <v>82841.81</v>
      </c>
      <c r="E16" s="651">
        <v>481220.26</v>
      </c>
      <c r="F16" s="651">
        <v>154041.04999999999</v>
      </c>
      <c r="G16" s="651">
        <v>144015.34</v>
      </c>
      <c r="H16" s="651">
        <v>455250.33</v>
      </c>
      <c r="I16" s="651">
        <v>33018.269999999997</v>
      </c>
      <c r="J16" s="651">
        <v>742721.12</v>
      </c>
      <c r="K16" s="651">
        <f>(88441.57+176883.14+60000)</f>
        <v>325324.71000000002</v>
      </c>
      <c r="L16" s="651">
        <v>259409.31</v>
      </c>
      <c r="M16" s="651">
        <v>178753.86</v>
      </c>
      <c r="N16" s="651">
        <v>200000</v>
      </c>
      <c r="O16" s="651">
        <f t="shared" si="1"/>
        <v>3304860.08</v>
      </c>
      <c r="P16" s="619"/>
      <c r="Q16" s="619"/>
    </row>
    <row r="17" spans="1:19" s="621" customFormat="1" ht="23.25" customHeight="1">
      <c r="A17" s="643" t="s">
        <v>1745</v>
      </c>
      <c r="B17" s="642">
        <f>B12+B15</f>
        <v>5588442955</v>
      </c>
      <c r="C17" s="642">
        <f t="shared" ref="C17:N17" si="3">C12+C15</f>
        <v>6891130.46</v>
      </c>
      <c r="D17" s="641">
        <f t="shared" si="3"/>
        <v>9947737.9299999997</v>
      </c>
      <c r="E17" s="641">
        <f t="shared" si="3"/>
        <v>9405981.2699999996</v>
      </c>
      <c r="F17" s="641">
        <f t="shared" si="3"/>
        <v>6008360.3099999996</v>
      </c>
      <c r="G17" s="641">
        <f t="shared" si="3"/>
        <v>1105046910.3099999</v>
      </c>
      <c r="H17" s="641">
        <f t="shared" si="3"/>
        <v>18936054.949999999</v>
      </c>
      <c r="I17" s="641">
        <f t="shared" si="3"/>
        <v>17085232.149999999</v>
      </c>
      <c r="J17" s="641">
        <f t="shared" si="3"/>
        <v>195022475.15000001</v>
      </c>
      <c r="K17" s="641">
        <f>K12+K15</f>
        <v>1080068653.7980001</v>
      </c>
      <c r="L17" s="641">
        <f t="shared" si="3"/>
        <v>22121657.43</v>
      </c>
      <c r="M17" s="641">
        <f t="shared" si="3"/>
        <v>22253765.079999998</v>
      </c>
      <c r="N17" s="641">
        <f t="shared" si="3"/>
        <v>15200000</v>
      </c>
      <c r="O17" s="651">
        <f t="shared" si="1"/>
        <v>2507987958.8379998</v>
      </c>
      <c r="P17" s="653"/>
      <c r="Q17" s="617"/>
      <c r="S17" s="654"/>
    </row>
    <row r="18" spans="1:19" ht="23.25" customHeight="1">
      <c r="A18" s="643"/>
      <c r="B18" s="642"/>
      <c r="C18" s="644"/>
      <c r="D18" s="641"/>
      <c r="E18" s="641"/>
      <c r="F18" s="641"/>
      <c r="G18" s="641"/>
      <c r="H18" s="641"/>
      <c r="I18" s="641"/>
      <c r="J18" s="641"/>
      <c r="K18" s="641"/>
      <c r="L18" s="641"/>
      <c r="M18" s="641"/>
      <c r="N18" s="641"/>
      <c r="O18" s="651">
        <f t="shared" si="1"/>
        <v>0</v>
      </c>
      <c r="Q18" s="619"/>
      <c r="S18" s="620"/>
    </row>
    <row r="19" spans="1:19" s="621" customFormat="1" ht="23.25" customHeight="1">
      <c r="A19" s="645" t="s">
        <v>1746</v>
      </c>
      <c r="B19" s="641">
        <f>(B61)</f>
        <v>5588442955</v>
      </c>
      <c r="C19" s="641">
        <f>C20+C26+C36+C45+C47+C50+C58</f>
        <v>21394911.369999997</v>
      </c>
      <c r="D19" s="641">
        <f t="shared" ref="D19:H19" si="4">(D61)</f>
        <v>28759495.039999999</v>
      </c>
      <c r="E19" s="641">
        <f t="shared" si="4"/>
        <v>1539042207.0999999</v>
      </c>
      <c r="F19" s="641">
        <f t="shared" si="4"/>
        <v>28349747.230000004</v>
      </c>
      <c r="G19" s="641">
        <f t="shared" si="4"/>
        <v>162088462.73900002</v>
      </c>
      <c r="H19" s="641">
        <f t="shared" si="4"/>
        <v>37072996.329999998</v>
      </c>
      <c r="I19" s="641">
        <f>(I61)</f>
        <v>1056795040.8399999</v>
      </c>
      <c r="J19" s="641">
        <f>(J61)</f>
        <v>80580356.170000002</v>
      </c>
      <c r="K19" s="641">
        <f>(K61)</f>
        <v>190328314.85999998</v>
      </c>
      <c r="L19" s="641">
        <f>(L61)</f>
        <v>47245247.842000008</v>
      </c>
      <c r="M19" s="641"/>
      <c r="N19" s="641"/>
      <c r="O19" s="651">
        <f t="shared" si="1"/>
        <v>3191656779.5210004</v>
      </c>
      <c r="P19" s="616"/>
      <c r="Q19" s="617"/>
      <c r="S19" s="620"/>
    </row>
    <row r="20" spans="1:19" s="622" customFormat="1" ht="23.25" customHeight="1">
      <c r="A20" s="646" t="s">
        <v>1747</v>
      </c>
      <c r="B20" s="647">
        <v>366391667</v>
      </c>
      <c r="C20" s="647">
        <f t="shared" ref="C20:K20" si="5">SUM(C21:C25)</f>
        <v>11297157.119999999</v>
      </c>
      <c r="D20" s="647">
        <f t="shared" si="5"/>
        <v>11555103.35</v>
      </c>
      <c r="E20" s="647">
        <f t="shared" si="5"/>
        <v>20335114.829999998</v>
      </c>
      <c r="F20" s="647">
        <f t="shared" si="5"/>
        <v>12904543.800000001</v>
      </c>
      <c r="G20" s="647">
        <f t="shared" si="5"/>
        <v>11563956.719999999</v>
      </c>
      <c r="H20" s="647">
        <f t="shared" si="5"/>
        <v>20754828.809999999</v>
      </c>
      <c r="I20" s="647">
        <f t="shared" si="5"/>
        <v>13928431.100000001</v>
      </c>
      <c r="J20" s="647">
        <f t="shared" si="5"/>
        <v>15871740.289999999</v>
      </c>
      <c r="K20" s="647">
        <f t="shared" si="5"/>
        <v>13583059.618000003</v>
      </c>
      <c r="L20" s="647">
        <f>SUM(L21:L25)</f>
        <v>14216722.060000001</v>
      </c>
      <c r="M20" s="647" t="e">
        <f>SUM(M21:M25)</f>
        <v>#REF!</v>
      </c>
      <c r="N20" s="647">
        <v>34446276</v>
      </c>
      <c r="O20" s="647" t="e">
        <f t="shared" si="1"/>
        <v>#REF!</v>
      </c>
      <c r="P20" s="657">
        <f>+B20/$B$17</f>
        <v>6.5562388298548893E-2</v>
      </c>
      <c r="Q20" s="658" t="e">
        <f>+O20/$O$17</f>
        <v>#REF!</v>
      </c>
      <c r="R20" s="659" t="e">
        <f>+O20/B20</f>
        <v>#REF!</v>
      </c>
      <c r="S20" s="620"/>
    </row>
    <row r="21" spans="1:19" s="618" customFormat="1" ht="23.25" customHeight="1">
      <c r="A21" s="656" t="s">
        <v>1748</v>
      </c>
      <c r="B21" s="651">
        <v>235283334</v>
      </c>
      <c r="C21" s="651">
        <v>8169551.0099999998</v>
      </c>
      <c r="D21" s="651">
        <f>('[1]Detalle Ejecucion Febrero 23'!$E$12)</f>
        <v>7897600</v>
      </c>
      <c r="E21" s="651">
        <v>9582371.5500000007</v>
      </c>
      <c r="F21" s="651">
        <f>('[1]Formato Presentacion Abril '!$E$14)</f>
        <v>8064750.4400000004</v>
      </c>
      <c r="G21" s="651">
        <f>('[1]Formato Presentacion Mayo '!$E$14)</f>
        <v>8105305.2400000002</v>
      </c>
      <c r="H21" s="651">
        <f>('[1]Detalle de Ejecucion Junio 23'!$E$14)</f>
        <v>7725233.3300000001</v>
      </c>
      <c r="I21" s="651">
        <f>('[1]Detalle de Ejecucion Julio 23'!$F$15)</f>
        <v>7699400</v>
      </c>
      <c r="J21" s="651">
        <f>('[1]Formato Presentacion Agosto'!$E$14)</f>
        <v>8533121.4699999988</v>
      </c>
      <c r="K21" s="651">
        <f>('Formato Presentacion Sept'!$E$14)</f>
        <v>8791720.870000001</v>
      </c>
      <c r="L21" s="651">
        <f>('Formato de Presentacion Octubre'!$E$13)</f>
        <v>9904504.2599999998</v>
      </c>
      <c r="M21" s="651">
        <f>('Detalle de Ejecución Noviembre'!E13)</f>
        <v>8469520</v>
      </c>
      <c r="N21" s="651"/>
      <c r="O21" s="651">
        <f t="shared" si="1"/>
        <v>92943078.170000002</v>
      </c>
      <c r="P21" s="619"/>
      <c r="Q21" s="619"/>
      <c r="S21" s="620"/>
    </row>
    <row r="22" spans="1:19" s="618" customFormat="1" ht="23.25" customHeight="1">
      <c r="A22" s="656" t="s">
        <v>1749</v>
      </c>
      <c r="B22" s="651">
        <v>46100000</v>
      </c>
      <c r="C22" s="651">
        <v>2063077.71</v>
      </c>
      <c r="D22" s="651">
        <f>('[1]Detalle Ejecucion Febrero 23'!$E$28)</f>
        <v>2354467.42</v>
      </c>
      <c r="E22" s="651">
        <v>9545248.2799999993</v>
      </c>
      <c r="F22" s="651">
        <f>('[1]Detalle Ejecucion Abril 23 '!$E$29)</f>
        <v>3212110.06</v>
      </c>
      <c r="G22" s="651">
        <f>('[1]Formato Presentacion Mayo '!$E$32)</f>
        <v>2047823.27</v>
      </c>
      <c r="H22" s="651">
        <f>('[1]Detalle de Ejecucion Junio 23'!$E$30)</f>
        <v>3064274.7</v>
      </c>
      <c r="I22" s="651">
        <f>('[1]Detalle de Ejecucion Julio 23'!$F$31)</f>
        <v>2542733.9900000002</v>
      </c>
      <c r="J22" s="651">
        <f>('[1]Formato Presentacion Agosto'!$E$32)</f>
        <v>2434116.7200000002</v>
      </c>
      <c r="K22" s="651">
        <f>('Formato Presentacion Sept'!$E$15)</f>
        <v>2388001.628</v>
      </c>
      <c r="L22" s="651">
        <f>('Formato de Presentacion Octubre'!$E$14)</f>
        <v>2400098.67</v>
      </c>
      <c r="M22" s="651" t="e">
        <f>(#REF!)</f>
        <v>#REF!</v>
      </c>
      <c r="N22" s="651"/>
      <c r="O22" s="651" t="e">
        <f t="shared" si="1"/>
        <v>#REF!</v>
      </c>
      <c r="P22" s="619"/>
      <c r="Q22" s="619"/>
      <c r="S22" s="620"/>
    </row>
    <row r="23" spans="1:19" s="618" customFormat="1" ht="46.5">
      <c r="A23" s="655" t="s">
        <v>1750</v>
      </c>
      <c r="B23" s="651">
        <v>4300000</v>
      </c>
      <c r="C23" s="651">
        <v>0</v>
      </c>
      <c r="D23" s="651">
        <f>('[1]Detalle Ejecucion Febrero 23'!$E$52)</f>
        <v>0</v>
      </c>
      <c r="E23" s="651">
        <v>70000</v>
      </c>
      <c r="F23" s="651">
        <f>('[1]Detalle Ejecucion Abril 23 '!$E$63)</f>
        <v>9414.4</v>
      </c>
      <c r="G23" s="651">
        <f>('[1]Formato Presentacion Mayo '!$E$49)</f>
        <v>10515.2</v>
      </c>
      <c r="H23" s="651">
        <f>('[1]Detalle de Ejecucion Junio 23'!$E$57)</f>
        <v>55000</v>
      </c>
      <c r="I23" s="651">
        <f>('[1]Detalle de Ejecucion Julio 23'!$F$59)</f>
        <v>0</v>
      </c>
      <c r="J23" s="651">
        <f>('[1]Formato Presentacion Agosto'!$E$49)</f>
        <v>54315.199999999997</v>
      </c>
      <c r="K23" s="651">
        <f>('Formato Presentacion Sept'!$E$16)</f>
        <v>18374</v>
      </c>
      <c r="L23" s="651">
        <f>('Formato de Presentacion Octubre'!$E$15)</f>
        <v>0</v>
      </c>
      <c r="M23" s="651" t="e">
        <f>(#REF!)</f>
        <v>#REF!</v>
      </c>
      <c r="N23" s="651"/>
      <c r="O23" s="651" t="e">
        <f t="shared" si="1"/>
        <v>#REF!</v>
      </c>
      <c r="P23" s="619"/>
      <c r="Q23" s="619"/>
      <c r="S23" s="620"/>
    </row>
    <row r="24" spans="1:19" s="618" customFormat="1" ht="46.5">
      <c r="A24" s="655" t="s">
        <v>1751</v>
      </c>
      <c r="B24" s="651">
        <v>60708333</v>
      </c>
      <c r="C24" s="651">
        <v>10000</v>
      </c>
      <c r="D24" s="651">
        <f>('[1]Detalle Ejecucion Febrero 23'!$E$58)</f>
        <v>249792.34</v>
      </c>
      <c r="E24" s="651">
        <v>97062.76</v>
      </c>
      <c r="F24" s="651">
        <f>('[1]Detalle Ejecucion Abril 23 '!$F$70)</f>
        <v>529349.33000000007</v>
      </c>
      <c r="G24" s="651">
        <f>('[1]Formato Presentacion Mayo '!$E$55)</f>
        <v>305267.65000000002</v>
      </c>
      <c r="H24" s="651">
        <f>('[1]Detalle de Ejecucion Junio 23'!$E$63)</f>
        <v>8843148.0399999991</v>
      </c>
      <c r="I24" s="651">
        <f>('[1]Detalle de Ejecucion Julio 23'!$F$64)</f>
        <v>2623074.29</v>
      </c>
      <c r="J24" s="651">
        <f>('[1]Formato Presentacion Agosto'!$E$55)</f>
        <v>3796982.48</v>
      </c>
      <c r="K24" s="651">
        <f>('Formato Presentacion Sept'!$E$17)</f>
        <v>1355404.99</v>
      </c>
      <c r="L24" s="651">
        <f>('Formato de Presentacion Octubre'!$E$16)</f>
        <v>889441.5</v>
      </c>
      <c r="M24" s="651" t="e">
        <f>(#REF!)</f>
        <v>#REF!</v>
      </c>
      <c r="N24" s="651"/>
      <c r="O24" s="651" t="e">
        <f t="shared" si="1"/>
        <v>#REF!</v>
      </c>
      <c r="P24" s="619"/>
      <c r="Q24" s="619"/>
      <c r="S24" s="620"/>
    </row>
    <row r="25" spans="1:19" s="618" customFormat="1" ht="46.5">
      <c r="A25" s="655" t="s">
        <v>1752</v>
      </c>
      <c r="B25" s="651">
        <v>20000000</v>
      </c>
      <c r="C25" s="651">
        <v>1054528.3999999999</v>
      </c>
      <c r="D25" s="651">
        <f>('[1]Detalle Ejecucion Febrero 23'!$E$64)</f>
        <v>1053243.5900000001</v>
      </c>
      <c r="E25" s="651">
        <v>1040432.24</v>
      </c>
      <c r="F25" s="651">
        <f>('[1]Detalle Ejecucion Abril 23 '!$F$78)</f>
        <v>1088919.57</v>
      </c>
      <c r="G25" s="651">
        <f>('[1]Formato Presentacion Mayo '!$E$61)</f>
        <v>1095045.3600000001</v>
      </c>
      <c r="H25" s="651">
        <f>('[1]Detalle de Ejecucion Junio 23'!$E$72)</f>
        <v>1067172.74</v>
      </c>
      <c r="I25" s="651">
        <f>('[1]Detalle de Ejecucion Julio 23'!$F$74)</f>
        <v>1063222.82</v>
      </c>
      <c r="J25" s="651">
        <f>('[1]Formato Presentacion Agosto'!$E$61)</f>
        <v>1053204.42</v>
      </c>
      <c r="K25" s="651">
        <f>('Formato Presentacion Sept'!$E$18)</f>
        <v>1029558.13</v>
      </c>
      <c r="L25" s="651">
        <f>('Formato de Presentacion Octubre'!$E$17)</f>
        <v>1022677.63</v>
      </c>
      <c r="M25" s="651" t="e">
        <f>(#REF!)</f>
        <v>#REF!</v>
      </c>
      <c r="N25" s="651"/>
      <c r="O25" s="651" t="e">
        <f t="shared" si="1"/>
        <v>#REF!</v>
      </c>
      <c r="P25" s="619"/>
      <c r="Q25" s="619"/>
      <c r="S25" s="620"/>
    </row>
    <row r="26" spans="1:19" ht="23.25" customHeight="1">
      <c r="A26" s="646" t="s">
        <v>1753</v>
      </c>
      <c r="B26" s="647">
        <f>SUM(B27:B35)</f>
        <v>559159000</v>
      </c>
      <c r="C26" s="647">
        <f t="shared" ref="C26:I26" si="6">SUM(C27:C35)</f>
        <v>5989504.7799999993</v>
      </c>
      <c r="D26" s="647">
        <f t="shared" si="6"/>
        <v>6855689.5300000003</v>
      </c>
      <c r="E26" s="647">
        <f t="shared" si="6"/>
        <v>6155284.8900000006</v>
      </c>
      <c r="F26" s="647">
        <f t="shared" si="6"/>
        <v>4783932.82</v>
      </c>
      <c r="G26" s="647">
        <f>SUM(G27:G35)</f>
        <v>125922608.029</v>
      </c>
      <c r="H26" s="647">
        <f t="shared" si="6"/>
        <v>6032507.959999999</v>
      </c>
      <c r="I26" s="647">
        <f t="shared" si="6"/>
        <v>8625078.2999999989</v>
      </c>
      <c r="J26" s="647">
        <f>SUM(J27:J35)</f>
        <v>30114687.689999998</v>
      </c>
      <c r="K26" s="647">
        <f>SUM(K27:K35)</f>
        <v>131066985.522</v>
      </c>
      <c r="L26" s="647">
        <f>SUM(L27:L35)</f>
        <v>8615305.2100000009</v>
      </c>
      <c r="M26" s="647" t="e">
        <f>SUM(M27:M35)</f>
        <v>#REF!</v>
      </c>
      <c r="N26" s="647">
        <v>15000000</v>
      </c>
      <c r="O26" s="647" t="e">
        <f t="shared" si="1"/>
        <v>#REF!</v>
      </c>
      <c r="P26" s="657">
        <f>+B26/$B$17</f>
        <v>0.10005631344947673</v>
      </c>
      <c r="Q26" s="658" t="e">
        <f>+O26/$O$17</f>
        <v>#REF!</v>
      </c>
      <c r="R26" s="659" t="e">
        <f>+O26/B26</f>
        <v>#REF!</v>
      </c>
      <c r="S26" s="620"/>
    </row>
    <row r="27" spans="1:19" s="618" customFormat="1" ht="23.25" customHeight="1">
      <c r="A27" s="656" t="s">
        <v>1754</v>
      </c>
      <c r="B27" s="651">
        <v>15344000</v>
      </c>
      <c r="C27" s="651">
        <v>853249.23</v>
      </c>
      <c r="D27" s="651">
        <f>('[1]Detalle Ejecucion Febrero 23'!$E$72)</f>
        <v>277825.84999999998</v>
      </c>
      <c r="E27" s="651">
        <v>1044671.09</v>
      </c>
      <c r="F27" s="651">
        <f>('[1]Detalle Ejecucion Abril 23 '!$F$89)</f>
        <v>924120.09000000008</v>
      </c>
      <c r="G27" s="651">
        <f>('[1]Formato Presentacion Mayo '!$E$67)</f>
        <v>865027.91</v>
      </c>
      <c r="H27" s="651">
        <f>('[1]Detalle de Ejecucion Junio 23'!$E$77)</f>
        <v>749222.8</v>
      </c>
      <c r="I27" s="651">
        <f>('[1]Detalle de Ejecucion Julio 23'!$F$79)</f>
        <v>986066.25</v>
      </c>
      <c r="J27" s="651">
        <f>('Formato Presentacion Agosto (2)'!$E$67)</f>
        <v>1508248.5699999998</v>
      </c>
      <c r="K27" s="651">
        <f>('Formato Presentacion Sept'!$E$20)</f>
        <v>967986.44000000006</v>
      </c>
      <c r="L27" s="651">
        <f>('Formato de Presentacion Octubre'!$E$19)</f>
        <v>940214.72</v>
      </c>
      <c r="M27" s="651" t="e">
        <f>(#REF!)</f>
        <v>#REF!</v>
      </c>
      <c r="N27" s="651"/>
      <c r="O27" s="651" t="e">
        <f t="shared" si="1"/>
        <v>#REF!</v>
      </c>
      <c r="P27" s="619"/>
      <c r="Q27" s="619"/>
      <c r="S27" s="620"/>
    </row>
    <row r="28" spans="1:19" s="618" customFormat="1" ht="46.5">
      <c r="A28" s="655" t="s">
        <v>1755</v>
      </c>
      <c r="B28" s="651">
        <v>60150000</v>
      </c>
      <c r="C28" s="651">
        <v>7467.04</v>
      </c>
      <c r="D28" s="651">
        <f>('[1]Detalle Ejecucion Febrero 23'!$E$87)</f>
        <v>11328</v>
      </c>
      <c r="E28" s="651">
        <v>0</v>
      </c>
      <c r="F28" s="651">
        <f>('[1]Detalle Ejecucion Abril 23 '!$F$104)</f>
        <v>70.8</v>
      </c>
      <c r="G28" s="651">
        <f>('[1]Formato Presentacion Mayo '!$E$80)</f>
        <v>0</v>
      </c>
      <c r="H28" s="651">
        <f>('[1]Detalle de Ejecucion Junio 23'!$E$91)</f>
        <v>790.6</v>
      </c>
      <c r="I28" s="651">
        <f>('[1]Detalle de Ejecucion Julio 23'!$F$94)</f>
        <v>0</v>
      </c>
      <c r="J28" s="651">
        <f>('[1]Formato Presentacion Agosto'!$E$80)</f>
        <v>531</v>
      </c>
      <c r="K28" s="651">
        <f>('Formato Presentacion Sept'!$E$21)</f>
        <v>660.8</v>
      </c>
      <c r="L28" s="651">
        <f>('Formato de Presentacion Octubre'!$E$20)</f>
        <v>87980.800000000003</v>
      </c>
      <c r="M28" s="651" t="e">
        <f>(#REF!)</f>
        <v>#REF!</v>
      </c>
      <c r="N28" s="651"/>
      <c r="O28" s="651" t="e">
        <f t="shared" si="1"/>
        <v>#REF!</v>
      </c>
      <c r="P28" s="619"/>
      <c r="Q28" s="619"/>
      <c r="S28" s="620"/>
    </row>
    <row r="29" spans="1:19" s="618" customFormat="1" ht="23.25" customHeight="1">
      <c r="A29" s="656" t="s">
        <v>1756</v>
      </c>
      <c r="B29" s="651">
        <v>16100000</v>
      </c>
      <c r="C29" s="651">
        <v>1091840</v>
      </c>
      <c r="D29" s="651">
        <f>('[1]Detalle Ejecucion Febrero 23'!$E$92)</f>
        <v>1638670</v>
      </c>
      <c r="E29" s="651">
        <v>1359465</v>
      </c>
      <c r="F29" s="651">
        <f>('[1]Detalle Ejecucion Abril 23 '!$F$109)</f>
        <v>1038723.48</v>
      </c>
      <c r="G29" s="651">
        <f>('[1]Formato Presentacion Mayo '!$E$84)</f>
        <v>1130461.74</v>
      </c>
      <c r="H29" s="651">
        <f>('[1]Detalle de Ejecucion Junio 23'!$E$96)</f>
        <v>1209851.74</v>
      </c>
      <c r="I29" s="651">
        <f>('[1]Detalle de Ejecucion Julio 23'!$F$100)</f>
        <v>974259.63</v>
      </c>
      <c r="J29" s="651">
        <f>('[1]Formato Presentacion Agosto'!$E$84)</f>
        <v>1264474.1400000001</v>
      </c>
      <c r="K29" s="651">
        <f>('Formato Presentacion Sept'!$E$22)</f>
        <v>1702862.1800000002</v>
      </c>
      <c r="L29" s="651">
        <f>('Formato de Presentacion Octubre'!$E$21)</f>
        <v>927600</v>
      </c>
      <c r="M29" s="651" t="e">
        <f>(#REF!)</f>
        <v>#REF!</v>
      </c>
      <c r="N29" s="651"/>
      <c r="O29" s="651" t="e">
        <f t="shared" si="1"/>
        <v>#REF!</v>
      </c>
      <c r="P29" s="619"/>
      <c r="Q29" s="623"/>
      <c r="S29" s="620"/>
    </row>
    <row r="30" spans="1:19" s="618" customFormat="1" ht="23.25" customHeight="1">
      <c r="A30" s="656" t="s">
        <v>1757</v>
      </c>
      <c r="B30" s="651">
        <v>500000</v>
      </c>
      <c r="C30" s="651">
        <v>0</v>
      </c>
      <c r="D30" s="651">
        <f>('[1]Detalle Ejecucion Febrero 23'!$E$100)</f>
        <v>4200</v>
      </c>
      <c r="E30" s="651">
        <v>250</v>
      </c>
      <c r="F30" s="651">
        <f>('[1]Detalle Ejecucion Abril 23 '!$F$119)</f>
        <v>13140</v>
      </c>
      <c r="G30" s="651">
        <f>('[1]Formato Presentacion Mayo '!$E$126)</f>
        <v>314</v>
      </c>
      <c r="H30" s="651">
        <f>('[1]Detalle de Ejecucion Junio 23'!$E$106)</f>
        <v>7128</v>
      </c>
      <c r="I30" s="651">
        <f>('[1]Detalle de Ejecucion Julio 23'!$F$107)</f>
        <v>800</v>
      </c>
      <c r="J30" s="651">
        <f>('[1]Formato Presentacion Agosto'!$E$126)</f>
        <v>161234</v>
      </c>
      <c r="K30" s="651">
        <f>('Formato Presentacion Sept'!$E$23)</f>
        <v>13482</v>
      </c>
      <c r="L30" s="651">
        <f>('Formato de Presentacion Octubre'!$E$22)</f>
        <v>3156</v>
      </c>
      <c r="M30" s="651" t="e">
        <f>(#REF!)</f>
        <v>#REF!</v>
      </c>
      <c r="N30" s="651"/>
      <c r="O30" s="651" t="e">
        <f t="shared" si="1"/>
        <v>#REF!</v>
      </c>
      <c r="P30" s="619"/>
      <c r="Q30" s="619"/>
      <c r="S30" s="620"/>
    </row>
    <row r="31" spans="1:19" s="618" customFormat="1" ht="23.25" customHeight="1">
      <c r="A31" s="656" t="s">
        <v>1758</v>
      </c>
      <c r="B31" s="651">
        <v>8000000</v>
      </c>
      <c r="C31" s="651">
        <v>91943.24</v>
      </c>
      <c r="D31" s="651">
        <f>('[1]Detalle Ejecucion Febrero 23'!$E$112)</f>
        <v>235313.24</v>
      </c>
      <c r="E31" s="651">
        <f>('[1]Detalle Ejecucion Febrero 23'!$E$112)</f>
        <v>235313.24</v>
      </c>
      <c r="F31" s="651">
        <f>('[1]Detalle Ejecucion Abril 23 '!$F$135)</f>
        <v>378683.24</v>
      </c>
      <c r="G31" s="651">
        <f>('[1]Formato Presentacion Mayo '!$E$132)</f>
        <v>414239.77</v>
      </c>
      <c r="H31" s="651">
        <f>('[1]Detalle de Ejecucion Junio 23'!$E$115)</f>
        <v>378683.24</v>
      </c>
      <c r="I31" s="651">
        <f>('[1]Detalle de Ejecucion Julio 23'!$F$115)</f>
        <v>91943.24</v>
      </c>
      <c r="J31" s="651">
        <f>('[1]Formato Presentacion Agosto'!$E$132)</f>
        <v>1125313.24</v>
      </c>
      <c r="K31" s="651">
        <f>('Formato Presentacion Sept'!$E$24)</f>
        <v>91943.24</v>
      </c>
      <c r="L31" s="651">
        <f>('Formato de Presentacion Octubre'!$E$23)</f>
        <v>0</v>
      </c>
      <c r="M31" s="651" t="e">
        <f>(#REF!)</f>
        <v>#REF!</v>
      </c>
      <c r="N31" s="651"/>
      <c r="O31" s="651" t="e">
        <f t="shared" si="1"/>
        <v>#REF!</v>
      </c>
      <c r="P31" s="619"/>
      <c r="Q31" s="619"/>
      <c r="S31" s="620"/>
    </row>
    <row r="32" spans="1:19" s="618" customFormat="1" ht="23.25" customHeight="1">
      <c r="A32" s="656" t="s">
        <v>1759</v>
      </c>
      <c r="B32" s="651">
        <v>14000000</v>
      </c>
      <c r="C32" s="651">
        <v>679312.45</v>
      </c>
      <c r="D32" s="651">
        <f>('[1]Detalle Ejecucion Febrero 23'!$E$120)</f>
        <v>682952.39</v>
      </c>
      <c r="E32" s="651">
        <v>645020.18999999994</v>
      </c>
      <c r="F32" s="651">
        <f>('[1]Detalle Ejecucion Abril 23 '!$F$144)</f>
        <v>625852.04</v>
      </c>
      <c r="G32" s="651">
        <f>('[1]Formato Presentacion Mayo '!$E$137)</f>
        <v>654058.69999999995</v>
      </c>
      <c r="H32" s="651">
        <f>('[1]Detalle de Ejecucion Junio 23'!$E$121)</f>
        <v>681570.8</v>
      </c>
      <c r="I32" s="651">
        <f>('[1]Detalle de Ejecucion Julio 23'!$F$120)</f>
        <v>508975.02999999997</v>
      </c>
      <c r="J32" s="651">
        <f>('[1]Formato Presentacion Agosto'!$E$137)</f>
        <v>830354.66999999993</v>
      </c>
      <c r="K32" s="651">
        <f>('Formato Presentacion Sept'!$E$25)</f>
        <v>2865851.71</v>
      </c>
      <c r="L32" s="651">
        <f>('Formato de Presentacion Octubre'!$E$24)</f>
        <v>707288.17999999993</v>
      </c>
      <c r="M32" s="651" t="e">
        <f>(#REF!)</f>
        <v>#REF!</v>
      </c>
      <c r="N32" s="651"/>
      <c r="O32" s="651" t="e">
        <f t="shared" si="1"/>
        <v>#REF!</v>
      </c>
      <c r="P32" s="619"/>
      <c r="Q32" s="619"/>
      <c r="S32" s="620"/>
    </row>
    <row r="33" spans="1:19" s="618" customFormat="1" ht="93">
      <c r="A33" s="655" t="s">
        <v>1760</v>
      </c>
      <c r="B33" s="651">
        <v>69600000</v>
      </c>
      <c r="C33" s="651">
        <v>13688</v>
      </c>
      <c r="D33" s="651">
        <f>('[1]Detalle Ejecucion Febrero 23'!$E$130)</f>
        <v>228229.7</v>
      </c>
      <c r="E33" s="651">
        <v>650593</v>
      </c>
      <c r="F33" s="651">
        <f>('[1]Detalle Ejecucion Abril 23 '!$F$154)</f>
        <v>6844</v>
      </c>
      <c r="G33" s="651">
        <f>('[1]Formato Presentacion Mayo '!$E$146)</f>
        <v>438989.5</v>
      </c>
      <c r="H33" s="651">
        <f>('[1]Detalle de Ejecucion Junio 23'!$E$131)</f>
        <v>665388.91999999993</v>
      </c>
      <c r="I33" s="651">
        <f>('[1]Detalle de Ejecucion Julio 23'!$F$129)</f>
        <v>1707626.38</v>
      </c>
      <c r="J33" s="651">
        <f>('[1]Formato Presentacion Agosto'!$E$146)</f>
        <v>1365107.38</v>
      </c>
      <c r="K33" s="651">
        <f>('Formato Presentacion Sept'!$E$26)</f>
        <v>351362.24</v>
      </c>
      <c r="L33" s="651">
        <f>('Formato de Presentacion Octubre'!$E$25)</f>
        <v>1529675.3</v>
      </c>
      <c r="M33" s="651" t="e">
        <f>(#REF!)</f>
        <v>#REF!</v>
      </c>
      <c r="N33" s="651"/>
      <c r="O33" s="651" t="e">
        <f t="shared" si="1"/>
        <v>#REF!</v>
      </c>
      <c r="P33" s="619"/>
      <c r="Q33" s="619"/>
      <c r="S33" s="620"/>
    </row>
    <row r="34" spans="1:19" s="618" customFormat="1" ht="69.75">
      <c r="A34" s="655" t="s">
        <v>1761</v>
      </c>
      <c r="B34" s="651">
        <v>370000000</v>
      </c>
      <c r="C34" s="651">
        <v>3252004.82</v>
      </c>
      <c r="D34" s="651">
        <f>('[1]Detalle Ejecucion Febrero 23'!$E$145)</f>
        <v>3442327.65</v>
      </c>
      <c r="E34" s="651">
        <v>2219972.37</v>
      </c>
      <c r="F34" s="651">
        <f>('[1]Detalle Ejecucion Abril 23 '!$F$169)</f>
        <v>563413.42999999993</v>
      </c>
      <c r="G34" s="651">
        <f>('[1]Formato Presentacion Mayo '!$E$160)</f>
        <v>122419516.40899999</v>
      </c>
      <c r="H34" s="651">
        <f>('[1]Detalle de Ejecucion Junio 23'!$E$152)</f>
        <v>2326537.86</v>
      </c>
      <c r="I34" s="651">
        <v>4355407.7699999996</v>
      </c>
      <c r="J34" s="651">
        <f>('[1]Formato Presentacion Agosto'!$E$160)</f>
        <v>23859424.689999998</v>
      </c>
      <c r="K34" s="651">
        <f>('Formato Presentacion Sept'!$E$27)</f>
        <v>125068588.912</v>
      </c>
      <c r="L34" s="651">
        <f>('Formato de Presentacion Octubre'!$E$26)</f>
        <v>4419390.21</v>
      </c>
      <c r="M34" s="651" t="e">
        <f>(#REF!)</f>
        <v>#REF!</v>
      </c>
      <c r="N34" s="651"/>
      <c r="O34" s="651" t="e">
        <f t="shared" si="1"/>
        <v>#REF!</v>
      </c>
      <c r="P34" s="619"/>
      <c r="Q34" s="619"/>
      <c r="S34" s="620"/>
    </row>
    <row r="35" spans="1:19" s="618" customFormat="1" ht="46.5">
      <c r="A35" s="655" t="s">
        <v>1762</v>
      </c>
      <c r="B35" s="651">
        <v>5465000</v>
      </c>
      <c r="C35" s="651">
        <v>0</v>
      </c>
      <c r="D35" s="651">
        <f>('[1]Detalle Ejecucion Febrero 23'!$E$188)</f>
        <v>334842.7</v>
      </c>
      <c r="E35" s="651">
        <v>0</v>
      </c>
      <c r="F35" s="651">
        <f>('[1]Detalle Ejecucion Abril 23 '!$F$203)</f>
        <v>1233085.74</v>
      </c>
      <c r="G35" s="651">
        <f>('[1]Formato Presentacion Mayo '!$E$195)</f>
        <v>0</v>
      </c>
      <c r="H35" s="651">
        <f>('[1]Detalle de Ejecucion Junio 23'!$E$187)</f>
        <v>13334</v>
      </c>
      <c r="I35" s="651">
        <f>('[1]Detalle de Ejecucion Julio 23'!$F$178)</f>
        <v>0</v>
      </c>
      <c r="J35" s="651">
        <f>('[1]Formato Presentacion Agosto'!$E$195)</f>
        <v>0</v>
      </c>
      <c r="K35" s="651">
        <f>('Formato Presentacion Sept'!$E$28)</f>
        <v>4248</v>
      </c>
      <c r="L35" s="651">
        <f>('Formato de Presentacion Octubre'!$E$27)</f>
        <v>0</v>
      </c>
      <c r="M35" s="651" t="e">
        <f>(#REF!)</f>
        <v>#REF!</v>
      </c>
      <c r="N35" s="651"/>
      <c r="O35" s="651" t="e">
        <f t="shared" si="1"/>
        <v>#REF!</v>
      </c>
      <c r="P35" s="619"/>
      <c r="Q35" s="619"/>
      <c r="S35" s="620"/>
    </row>
    <row r="36" spans="1:19" ht="23.25" customHeight="1">
      <c r="A36" s="646" t="s">
        <v>1763</v>
      </c>
      <c r="B36" s="647">
        <f t="shared" ref="B36:M36" si="7">SUM(B37:B44)</f>
        <v>35142288</v>
      </c>
      <c r="C36" s="647">
        <f t="shared" si="7"/>
        <v>965516.48</v>
      </c>
      <c r="D36" s="647">
        <f t="shared" si="7"/>
        <v>1239265.48</v>
      </c>
      <c r="E36" s="647">
        <f t="shared" si="7"/>
        <v>4098224.07</v>
      </c>
      <c r="F36" s="647">
        <f t="shared" si="7"/>
        <v>1151438.81</v>
      </c>
      <c r="G36" s="647">
        <f t="shared" si="7"/>
        <v>1738236.94</v>
      </c>
      <c r="H36" s="647">
        <f t="shared" si="7"/>
        <v>1144201.27</v>
      </c>
      <c r="I36" s="647">
        <f t="shared" si="7"/>
        <v>1263305.19</v>
      </c>
      <c r="J36" s="647">
        <f t="shared" si="7"/>
        <v>857566.74</v>
      </c>
      <c r="K36" s="647">
        <f t="shared" si="7"/>
        <v>1267380.9099999999</v>
      </c>
      <c r="L36" s="647">
        <f t="shared" si="7"/>
        <v>2325094.682</v>
      </c>
      <c r="M36" s="647" t="e">
        <f t="shared" si="7"/>
        <v>#REF!</v>
      </c>
      <c r="N36" s="647">
        <v>1000000</v>
      </c>
      <c r="O36" s="647" t="e">
        <f t="shared" si="1"/>
        <v>#REF!</v>
      </c>
      <c r="P36" s="657">
        <f>+B36/$B$17</f>
        <v>6.2883862791438296E-3</v>
      </c>
      <c r="Q36" s="658" t="e">
        <f>+O36/$O$17</f>
        <v>#REF!</v>
      </c>
      <c r="R36" s="659" t="e">
        <f>+O36/B36</f>
        <v>#REF!</v>
      </c>
      <c r="S36" s="620"/>
    </row>
    <row r="37" spans="1:19" s="618" customFormat="1" ht="46.5">
      <c r="A37" s="655" t="s">
        <v>1764</v>
      </c>
      <c r="B37" s="651">
        <v>2050000</v>
      </c>
      <c r="C37" s="651">
        <v>89124.49</v>
      </c>
      <c r="D37" s="651">
        <f>('[1]Detalle Ejecucion Febrero 23'!$E$194)</f>
        <v>60472.460000000014</v>
      </c>
      <c r="E37" s="651">
        <v>168588.24</v>
      </c>
      <c r="F37" s="651">
        <f>('[1]Formato Presentacion Abril '!$E$200)</f>
        <v>64422.68</v>
      </c>
      <c r="G37" s="651">
        <v>151481.79</v>
      </c>
      <c r="H37" s="651">
        <f>('[1]Detalle de Ejecucion Junio 23'!$E$192)</f>
        <v>406851.84000000003</v>
      </c>
      <c r="I37" s="651">
        <v>89454.45</v>
      </c>
      <c r="J37" s="651">
        <f>('[1]Formato Presentacion Agosto'!$E$200)</f>
        <v>82317.169999999984</v>
      </c>
      <c r="K37" s="651">
        <f>('Formato Presentacion Sept'!$E$30)</f>
        <v>93530.169999999984</v>
      </c>
      <c r="L37" s="651">
        <f>('Formato de Presentacion Octubre'!$E$29)</f>
        <v>489615.9800000001</v>
      </c>
      <c r="M37" s="651" t="e">
        <f>(#REF!)</f>
        <v>#REF!</v>
      </c>
      <c r="N37" s="651"/>
      <c r="O37" s="651" t="e">
        <f t="shared" si="1"/>
        <v>#REF!</v>
      </c>
      <c r="P37" s="619"/>
      <c r="Q37" s="619"/>
      <c r="S37" s="620"/>
    </row>
    <row r="38" spans="1:19" s="618" customFormat="1" ht="23.25" customHeight="1">
      <c r="A38" s="655" t="s">
        <v>1765</v>
      </c>
      <c r="B38" s="651">
        <v>4600000</v>
      </c>
      <c r="C38" s="651">
        <v>0</v>
      </c>
      <c r="D38" s="651">
        <f>('[1]Detalle Ejecucion Febrero 23'!$E$249)</f>
        <v>0</v>
      </c>
      <c r="E38" s="651">
        <f>('[1]Detalle Ejecucion Febrero 23'!$E$249)</f>
        <v>0</v>
      </c>
      <c r="F38" s="651">
        <f>('[1]Detalle Ejecucion Abril 23 '!$F$264)</f>
        <v>0</v>
      </c>
      <c r="G38" s="651">
        <f>('[1]Formato Presentacion Mayo '!$E$204)</f>
        <v>0</v>
      </c>
      <c r="H38" s="651">
        <f>('[1]Detalle de Ejecucion Junio 23'!$E$254)</f>
        <v>0</v>
      </c>
      <c r="I38" s="651">
        <f>('[1]Detalle de Ejecucion Julio 23'!$F$241)</f>
        <v>0</v>
      </c>
      <c r="J38" s="651">
        <f>('[1]Formato Presentacion Agosto'!$E$204)</f>
        <v>0</v>
      </c>
      <c r="K38" s="651">
        <f>('Formato Presentacion Sept'!$E$31)</f>
        <v>0</v>
      </c>
      <c r="L38" s="651">
        <f>('Formato de Presentacion Octubre'!$E$30)</f>
        <v>0</v>
      </c>
      <c r="M38" s="651" t="e">
        <f>(#REF!)</f>
        <v>#REF!</v>
      </c>
      <c r="N38" s="651"/>
      <c r="O38" s="651" t="e">
        <f t="shared" si="1"/>
        <v>#REF!</v>
      </c>
      <c r="P38" s="619"/>
      <c r="Q38" s="619"/>
      <c r="S38" s="620"/>
    </row>
    <row r="39" spans="1:19" s="618" customFormat="1" ht="46.5">
      <c r="A39" s="655" t="s">
        <v>1766</v>
      </c>
      <c r="B39" s="651">
        <v>900000</v>
      </c>
      <c r="C39" s="651">
        <v>0</v>
      </c>
      <c r="D39" s="651">
        <f>('[1]Detalle Ejecucion Febrero 23'!$E$254)</f>
        <v>0</v>
      </c>
      <c r="E39" s="651">
        <f>('[1]Detalle Ejecucion Febrero 23'!$E$254)</f>
        <v>0</v>
      </c>
      <c r="F39" s="651">
        <f>('[1]Detalle Ejecucion Abril 23 '!$F$269)</f>
        <v>0</v>
      </c>
      <c r="G39" s="651">
        <f>('[1]Formato Presentacion Mayo '!$E$209)</f>
        <v>0</v>
      </c>
      <c r="H39" s="651">
        <f>('[1]Detalle de Ejecucion Junio 23'!$E$258)</f>
        <v>0</v>
      </c>
      <c r="I39" s="651">
        <f>('Formato Presentacion Sept'!$E$32)</f>
        <v>0</v>
      </c>
      <c r="J39" s="651">
        <f>('[1]Formato Presentacion Agosto'!$E$209)</f>
        <v>11151</v>
      </c>
      <c r="K39" s="651">
        <f>('Formato Presentacion Sept'!$E$33)</f>
        <v>0</v>
      </c>
      <c r="L39" s="651">
        <f>('Formato de Presentacion Octubre'!$E$31)</f>
        <v>0</v>
      </c>
      <c r="M39" s="651" t="e">
        <f>(#REF!)</f>
        <v>#REF!</v>
      </c>
      <c r="N39" s="651"/>
      <c r="O39" s="651" t="e">
        <f t="shared" si="1"/>
        <v>#REF!</v>
      </c>
      <c r="P39" s="619"/>
      <c r="Q39" s="619"/>
      <c r="S39" s="620"/>
    </row>
    <row r="40" spans="1:19" s="618" customFormat="1" ht="23.25" customHeight="1">
      <c r="A40" s="656" t="s">
        <v>1767</v>
      </c>
      <c r="B40" s="651">
        <v>200000</v>
      </c>
      <c r="C40" s="651">
        <v>0</v>
      </c>
      <c r="D40" s="651">
        <v>0</v>
      </c>
      <c r="E40" s="651">
        <v>0</v>
      </c>
      <c r="F40" s="651">
        <f>('[1]Detalle Ejecucion Abril 23 '!$F$276)</f>
        <v>0</v>
      </c>
      <c r="G40" s="651">
        <f>('[1]Formato Presentacion Mayo '!$E$216)</f>
        <v>0</v>
      </c>
      <c r="H40" s="651">
        <f>('[1]Detalle de Ejecucion Junio 23'!$E$263)</f>
        <v>0</v>
      </c>
      <c r="I40" s="651">
        <f>('[1]Detalle de Ejecucion Julio 23'!$F$250)</f>
        <v>0</v>
      </c>
      <c r="J40" s="651">
        <f>('[1]Formato Presentacion Agosto'!$E$216)</f>
        <v>0</v>
      </c>
      <c r="K40" s="651">
        <f>('Formato Presentacion Sept'!$E$34)</f>
        <v>0</v>
      </c>
      <c r="L40" s="651">
        <f>('Formato de Presentacion Octubre'!$E$32)</f>
        <v>0</v>
      </c>
      <c r="M40" s="651" t="e">
        <f>(#REF!)</f>
        <v>#REF!</v>
      </c>
      <c r="N40" s="651"/>
      <c r="O40" s="651" t="e">
        <f t="shared" si="1"/>
        <v>#REF!</v>
      </c>
      <c r="P40" s="619"/>
      <c r="Q40" s="619"/>
      <c r="S40" s="620"/>
    </row>
    <row r="41" spans="1:19" s="618" customFormat="1" ht="46.5">
      <c r="A41" s="655" t="s">
        <v>1768</v>
      </c>
      <c r="B41" s="651">
        <v>1000000</v>
      </c>
      <c r="C41" s="651">
        <v>73455</v>
      </c>
      <c r="D41" s="651">
        <f>('[1]Detalle Ejecucion Febrero 23'!$E$264)</f>
        <v>106495</v>
      </c>
      <c r="E41" s="651">
        <v>0</v>
      </c>
      <c r="F41" s="651">
        <f>('[1]Detalle Ejecucion Abril 23 '!$F$279)</f>
        <v>318999.96000000002</v>
      </c>
      <c r="G41" s="651">
        <f>('[1]Formato Presentacion Mayo '!$E$219)</f>
        <v>0</v>
      </c>
      <c r="H41" s="651">
        <f>('[1]Detalle de Ejecucion Junio 23'!$E$265)</f>
        <v>0</v>
      </c>
      <c r="I41" s="651">
        <f>('[1]Detalle de Ejecucion Julio 23'!$F$253)</f>
        <v>0</v>
      </c>
      <c r="J41" s="651">
        <f>('[1]Formato Presentacion Agosto'!$E$219)</f>
        <v>0</v>
      </c>
      <c r="K41" s="651">
        <f>('Formato Presentacion Sept'!$E$35)</f>
        <v>0</v>
      </c>
      <c r="L41" s="651">
        <f>('Formato de Presentacion Octubre'!$E$33)</f>
        <v>0</v>
      </c>
      <c r="M41" s="651" t="e">
        <f>(#REF!)</f>
        <v>#REF!</v>
      </c>
      <c r="N41" s="651"/>
      <c r="O41" s="651" t="e">
        <f t="shared" si="1"/>
        <v>#REF!</v>
      </c>
      <c r="P41" s="619"/>
      <c r="Q41" s="619"/>
      <c r="S41" s="620"/>
    </row>
    <row r="42" spans="1:19" s="618" customFormat="1" ht="23.25" customHeight="1">
      <c r="A42" s="656" t="s">
        <v>1769</v>
      </c>
      <c r="B42" s="651">
        <v>100000</v>
      </c>
      <c r="C42" s="651">
        <v>0</v>
      </c>
      <c r="D42" s="651">
        <v>0</v>
      </c>
      <c r="E42" s="651">
        <v>0</v>
      </c>
      <c r="F42" s="651">
        <f>('[1]Detalle Ejecucion Abril 23 '!$F$284)</f>
        <v>0</v>
      </c>
      <c r="G42" s="651">
        <f>('[1]Formato Presentacion Mayo '!$E$224)</f>
        <v>4445.0600000000004</v>
      </c>
      <c r="H42" s="651">
        <v>424.8</v>
      </c>
      <c r="I42" s="651">
        <f>('Formato Presentacion Sept'!$E$35)</f>
        <v>0</v>
      </c>
      <c r="J42" s="651">
        <f>('[1]Formato Presentacion Agosto'!$E$224)</f>
        <v>0</v>
      </c>
      <c r="K42" s="651"/>
      <c r="L42" s="651">
        <f>('Formato de Presentacion Octubre'!$E$34)</f>
        <v>55851.299999999996</v>
      </c>
      <c r="M42" s="651" t="e">
        <f>(#REF!)</f>
        <v>#REF!</v>
      </c>
      <c r="N42" s="651"/>
      <c r="O42" s="651" t="e">
        <f t="shared" si="1"/>
        <v>#REF!</v>
      </c>
      <c r="P42" s="619"/>
      <c r="Q42" s="619"/>
      <c r="S42" s="620"/>
    </row>
    <row r="43" spans="1:19" s="618" customFormat="1" ht="69.75">
      <c r="A43" s="655" t="s">
        <v>3279</v>
      </c>
      <c r="B43" s="651">
        <v>15350000</v>
      </c>
      <c r="C43" s="651">
        <v>686450</v>
      </c>
      <c r="D43" s="651">
        <f>('[1]Detalle Ejecucion Febrero 23'!$E$279)</f>
        <v>686490</v>
      </c>
      <c r="E43" s="651">
        <v>614779.19999999995</v>
      </c>
      <c r="F43" s="651">
        <f>('[1]Formato Presentacion Abril '!$E$233)</f>
        <v>642060</v>
      </c>
      <c r="G43" s="651">
        <f>('[1]Formato Presentacion Mayo '!$E$233)</f>
        <v>642060</v>
      </c>
      <c r="H43" s="651">
        <v>630460</v>
      </c>
      <c r="I43" s="651">
        <f>('Formato Presentacion Sept'!$E$36)</f>
        <v>634960</v>
      </c>
      <c r="J43" s="651">
        <f>('[1]Formato Presentacion Agosto'!$E$233)</f>
        <v>623504</v>
      </c>
      <c r="K43" s="651">
        <f>('Formato Presentacion Sept'!$E$36)</f>
        <v>634960</v>
      </c>
      <c r="L43" s="651">
        <f>('Formato de Presentacion Octubre'!$E$35)</f>
        <v>636503.72199999995</v>
      </c>
      <c r="M43" s="651" t="e">
        <f>(#REF!)</f>
        <v>#REF!</v>
      </c>
      <c r="N43" s="651"/>
      <c r="O43" s="651" t="e">
        <f t="shared" si="1"/>
        <v>#REF!</v>
      </c>
      <c r="P43" s="619"/>
      <c r="Q43" s="619"/>
      <c r="S43" s="620"/>
    </row>
    <row r="44" spans="1:19" s="618" customFormat="1" ht="23.25" customHeight="1">
      <c r="A44" s="655" t="s">
        <v>3280</v>
      </c>
      <c r="B44" s="651">
        <v>10942288</v>
      </c>
      <c r="C44" s="651">
        <v>116486.99</v>
      </c>
      <c r="D44" s="651">
        <v>385808.02</v>
      </c>
      <c r="E44" s="651">
        <v>3314856.63</v>
      </c>
      <c r="F44" s="651">
        <v>125956.17</v>
      </c>
      <c r="G44" s="651">
        <v>940250.09</v>
      </c>
      <c r="H44" s="651">
        <v>106464.63</v>
      </c>
      <c r="I44" s="651">
        <v>538890.74</v>
      </c>
      <c r="J44" s="651">
        <v>140594.57</v>
      </c>
      <c r="K44" s="651">
        <v>538890.74</v>
      </c>
      <c r="L44" s="651">
        <v>1143123.68</v>
      </c>
      <c r="M44" s="651" t="e">
        <f>(#REF!)</f>
        <v>#REF!</v>
      </c>
      <c r="N44" s="651"/>
      <c r="O44" s="651" t="e">
        <f t="shared" ref="O44:O60" si="8">SUM(C44:N44)</f>
        <v>#REF!</v>
      </c>
      <c r="P44" s="619"/>
      <c r="Q44" s="619"/>
      <c r="S44" s="620"/>
    </row>
    <row r="45" spans="1:19" s="618" customFormat="1" ht="23.25" customHeight="1">
      <c r="A45" s="646" t="s">
        <v>1772</v>
      </c>
      <c r="B45" s="647">
        <f t="shared" ref="B45:M45" si="9">SUM(B46:B46)</f>
        <v>23000000</v>
      </c>
      <c r="C45" s="647">
        <f t="shared" si="9"/>
        <v>171100</v>
      </c>
      <c r="D45" s="647">
        <f t="shared" si="9"/>
        <v>0</v>
      </c>
      <c r="E45" s="647">
        <f t="shared" si="9"/>
        <v>0</v>
      </c>
      <c r="F45" s="647">
        <f t="shared" si="9"/>
        <v>182400</v>
      </c>
      <c r="G45" s="647">
        <f t="shared" si="9"/>
        <v>0</v>
      </c>
      <c r="H45" s="647">
        <f t="shared" si="9"/>
        <v>0</v>
      </c>
      <c r="I45" s="647">
        <f t="shared" si="9"/>
        <v>246895.79</v>
      </c>
      <c r="J45" s="647">
        <f t="shared" si="9"/>
        <v>1291843.93</v>
      </c>
      <c r="K45" s="647">
        <f t="shared" si="9"/>
        <v>1672782.4499999997</v>
      </c>
      <c r="L45" s="647">
        <f t="shared" si="9"/>
        <v>0</v>
      </c>
      <c r="M45" s="647" t="e">
        <f t="shared" si="9"/>
        <v>#REF!</v>
      </c>
      <c r="N45" s="647">
        <v>500000</v>
      </c>
      <c r="O45" s="647" t="e">
        <f t="shared" si="8"/>
        <v>#REF!</v>
      </c>
      <c r="P45" s="657">
        <f>+B45/$B$17</f>
        <v>4.1156365351142782E-3</v>
      </c>
      <c r="Q45" s="658" t="e">
        <f>+O45/$O$17</f>
        <v>#REF!</v>
      </c>
      <c r="R45" s="659" t="e">
        <f>+O45/B45</f>
        <v>#REF!</v>
      </c>
      <c r="S45" s="620"/>
    </row>
    <row r="46" spans="1:19" s="618" customFormat="1" ht="46.5">
      <c r="A46" s="655" t="s">
        <v>1773</v>
      </c>
      <c r="B46" s="651">
        <v>23000000</v>
      </c>
      <c r="C46" s="651">
        <v>171100</v>
      </c>
      <c r="D46" s="651">
        <v>0</v>
      </c>
      <c r="E46" s="651">
        <v>0</v>
      </c>
      <c r="F46" s="651">
        <f>('[1]Detalle Ejecucion Abril 23 '!$F$335)</f>
        <v>182400</v>
      </c>
      <c r="G46" s="651">
        <f>('[1]Formato Presentacion Mayo '!$E$256)</f>
        <v>0</v>
      </c>
      <c r="H46" s="651">
        <f>('[1]Detalle de Ejecucion Junio 23'!$E$333)</f>
        <v>0</v>
      </c>
      <c r="I46" s="651">
        <f>('[1]Detalle de Ejecucion Julio 23'!$F$314)</f>
        <v>246895.79</v>
      </c>
      <c r="J46" s="651">
        <f>('[1]Formato Presentacion Agosto'!$E$256)</f>
        <v>1291843.93</v>
      </c>
      <c r="K46" s="651">
        <f>('Formato Presentacion Sept'!$E$39)</f>
        <v>1672782.4499999997</v>
      </c>
      <c r="L46" s="651">
        <f>('Formato de Presentacion Octubre'!$E$38)</f>
        <v>0</v>
      </c>
      <c r="M46" s="651" t="e">
        <f>(#REF!)</f>
        <v>#REF!</v>
      </c>
      <c r="N46" s="651"/>
      <c r="O46" s="651" t="e">
        <f t="shared" si="8"/>
        <v>#REF!</v>
      </c>
      <c r="P46" s="619"/>
      <c r="Q46" s="619"/>
      <c r="S46" s="620"/>
    </row>
    <row r="47" spans="1:19" ht="23.25" customHeight="1">
      <c r="A47" s="646" t="s">
        <v>1774</v>
      </c>
      <c r="B47" s="647">
        <f>SUM(B48:B49)</f>
        <v>4395000000</v>
      </c>
      <c r="C47" s="647">
        <f t="shared" ref="C47:G47" si="10">SUM(C48:C49)</f>
        <v>553720</v>
      </c>
      <c r="D47" s="647">
        <f t="shared" si="10"/>
        <v>1627945.67</v>
      </c>
      <c r="E47" s="647">
        <f t="shared" si="10"/>
        <v>1501750433.8499999</v>
      </c>
      <c r="F47" s="647">
        <f t="shared" si="10"/>
        <v>1462176.42</v>
      </c>
      <c r="G47" s="647">
        <f t="shared" si="10"/>
        <v>13051069.27</v>
      </c>
      <c r="H47" s="647">
        <f t="shared" ref="H47:M47" si="11">SUM(H48:H49)</f>
        <v>3279290.08</v>
      </c>
      <c r="I47" s="647">
        <f t="shared" si="11"/>
        <v>1030000000</v>
      </c>
      <c r="J47" s="647">
        <f t="shared" si="11"/>
        <v>30650805.5</v>
      </c>
      <c r="K47" s="647">
        <f t="shared" si="11"/>
        <v>32163350.640000001</v>
      </c>
      <c r="L47" s="647">
        <f t="shared" si="11"/>
        <v>2608921</v>
      </c>
      <c r="M47" s="647" t="e">
        <f t="shared" si="11"/>
        <v>#REF!</v>
      </c>
      <c r="N47" s="647">
        <v>7000000</v>
      </c>
      <c r="O47" s="647" t="e">
        <f t="shared" si="8"/>
        <v>#REF!</v>
      </c>
      <c r="P47" s="657">
        <f>+B47/$B$17</f>
        <v>0.78644445964466325</v>
      </c>
      <c r="Q47" s="658" t="e">
        <f>+O47/$O$17</f>
        <v>#REF!</v>
      </c>
      <c r="R47" s="659" t="e">
        <f>+O47/B47</f>
        <v>#REF!</v>
      </c>
      <c r="S47" s="620"/>
    </row>
    <row r="48" spans="1:19" s="618" customFormat="1" ht="46.5">
      <c r="A48" s="655" t="s">
        <v>1775</v>
      </c>
      <c r="B48" s="651">
        <v>70000000</v>
      </c>
      <c r="C48" s="651">
        <v>553720</v>
      </c>
      <c r="D48" s="651">
        <f>('[1]Detalle Ejecucion Febrero 23'!$E$335)</f>
        <v>1627945.67</v>
      </c>
      <c r="E48" s="651">
        <v>1750433.85</v>
      </c>
      <c r="F48" s="651">
        <f>('[1]Detalle Ejecucion Abril 23 '!$F$351)</f>
        <v>1462176.42</v>
      </c>
      <c r="G48" s="651">
        <f>('[1]Formato Presentacion Mayo '!$E$272)</f>
        <v>13051069.27</v>
      </c>
      <c r="H48" s="651">
        <v>3279290.08</v>
      </c>
      <c r="I48" s="651">
        <v>0</v>
      </c>
      <c r="J48" s="651">
        <f>('[1]Formato Presentacion Agosto'!$E$272)</f>
        <v>650805.5</v>
      </c>
      <c r="K48" s="651">
        <f>('Detalle Ejecucion Sept 23'!$E$358)</f>
        <v>2163350.6399999997</v>
      </c>
      <c r="L48" s="651">
        <f>('Formato de Presentacion Octubre'!$E$40)</f>
        <v>2608921</v>
      </c>
      <c r="M48" s="651" t="e">
        <f>(#REF!)</f>
        <v>#REF!</v>
      </c>
      <c r="N48" s="651"/>
      <c r="O48" s="651" t="e">
        <f>SUM(C48:N48)</f>
        <v>#REF!</v>
      </c>
      <c r="P48" s="616"/>
      <c r="Q48" s="619"/>
      <c r="R48" s="619"/>
      <c r="S48" s="620"/>
    </row>
    <row r="49" spans="1:19" s="618" customFormat="1" ht="46.5">
      <c r="A49" s="655" t="s">
        <v>1776</v>
      </c>
      <c r="B49" s="651">
        <v>4325000000</v>
      </c>
      <c r="C49" s="651">
        <v>0</v>
      </c>
      <c r="D49" s="651">
        <v>0</v>
      </c>
      <c r="E49" s="651">
        <v>1500000000</v>
      </c>
      <c r="F49" s="651">
        <f>('[1]Detalle Ejecucion Abril 23 '!$F$355)</f>
        <v>0</v>
      </c>
      <c r="G49" s="651">
        <f>('[1]Formato Presentacion Mayo '!$E$273)</f>
        <v>0</v>
      </c>
      <c r="H49" s="651">
        <v>0</v>
      </c>
      <c r="I49" s="651">
        <f>('[1]Detalle de Ejecucion Julio 23'!$F$330)</f>
        <v>1030000000</v>
      </c>
      <c r="J49" s="651">
        <f>('[1]Formato Presentacion Agosto'!$E$273)</f>
        <v>30000000</v>
      </c>
      <c r="K49" s="651">
        <f>('Detalle Ejecucion Sept 23'!$E$363)</f>
        <v>30000000</v>
      </c>
      <c r="L49" s="651">
        <f>('Formato de Presentacion Octubre'!$E$41)</f>
        <v>0</v>
      </c>
      <c r="M49" s="651" t="e">
        <f>(#REF!)</f>
        <v>#REF!</v>
      </c>
      <c r="N49" s="651"/>
      <c r="O49" s="651" t="e">
        <f t="shared" si="8"/>
        <v>#REF!</v>
      </c>
      <c r="P49" s="616"/>
      <c r="Q49" s="619"/>
      <c r="S49" s="620"/>
    </row>
    <row r="50" spans="1:19" ht="23.25" customHeight="1">
      <c r="A50" s="646" t="s">
        <v>1777</v>
      </c>
      <c r="B50" s="647">
        <f t="shared" ref="B50:G50" si="12">SUM(B51:B57)</f>
        <v>104750000</v>
      </c>
      <c r="C50" s="647">
        <f t="shared" si="12"/>
        <v>1362162.5</v>
      </c>
      <c r="D50" s="647">
        <f t="shared" si="12"/>
        <v>414650.02</v>
      </c>
      <c r="E50" s="647">
        <f t="shared" si="12"/>
        <v>2733572.73</v>
      </c>
      <c r="F50" s="647">
        <f t="shared" si="12"/>
        <v>407346.94</v>
      </c>
      <c r="G50" s="647">
        <f t="shared" si="12"/>
        <v>4289243.28</v>
      </c>
      <c r="H50" s="647">
        <f t="shared" ref="H50:M50" si="13">SUM(H51:H57)</f>
        <v>3377648.61</v>
      </c>
      <c r="I50" s="647">
        <f t="shared" si="13"/>
        <v>168161.29</v>
      </c>
      <c r="J50" s="647">
        <f t="shared" si="13"/>
        <v>0</v>
      </c>
      <c r="K50" s="647">
        <f t="shared" si="13"/>
        <v>705564.48</v>
      </c>
      <c r="L50" s="647">
        <f t="shared" si="13"/>
        <v>6480259.9800000004</v>
      </c>
      <c r="M50" s="647" t="e">
        <f t="shared" si="13"/>
        <v>#REF!</v>
      </c>
      <c r="N50" s="647">
        <v>2000000</v>
      </c>
      <c r="O50" s="647" t="e">
        <f t="shared" si="8"/>
        <v>#REF!</v>
      </c>
      <c r="P50" s="657">
        <f>+B50/$B$17</f>
        <v>1.8744040306661769E-2</v>
      </c>
      <c r="Q50" s="658" t="e">
        <f>+O50/$O$17</f>
        <v>#REF!</v>
      </c>
      <c r="R50" s="659" t="e">
        <f>+O50/B50</f>
        <v>#REF!</v>
      </c>
      <c r="S50" s="620"/>
    </row>
    <row r="51" spans="1:19" s="618" customFormat="1" ht="23.25" customHeight="1">
      <c r="A51" s="655" t="s">
        <v>1778</v>
      </c>
      <c r="B51" s="651">
        <v>30300000</v>
      </c>
      <c r="C51" s="651">
        <v>1151532.5</v>
      </c>
      <c r="D51" s="651">
        <v>0</v>
      </c>
      <c r="E51" s="651">
        <v>2733572.73</v>
      </c>
      <c r="F51" s="651">
        <f>('[1]Detalle Ejecucion Abril 23 '!$F$358)</f>
        <v>0</v>
      </c>
      <c r="G51" s="651">
        <f>('[1]Formato Presentacion Mayo '!$E$275)</f>
        <v>3912225.81</v>
      </c>
      <c r="H51" s="651">
        <f>('[1]Detalle de Ejecucion Junio 23'!$E$361)</f>
        <v>0</v>
      </c>
      <c r="I51" s="651">
        <f>('[1]Formato Presentacion Julio (2)'!$E$274)</f>
        <v>168161.29</v>
      </c>
      <c r="J51" s="651">
        <f>('Formato Presentacion Agosto (2)'!$E$275)</f>
        <v>0</v>
      </c>
      <c r="K51" s="651">
        <v>705564.48</v>
      </c>
      <c r="L51" s="651"/>
      <c r="M51" s="651" t="e">
        <f>(#REF!)</f>
        <v>#REF!</v>
      </c>
      <c r="N51" s="651"/>
      <c r="O51" s="651" t="e">
        <f t="shared" si="8"/>
        <v>#REF!</v>
      </c>
      <c r="P51" s="619"/>
      <c r="Q51" s="619"/>
      <c r="S51" s="620"/>
    </row>
    <row r="52" spans="1:19" s="618" customFormat="1" ht="46.5">
      <c r="A52" s="651" t="s">
        <v>1779</v>
      </c>
      <c r="B52" s="651">
        <v>900000</v>
      </c>
      <c r="C52" s="651">
        <v>0</v>
      </c>
      <c r="D52" s="651">
        <v>0</v>
      </c>
      <c r="E52" s="651">
        <v>0</v>
      </c>
      <c r="F52" s="651">
        <f>('[1]Detalle Ejecucion Abril 23 '!$F$364)</f>
        <v>0</v>
      </c>
      <c r="G52" s="651">
        <f>('[1]Formato Presentacion Mayo '!$E$283)</f>
        <v>0</v>
      </c>
      <c r="H52" s="651">
        <f>('[1]Detalle de Ejecucion Junio 23'!$E$368)</f>
        <v>0</v>
      </c>
      <c r="I52" s="651">
        <f>('[1]Detalle de Ejecucion Julio 23'!$F$342)</f>
        <v>0</v>
      </c>
      <c r="J52" s="651">
        <f>('Formato Presentacion Agosto (2)'!$E$283)</f>
        <v>0</v>
      </c>
      <c r="K52" s="651">
        <f>('Formato Presentacion Sept'!$E$47)</f>
        <v>0</v>
      </c>
      <c r="L52" s="651">
        <f>('Formato de Presentacion Octubre'!$E$44)</f>
        <v>336399.98</v>
      </c>
      <c r="M52" s="651" t="e">
        <f>(#REF!)</f>
        <v>#REF!</v>
      </c>
      <c r="N52" s="651"/>
      <c r="O52" s="651" t="e">
        <f t="shared" si="8"/>
        <v>#REF!</v>
      </c>
      <c r="P52" s="619"/>
      <c r="Q52" s="619"/>
      <c r="S52" s="620"/>
    </row>
    <row r="53" spans="1:19" s="618" customFormat="1" ht="46.5">
      <c r="A53" s="655" t="s">
        <v>1780</v>
      </c>
      <c r="B53" s="651">
        <v>46000000</v>
      </c>
      <c r="C53" s="651">
        <v>0</v>
      </c>
      <c r="D53" s="651">
        <v>0</v>
      </c>
      <c r="E53" s="651">
        <v>0</v>
      </c>
      <c r="F53" s="651">
        <f>('[1]Detalle Ejecucion Abril 23 '!$F$372)</f>
        <v>0</v>
      </c>
      <c r="G53" s="651">
        <f>('[1]Formato Presentacion Mayo '!$E$291)</f>
        <v>0</v>
      </c>
      <c r="H53" s="651">
        <f>('[1]Detalle de Ejecucion Junio 23'!$E$372)</f>
        <v>0</v>
      </c>
      <c r="I53" s="651">
        <f>('[1]Detalle de Ejecucion Julio 23'!$F$346)</f>
        <v>0</v>
      </c>
      <c r="J53" s="651">
        <f>('Formato Presentacion Sept'!$E$48)</f>
        <v>0</v>
      </c>
      <c r="K53" s="651">
        <f>('Formato Presentacion Sept'!$E$48)</f>
        <v>0</v>
      </c>
      <c r="L53" s="651">
        <f>('Formato de Presentacion Octubre'!$E$45)</f>
        <v>6143860</v>
      </c>
      <c r="M53" s="651" t="e">
        <f>(#REF!)</f>
        <v>#REF!</v>
      </c>
      <c r="N53" s="651"/>
      <c r="O53" s="651" t="e">
        <f t="shared" si="8"/>
        <v>#REF!</v>
      </c>
      <c r="P53" s="619"/>
      <c r="Q53" s="619"/>
      <c r="S53" s="620"/>
    </row>
    <row r="54" spans="1:19" s="618" customFormat="1" ht="23.25" customHeight="1">
      <c r="A54" s="651" t="s">
        <v>1781</v>
      </c>
      <c r="B54" s="651">
        <v>12050000</v>
      </c>
      <c r="C54" s="651">
        <v>210630</v>
      </c>
      <c r="D54" s="651">
        <f>('[1]Detalle Ejecucion Febrero 23'!$E$358)</f>
        <v>414650.02</v>
      </c>
      <c r="E54" s="651">
        <v>0</v>
      </c>
      <c r="F54" s="651">
        <f>('[1]Detalle Ejecucion Abril 23 '!$F$375)</f>
        <v>36585.9</v>
      </c>
      <c r="G54" s="651">
        <f>('[1]Formato Presentacion Mayo '!$E$294)</f>
        <v>3429.47</v>
      </c>
      <c r="H54" s="651"/>
      <c r="I54" s="651"/>
      <c r="J54" s="651">
        <f>('Formato Presentacion Sept'!$E$49)</f>
        <v>0</v>
      </c>
      <c r="K54" s="651">
        <f>('Formato Presentacion Sept'!$E$49)</f>
        <v>0</v>
      </c>
      <c r="L54" s="651">
        <f>('Formato de Presentacion Octubre'!$E$46)</f>
        <v>0</v>
      </c>
      <c r="M54" s="651" t="e">
        <f>(#REF!)</f>
        <v>#REF!</v>
      </c>
      <c r="N54" s="651"/>
      <c r="O54" s="651" t="e">
        <f t="shared" si="8"/>
        <v>#REF!</v>
      </c>
      <c r="P54" s="619"/>
      <c r="Q54" s="619"/>
      <c r="S54" s="620"/>
    </row>
    <row r="55" spans="1:19" s="618" customFormat="1" ht="46.5">
      <c r="A55" s="655" t="s">
        <v>1782</v>
      </c>
      <c r="B55" s="651">
        <v>2000000</v>
      </c>
      <c r="C55" s="651">
        <v>0</v>
      </c>
      <c r="D55" s="651">
        <v>0</v>
      </c>
      <c r="E55" s="651">
        <v>0</v>
      </c>
      <c r="F55" s="651">
        <f>('[1]Detalle Ejecucion Abril 23 '!$F$383)</f>
        <v>0</v>
      </c>
      <c r="G55" s="651">
        <f>('[1]Formato Presentacion Mayo '!$E$303)</f>
        <v>43188</v>
      </c>
      <c r="H55" s="651">
        <f>('[1]Detalle de Ejecucion Junio 23'!$E$372)</f>
        <v>0</v>
      </c>
      <c r="I55" s="651">
        <f>('[1]Formato Presentacion Agosto'!$E$303)</f>
        <v>0</v>
      </c>
      <c r="J55" s="651"/>
      <c r="K55" s="651">
        <v>0</v>
      </c>
      <c r="L55" s="651">
        <f>('Formato de Presentacion Octubre'!$E$47)</f>
        <v>0</v>
      </c>
      <c r="M55" s="651" t="e">
        <f>(#REF!)</f>
        <v>#REF!</v>
      </c>
      <c r="N55" s="651"/>
      <c r="O55" s="651" t="e">
        <f t="shared" si="8"/>
        <v>#REF!</v>
      </c>
      <c r="P55" s="619"/>
      <c r="Q55" s="619"/>
      <c r="S55" s="620"/>
    </row>
    <row r="56" spans="1:19" s="618" customFormat="1" ht="23.25" customHeight="1">
      <c r="A56" s="651" t="s">
        <v>1783</v>
      </c>
      <c r="B56" s="651">
        <v>12000000</v>
      </c>
      <c r="C56" s="651">
        <v>0</v>
      </c>
      <c r="D56" s="651">
        <v>0</v>
      </c>
      <c r="E56" s="651">
        <v>0</v>
      </c>
      <c r="F56" s="651">
        <f>('[1]Detalle Ejecucion Abril 23 '!$F$386)</f>
        <v>0</v>
      </c>
      <c r="G56" s="651">
        <f>('[1]Formato Presentacion Mayo '!$E$305)</f>
        <v>330400</v>
      </c>
      <c r="H56" s="651">
        <v>1894604.46</v>
      </c>
      <c r="I56" s="651">
        <f>('[1]Detalle de Ejecucion Julio 23'!$F$361)</f>
        <v>0</v>
      </c>
      <c r="J56" s="651">
        <f>('Formato Presentacion Sept'!$E$52)</f>
        <v>0</v>
      </c>
      <c r="K56" s="651">
        <f>('Formato Presentacion Sept'!$E$52)</f>
        <v>0</v>
      </c>
      <c r="L56" s="651">
        <f>('Formato de Presentacion Octubre'!$E$48)</f>
        <v>0</v>
      </c>
      <c r="M56" s="651" t="e">
        <f>(#REF!)</f>
        <v>#REF!</v>
      </c>
      <c r="N56" s="651"/>
      <c r="O56" s="651" t="e">
        <f t="shared" si="8"/>
        <v>#REF!</v>
      </c>
      <c r="P56" s="619"/>
      <c r="Q56" s="619"/>
      <c r="S56" s="620"/>
    </row>
    <row r="57" spans="1:19" s="618" customFormat="1" ht="46.5">
      <c r="A57" s="655" t="s">
        <v>1784</v>
      </c>
      <c r="B57" s="651">
        <v>1500000</v>
      </c>
      <c r="C57" s="651"/>
      <c r="D57" s="651"/>
      <c r="E57" s="651"/>
      <c r="F57" s="651">
        <f>('[1]Detalle Ejecucion Abril 23 '!$F$390)</f>
        <v>370761.04</v>
      </c>
      <c r="G57" s="651">
        <f>('[1]Formato Presentacion Mayo '!$E$313)</f>
        <v>0</v>
      </c>
      <c r="H57" s="651">
        <v>1483044.15</v>
      </c>
      <c r="I57" s="651">
        <f>('[1]Formato Presentacion Agosto'!$E$305)</f>
        <v>0</v>
      </c>
      <c r="J57" s="651"/>
      <c r="K57" s="651">
        <v>0</v>
      </c>
      <c r="L57" s="651">
        <f>('Formato de Presentacion Octubre'!$E$499)</f>
        <v>0</v>
      </c>
      <c r="M57" s="651" t="e">
        <f>(#REF!)</f>
        <v>#REF!</v>
      </c>
      <c r="N57" s="651"/>
      <c r="O57" s="651" t="e">
        <f t="shared" si="8"/>
        <v>#REF!</v>
      </c>
      <c r="P57" s="619"/>
      <c r="Q57" s="619"/>
      <c r="S57" s="620"/>
    </row>
    <row r="58" spans="1:19" ht="23.25" customHeight="1">
      <c r="A58" s="646" t="s">
        <v>1785</v>
      </c>
      <c r="B58" s="647">
        <f>SUM(B59:B60)</f>
        <v>105000000</v>
      </c>
      <c r="C58" s="647">
        <f t="shared" ref="C58:G58" si="14">SUM(C59:C60)</f>
        <v>1055750.49</v>
      </c>
      <c r="D58" s="647">
        <f t="shared" si="14"/>
        <v>7066840.9900000002</v>
      </c>
      <c r="E58" s="647">
        <f t="shared" si="14"/>
        <v>3969576.73</v>
      </c>
      <c r="F58" s="647">
        <f t="shared" si="14"/>
        <v>7457908.4399999995</v>
      </c>
      <c r="G58" s="647">
        <f t="shared" si="14"/>
        <v>5523348.5</v>
      </c>
      <c r="H58" s="647">
        <f>SUM(H59:H60)</f>
        <v>2484519.6</v>
      </c>
      <c r="I58" s="647">
        <f>SUM(I59:I60)</f>
        <v>2563169.17</v>
      </c>
      <c r="J58" s="647">
        <f>SUM(J59:J60)</f>
        <v>1793712.02</v>
      </c>
      <c r="K58" s="647">
        <f>SUM(K59:K60)</f>
        <v>9869191.2399999984</v>
      </c>
      <c r="L58" s="647">
        <f>SUM(L59:L60)</f>
        <v>12998944.91</v>
      </c>
      <c r="M58" s="647">
        <f t="shared" ref="M58:N58" si="15">SUM(M59:M60)</f>
        <v>10109255.74</v>
      </c>
      <c r="N58" s="647">
        <f t="shared" si="15"/>
        <v>7000000</v>
      </c>
      <c r="O58" s="647">
        <f>SUM(C58:N58)</f>
        <v>71892217.830000013</v>
      </c>
      <c r="P58" s="657">
        <f>+B58/$B$17</f>
        <v>1.8788775486391272E-2</v>
      </c>
      <c r="Q58" s="658">
        <f>+O58/$O$17</f>
        <v>2.8665296249392319E-2</v>
      </c>
      <c r="R58" s="659">
        <f>+O58/B58</f>
        <v>0.68468778885714299</v>
      </c>
      <c r="S58" s="620"/>
    </row>
    <row r="59" spans="1:19" s="618" customFormat="1" ht="39" customHeight="1">
      <c r="A59" s="655" t="s">
        <v>1786</v>
      </c>
      <c r="B59" s="651">
        <v>105000000</v>
      </c>
      <c r="C59" s="651">
        <v>1055750.49</v>
      </c>
      <c r="D59" s="651">
        <v>4032501.05</v>
      </c>
      <c r="E59" s="651">
        <v>3880638.23</v>
      </c>
      <c r="F59" s="651">
        <f>('[1]Detalle Ejecucion Abril 23 '!$F$394)</f>
        <v>0</v>
      </c>
      <c r="G59" s="651">
        <v>1113863.9099999999</v>
      </c>
      <c r="H59" s="651">
        <v>2274776.9700000002</v>
      </c>
      <c r="I59" s="651">
        <v>292919.65000000002</v>
      </c>
      <c r="J59" s="651">
        <f>('[1]Detalle de Ejecucion Agosto 23'!$E$349)</f>
        <v>1793712.02</v>
      </c>
      <c r="K59" s="651">
        <f>('Detalle Ejecucion Sept 23'!$E$404)</f>
        <v>9869191.2399999984</v>
      </c>
      <c r="L59" s="651">
        <f>('Detalle de Ejecucion Octubr (2)'!$E$399)</f>
        <v>2958973.0700000003</v>
      </c>
      <c r="M59" s="651">
        <f>('Detalle de Ejecución Noviembre'!E439)</f>
        <v>1071533.22</v>
      </c>
      <c r="N59" s="651">
        <v>2000000</v>
      </c>
      <c r="O59" s="651">
        <f t="shared" si="8"/>
        <v>30343859.849999998</v>
      </c>
      <c r="P59" s="619"/>
      <c r="Q59" s="619"/>
      <c r="R59" s="619"/>
      <c r="S59" s="620"/>
    </row>
    <row r="60" spans="1:19" s="618" customFormat="1" ht="52.5" customHeight="1">
      <c r="A60" s="655" t="s">
        <v>1787</v>
      </c>
      <c r="B60" s="648">
        <v>0</v>
      </c>
      <c r="C60" s="651"/>
      <c r="D60" s="651">
        <v>3034339.94</v>
      </c>
      <c r="E60" s="651">
        <v>88938.5</v>
      </c>
      <c r="F60" s="651">
        <f>('[1]Detalle Ejecucion Abril 23 '!$F$397)</f>
        <v>7457908.4399999995</v>
      </c>
      <c r="G60" s="651">
        <v>4409484.59</v>
      </c>
      <c r="H60" s="651">
        <v>209742.63</v>
      </c>
      <c r="I60" s="651">
        <v>2270249.52</v>
      </c>
      <c r="J60" s="651"/>
      <c r="K60" s="651">
        <f>('Detalle Ejecucion Sept 23'!$F$410)</f>
        <v>0</v>
      </c>
      <c r="L60" s="651">
        <f>('Detalle de Ejecucion Octubr (2)'!$E$404)</f>
        <v>10039971.84</v>
      </c>
      <c r="M60" s="651">
        <f>('Detalle de Ejecución Noviembre'!E440)</f>
        <v>9037722.5199999996</v>
      </c>
      <c r="N60" s="651">
        <v>5000000</v>
      </c>
      <c r="O60" s="651">
        <f t="shared" si="8"/>
        <v>41548357.980000004</v>
      </c>
      <c r="P60" s="619"/>
      <c r="Q60" s="619"/>
      <c r="R60" s="619"/>
      <c r="S60" s="620"/>
    </row>
    <row r="61" spans="1:19" s="615" customFormat="1" ht="45.75" customHeight="1">
      <c r="A61" s="649" t="s">
        <v>15</v>
      </c>
      <c r="B61" s="650">
        <f t="shared" ref="B61:N61" si="16">B20+B26+B36+B45+B47+B50+B58</f>
        <v>5588442955</v>
      </c>
      <c r="C61" s="650">
        <f t="shared" si="16"/>
        <v>21394911.369999997</v>
      </c>
      <c r="D61" s="650">
        <f t="shared" si="16"/>
        <v>28759495.039999999</v>
      </c>
      <c r="E61" s="650">
        <f t="shared" si="16"/>
        <v>1539042207.0999999</v>
      </c>
      <c r="F61" s="650">
        <f t="shared" si="16"/>
        <v>28349747.230000004</v>
      </c>
      <c r="G61" s="650">
        <f t="shared" si="16"/>
        <v>162088462.73900002</v>
      </c>
      <c r="H61" s="650">
        <f t="shared" si="16"/>
        <v>37072996.329999998</v>
      </c>
      <c r="I61" s="650">
        <f t="shared" si="16"/>
        <v>1056795040.8399999</v>
      </c>
      <c r="J61" s="650">
        <f t="shared" si="16"/>
        <v>80580356.170000002</v>
      </c>
      <c r="K61" s="650">
        <f t="shared" si="16"/>
        <v>190328314.85999998</v>
      </c>
      <c r="L61" s="650">
        <f t="shared" si="16"/>
        <v>47245247.842000008</v>
      </c>
      <c r="M61" s="650" t="e">
        <f t="shared" si="16"/>
        <v>#REF!</v>
      </c>
      <c r="N61" s="650">
        <f t="shared" si="16"/>
        <v>66946276</v>
      </c>
      <c r="O61" s="650" t="e">
        <f>O20+O26+O36+O45+O47+O50+O58</f>
        <v>#REF!</v>
      </c>
      <c r="P61" s="657">
        <f>+B61/$B$17</f>
        <v>1</v>
      </c>
      <c r="Q61" s="658" t="e">
        <f>+O61/$O$17</f>
        <v>#REF!</v>
      </c>
      <c r="R61" s="659" t="e">
        <f>+O61/B61</f>
        <v>#REF!</v>
      </c>
      <c r="S61" s="620"/>
    </row>
    <row r="62" spans="1:19" ht="23.25">
      <c r="A62" s="624"/>
      <c r="B62" s="610"/>
      <c r="C62" s="610"/>
      <c r="D62" s="610"/>
      <c r="E62" s="610"/>
      <c r="F62" s="610"/>
      <c r="G62" s="610"/>
      <c r="H62" s="610"/>
      <c r="I62" s="610"/>
      <c r="J62" s="610"/>
      <c r="K62" s="610"/>
      <c r="L62" s="610"/>
      <c r="M62" s="610"/>
      <c r="N62" s="610"/>
      <c r="O62" s="651"/>
    </row>
    <row r="63" spans="1:19" ht="23.25">
      <c r="A63" s="624"/>
      <c r="B63" s="610"/>
      <c r="C63" s="610"/>
      <c r="D63" s="610"/>
      <c r="E63" s="610"/>
      <c r="F63" s="610"/>
      <c r="G63" s="610"/>
      <c r="H63" s="610"/>
      <c r="I63" s="610"/>
      <c r="J63" s="610"/>
      <c r="K63" s="610"/>
      <c r="L63" s="610"/>
      <c r="M63" s="610"/>
      <c r="N63" s="610"/>
      <c r="O63" s="625"/>
    </row>
    <row r="64" spans="1:19" s="626" customFormat="1" ht="23.25">
      <c r="A64" s="624"/>
      <c r="B64" s="610"/>
      <c r="C64" s="610"/>
      <c r="D64" s="610"/>
      <c r="E64" s="610"/>
      <c r="F64" s="610"/>
      <c r="G64" s="610"/>
      <c r="H64" s="610"/>
      <c r="I64" s="610"/>
      <c r="J64" s="610"/>
      <c r="K64" s="610"/>
      <c r="L64" s="610"/>
      <c r="M64" s="610"/>
      <c r="N64" s="610"/>
      <c r="O64" s="610"/>
    </row>
    <row r="65" spans="1:17" s="626" customFormat="1" ht="28.5">
      <c r="A65" s="627"/>
      <c r="B65" s="628"/>
      <c r="C65" s="628"/>
      <c r="D65" s="628"/>
      <c r="E65" s="628"/>
      <c r="F65" s="628"/>
      <c r="G65" s="628"/>
      <c r="H65" s="628"/>
      <c r="I65" s="628"/>
      <c r="J65" s="610"/>
      <c r="K65" s="610"/>
      <c r="L65" s="610"/>
      <c r="M65" s="610"/>
      <c r="N65" s="610"/>
      <c r="O65" s="647">
        <v>71892217.830000013</v>
      </c>
    </row>
    <row r="66" spans="1:17" s="626" customFormat="1" ht="28.5">
      <c r="A66" s="627" t="s">
        <v>3281</v>
      </c>
      <c r="B66" s="628"/>
      <c r="C66" s="628"/>
      <c r="D66" s="628"/>
      <c r="E66" s="628"/>
      <c r="F66" s="629" t="s">
        <v>3282</v>
      </c>
      <c r="G66" s="628"/>
      <c r="H66" s="628"/>
      <c r="I66" s="628"/>
      <c r="J66" s="610"/>
      <c r="K66" s="610"/>
      <c r="L66" s="610"/>
      <c r="M66" s="610"/>
      <c r="N66" s="610"/>
      <c r="O66" s="610">
        <v>27360413.539999999</v>
      </c>
    </row>
    <row r="67" spans="1:17" s="626" customFormat="1" ht="28.5">
      <c r="A67" s="630" t="s">
        <v>3283</v>
      </c>
      <c r="B67" s="628"/>
      <c r="C67" s="628"/>
      <c r="D67" s="628"/>
      <c r="E67" s="628"/>
      <c r="F67" s="631" t="s">
        <v>3286</v>
      </c>
      <c r="G67" s="628"/>
      <c r="H67" s="628"/>
      <c r="I67" s="628"/>
      <c r="J67" s="610"/>
      <c r="K67" s="610"/>
      <c r="L67" s="610"/>
      <c r="M67" s="610"/>
      <c r="N67" s="610"/>
      <c r="O67" s="647">
        <v>7000000</v>
      </c>
    </row>
    <row r="68" spans="1:17" s="626" customFormat="1" ht="19.5" customHeight="1">
      <c r="A68" s="630"/>
      <c r="B68" s="628"/>
      <c r="C68" s="632"/>
      <c r="D68" s="628"/>
      <c r="E68" s="628"/>
      <c r="F68" s="628"/>
      <c r="G68" s="628"/>
      <c r="H68" s="628"/>
      <c r="I68" s="628"/>
      <c r="J68" s="610"/>
      <c r="K68" s="610"/>
      <c r="L68" s="610"/>
      <c r="M68" s="610"/>
      <c r="N68" s="610"/>
      <c r="O68" s="625">
        <f>SUM(O65:O67)</f>
        <v>106252631.37</v>
      </c>
      <c r="P68" s="626">
        <v>-106339476.75</v>
      </c>
      <c r="Q68" s="661">
        <f>SUM(O68,P68)</f>
        <v>-86845.379999995232</v>
      </c>
    </row>
    <row r="69" spans="1:17" s="626" customFormat="1" ht="32.25" customHeight="1">
      <c r="A69" s="628"/>
      <c r="B69" s="628"/>
      <c r="C69" s="628"/>
      <c r="D69" s="728" t="s">
        <v>3284</v>
      </c>
      <c r="E69" s="728"/>
      <c r="F69" s="628"/>
      <c r="G69" s="628"/>
      <c r="H69" s="628"/>
      <c r="I69" s="628"/>
      <c r="J69" s="610"/>
      <c r="K69" s="610"/>
      <c r="L69" s="610"/>
      <c r="M69" s="610"/>
      <c r="N69" s="610"/>
      <c r="O69" s="610">
        <v>-107838817.08</v>
      </c>
    </row>
    <row r="70" spans="1:17" s="626" customFormat="1" ht="28.5">
      <c r="A70" s="628"/>
      <c r="B70" s="628"/>
      <c r="C70" s="628"/>
      <c r="D70" s="729" t="s">
        <v>3285</v>
      </c>
      <c r="E70" s="729"/>
      <c r="F70" s="628"/>
      <c r="G70" s="628"/>
      <c r="H70" s="628"/>
      <c r="I70" s="628"/>
      <c r="J70" s="610"/>
      <c r="K70" s="610"/>
      <c r="L70" s="610"/>
      <c r="M70" s="610"/>
      <c r="N70" s="610"/>
      <c r="O70" s="660">
        <f>SUM(O68:O69)</f>
        <v>-1586185.7099999934</v>
      </c>
    </row>
    <row r="71" spans="1:17">
      <c r="A71" s="633"/>
    </row>
    <row r="72" spans="1:17" ht="15.75">
      <c r="A72" s="730"/>
      <c r="B72" s="730"/>
      <c r="C72" s="730"/>
      <c r="D72" s="730"/>
    </row>
    <row r="73" spans="1:17">
      <c r="A73" s="725"/>
      <c r="B73" s="725"/>
      <c r="C73" s="725"/>
      <c r="D73" s="725"/>
    </row>
    <row r="74" spans="1:17">
      <c r="A74" s="634"/>
    </row>
    <row r="75" spans="1:17">
      <c r="A75" s="634"/>
    </row>
    <row r="76" spans="1:17">
      <c r="A76" s="634"/>
    </row>
    <row r="78" spans="1:17">
      <c r="A78" s="635"/>
    </row>
    <row r="79" spans="1:17">
      <c r="A79" s="635"/>
      <c r="B79" s="636"/>
    </row>
    <row r="81" spans="1:3">
      <c r="C81" s="636"/>
    </row>
    <row r="82" spans="1:3">
      <c r="A82" s="637"/>
      <c r="C82" s="633"/>
    </row>
    <row r="83" spans="1:3">
      <c r="A83" s="637"/>
      <c r="B83" s="636"/>
      <c r="C83" s="636"/>
    </row>
    <row r="84" spans="1:3">
      <c r="A84" s="637"/>
      <c r="B84" s="636"/>
      <c r="C84" s="636"/>
    </row>
    <row r="85" spans="1:3">
      <c r="A85" s="638"/>
      <c r="B85" s="633"/>
      <c r="C85" s="633"/>
    </row>
  </sheetData>
  <mergeCells count="7">
    <mergeCell ref="A73:D73"/>
    <mergeCell ref="A6:O6"/>
    <mergeCell ref="A7:O7"/>
    <mergeCell ref="A8:O8"/>
    <mergeCell ref="D69:E69"/>
    <mergeCell ref="D70:E70"/>
    <mergeCell ref="A72:D72"/>
  </mergeCells>
  <printOptions horizontalCentered="1"/>
  <pageMargins left="0.25" right="0.25" top="0.75" bottom="0.75" header="0.3" footer="0.3"/>
  <pageSetup paperSize="5" scale="33" fitToHeight="0" orientation="landscape" r:id="rId1"/>
  <rowBreaks count="1" manualBreakCount="1">
    <brk id="35" max="8" man="1"/>
  </rowBreaks>
  <colBreaks count="1" manualBreakCount="1">
    <brk id="15" max="1048575" man="1"/>
  </col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375"/>
  <sheetViews>
    <sheetView workbookViewId="0"/>
  </sheetViews>
  <sheetFormatPr baseColWidth="10" defaultColWidth="11.42578125" defaultRowHeight="12.75"/>
  <cols>
    <col min="1" max="1" width="5.85546875" customWidth="1"/>
    <col min="2" max="2" width="39.28515625" customWidth="1"/>
    <col min="3" max="3" width="17.7109375" customWidth="1"/>
    <col min="4" max="4" width="19.7109375" customWidth="1"/>
    <col min="5" max="5" width="17" customWidth="1"/>
    <col min="7" max="7" width="30.7109375" customWidth="1"/>
    <col min="9" max="9" width="13" customWidth="1"/>
    <col min="14" max="14" width="18.42578125" customWidth="1"/>
    <col min="15" max="15" width="16" customWidth="1"/>
  </cols>
  <sheetData>
    <row r="5" spans="1:22" ht="15.75">
      <c r="A5" s="697"/>
      <c r="B5" s="697"/>
      <c r="C5" s="697"/>
      <c r="D5" s="697"/>
      <c r="E5" s="697"/>
    </row>
    <row r="6" spans="1:22" ht="15">
      <c r="A6" s="698"/>
      <c r="B6" s="698"/>
      <c r="C6" s="698"/>
      <c r="D6" s="698"/>
      <c r="E6" s="698"/>
    </row>
    <row r="7" spans="1:22" ht="15.75">
      <c r="A7" s="697" t="s">
        <v>0</v>
      </c>
      <c r="B7" s="697"/>
      <c r="C7" s="697"/>
      <c r="D7" s="697"/>
      <c r="E7" s="697"/>
    </row>
    <row r="8" spans="1:22" ht="15">
      <c r="A8" s="702" t="s">
        <v>1326</v>
      </c>
      <c r="B8" s="702"/>
      <c r="C8" s="702"/>
      <c r="D8" s="702"/>
      <c r="E8" s="702"/>
    </row>
    <row r="9" spans="1:22" ht="15.75">
      <c r="A9" s="697" t="s">
        <v>612</v>
      </c>
      <c r="B9" s="697"/>
      <c r="C9" s="697"/>
      <c r="D9" s="697"/>
      <c r="E9" s="697"/>
    </row>
    <row r="10" spans="1:22" ht="16.5" thickBot="1">
      <c r="A10" s="697" t="s">
        <v>3</v>
      </c>
      <c r="B10" s="697"/>
      <c r="C10" s="697"/>
      <c r="D10" s="697"/>
      <c r="E10" s="697"/>
    </row>
    <row r="11" spans="1:22" ht="16.5" thickBot="1">
      <c r="A11" s="79" t="s">
        <v>4</v>
      </c>
      <c r="B11" s="79" t="s">
        <v>5</v>
      </c>
      <c r="C11" s="79" t="s">
        <v>440</v>
      </c>
      <c r="D11" s="79" t="s">
        <v>441</v>
      </c>
      <c r="E11" s="80" t="s">
        <v>1327</v>
      </c>
      <c r="I11" s="49"/>
      <c r="J11" s="50"/>
      <c r="K11" s="51"/>
      <c r="L11" s="52"/>
      <c r="M11" s="53"/>
      <c r="N11" s="54"/>
      <c r="O11" s="54"/>
      <c r="R11" s="43"/>
      <c r="S11" s="44"/>
      <c r="T11" s="44"/>
      <c r="U11" s="44"/>
      <c r="V11" s="45"/>
    </row>
    <row r="12" spans="1:22" ht="15.75">
      <c r="A12" s="5" t="s">
        <v>443</v>
      </c>
      <c r="B12" s="5" t="s">
        <v>444</v>
      </c>
      <c r="C12" s="328"/>
      <c r="D12" s="5"/>
      <c r="E12" s="326">
        <f>E13+E60+E184+E301+E314+E347</f>
        <v>14813520.57</v>
      </c>
      <c r="I12" s="49"/>
      <c r="J12" s="50"/>
      <c r="K12" s="51"/>
      <c r="L12" s="52"/>
      <c r="M12" s="53"/>
      <c r="N12" s="54"/>
      <c r="O12" s="54"/>
      <c r="R12" s="40"/>
      <c r="T12" s="36"/>
      <c r="U12" s="46"/>
      <c r="V12" s="36"/>
    </row>
    <row r="13" spans="1:22" ht="15.75">
      <c r="A13" s="16" t="s">
        <v>16</v>
      </c>
      <c r="B13" s="16" t="s">
        <v>17</v>
      </c>
      <c r="C13" s="241">
        <v>531023590</v>
      </c>
      <c r="D13" s="241">
        <v>531023590</v>
      </c>
      <c r="E13" s="327">
        <f>E14+E30+E46+E51+E56</f>
        <v>9827238.1300000008</v>
      </c>
      <c r="I13" s="49"/>
      <c r="J13" s="50"/>
      <c r="K13" s="51"/>
      <c r="L13" s="52"/>
      <c r="M13" s="53"/>
      <c r="N13" s="54"/>
      <c r="O13" s="54"/>
      <c r="R13" s="40"/>
      <c r="T13" s="36"/>
      <c r="U13" s="46"/>
      <c r="V13" s="36"/>
    </row>
    <row r="14" spans="1:22" ht="15.75">
      <c r="A14" s="76" t="s">
        <v>18</v>
      </c>
      <c r="B14" s="76" t="s">
        <v>19</v>
      </c>
      <c r="C14" s="77">
        <v>338725488</v>
      </c>
      <c r="D14" s="77">
        <v>338725488</v>
      </c>
      <c r="E14" s="77">
        <f>SUM(E15:E28)</f>
        <v>7757700</v>
      </c>
      <c r="I14" s="49"/>
      <c r="J14" s="50"/>
      <c r="K14" s="51"/>
      <c r="L14" s="52"/>
      <c r="M14" s="53"/>
      <c r="N14" s="54"/>
      <c r="O14" s="54"/>
      <c r="R14" s="40"/>
      <c r="T14" s="36"/>
      <c r="U14" s="46"/>
      <c r="V14" s="36"/>
    </row>
    <row r="15" spans="1:22" ht="15.75" hidden="1">
      <c r="A15" s="1" t="s">
        <v>20</v>
      </c>
      <c r="B15" s="1" t="s">
        <v>21</v>
      </c>
      <c r="C15" s="77"/>
      <c r="D15" s="77"/>
      <c r="E15" s="12">
        <v>7702700</v>
      </c>
      <c r="I15" s="49"/>
      <c r="J15" s="50"/>
      <c r="K15" s="51"/>
      <c r="L15" s="52"/>
      <c r="M15" s="53"/>
      <c r="N15" s="54"/>
      <c r="O15" s="54"/>
      <c r="R15" s="40"/>
      <c r="U15" s="46"/>
      <c r="V15" s="36"/>
    </row>
    <row r="16" spans="1:22" ht="15.75" hidden="1">
      <c r="A16" s="1" t="s">
        <v>445</v>
      </c>
      <c r="B16" s="1" t="s">
        <v>446</v>
      </c>
      <c r="C16" s="77"/>
      <c r="D16" s="77"/>
      <c r="E16" s="12"/>
      <c r="I16" s="49"/>
      <c r="J16" s="50"/>
      <c r="K16" s="51"/>
      <c r="L16" s="52"/>
      <c r="M16" s="53"/>
      <c r="N16" s="54"/>
      <c r="O16" s="54"/>
      <c r="P16" s="55"/>
      <c r="R16" s="40"/>
      <c r="U16" s="46"/>
      <c r="V16" s="36"/>
    </row>
    <row r="17" spans="1:22" ht="15.75" hidden="1">
      <c r="A17" s="1" t="s">
        <v>22</v>
      </c>
      <c r="B17" s="1" t="s">
        <v>23</v>
      </c>
      <c r="C17" s="77"/>
      <c r="D17" s="77"/>
      <c r="E17" s="12"/>
      <c r="I17" s="49"/>
      <c r="J17" s="50"/>
      <c r="K17" s="51"/>
      <c r="L17" s="52"/>
      <c r="M17" s="53"/>
      <c r="N17" s="54"/>
      <c r="O17" s="54"/>
      <c r="P17" s="46"/>
      <c r="R17" s="40"/>
      <c r="T17" s="36"/>
      <c r="U17" s="46"/>
      <c r="V17" s="47"/>
    </row>
    <row r="18" spans="1:22" ht="15.75" hidden="1">
      <c r="A18" s="1" t="s">
        <v>24</v>
      </c>
      <c r="B18" s="1" t="s">
        <v>25</v>
      </c>
      <c r="C18" s="77"/>
      <c r="D18" s="77"/>
      <c r="E18" s="12"/>
      <c r="I18" s="49"/>
      <c r="J18" s="50"/>
      <c r="K18" s="51"/>
      <c r="L18" s="52"/>
      <c r="M18" s="53"/>
      <c r="N18" s="54"/>
      <c r="O18" s="54"/>
      <c r="P18" s="46"/>
      <c r="R18" s="40"/>
      <c r="T18" s="36"/>
      <c r="U18" s="46"/>
      <c r="V18" s="47"/>
    </row>
    <row r="19" spans="1:22" ht="15.75" hidden="1">
      <c r="A19" s="1" t="s">
        <v>26</v>
      </c>
      <c r="B19" s="1" t="s">
        <v>27</v>
      </c>
      <c r="C19" s="77"/>
      <c r="D19" s="77"/>
      <c r="E19" s="12"/>
      <c r="I19" s="49"/>
      <c r="J19" s="50"/>
      <c r="K19" s="51"/>
      <c r="L19" s="52"/>
      <c r="M19" s="53"/>
      <c r="N19" s="54"/>
      <c r="O19" s="54"/>
      <c r="P19" s="46"/>
      <c r="R19" s="40"/>
      <c r="T19" s="36"/>
      <c r="U19" s="46"/>
      <c r="V19" s="47"/>
    </row>
    <row r="20" spans="1:22" ht="15.75" hidden="1">
      <c r="A20" s="1" t="s">
        <v>28</v>
      </c>
      <c r="B20" s="1" t="s">
        <v>29</v>
      </c>
      <c r="C20" s="77"/>
      <c r="D20" s="77"/>
      <c r="E20" s="12"/>
      <c r="I20" s="49"/>
      <c r="J20" s="50"/>
      <c r="K20" s="51"/>
      <c r="L20" s="52"/>
      <c r="M20" s="53"/>
      <c r="N20" s="54"/>
      <c r="O20" s="54"/>
      <c r="P20" s="46"/>
      <c r="R20" s="40"/>
      <c r="T20" s="36"/>
      <c r="U20" s="46"/>
      <c r="V20" s="47"/>
    </row>
    <row r="21" spans="1:22" ht="15.75" hidden="1">
      <c r="A21" s="1" t="s">
        <v>32</v>
      </c>
      <c r="B21" s="1" t="s">
        <v>33</v>
      </c>
      <c r="C21" s="77"/>
      <c r="D21" s="77"/>
      <c r="E21" s="12"/>
      <c r="I21" s="49"/>
      <c r="J21" s="50"/>
      <c r="K21" s="51"/>
      <c r="L21" s="52"/>
      <c r="M21" s="53"/>
      <c r="N21" s="54"/>
      <c r="O21" s="54"/>
      <c r="P21" s="46"/>
      <c r="R21" s="40"/>
      <c r="T21" s="36"/>
      <c r="U21" s="46"/>
      <c r="V21" s="47"/>
    </row>
    <row r="22" spans="1:22" ht="15.75" hidden="1">
      <c r="A22" s="1" t="s">
        <v>34</v>
      </c>
      <c r="B22" s="1" t="s">
        <v>447</v>
      </c>
      <c r="C22" s="77"/>
      <c r="D22" s="77"/>
      <c r="E22" s="15">
        <v>55000</v>
      </c>
      <c r="I22" s="49"/>
      <c r="J22" s="50"/>
      <c r="K22" s="51"/>
      <c r="L22" s="52"/>
      <c r="M22" s="53"/>
      <c r="N22" s="54"/>
      <c r="O22" s="54"/>
      <c r="P22" s="46"/>
      <c r="R22" s="40"/>
      <c r="T22" s="36"/>
      <c r="U22" s="46"/>
      <c r="V22" s="36"/>
    </row>
    <row r="23" spans="1:22" ht="15.75" hidden="1">
      <c r="A23" s="1" t="s">
        <v>36</v>
      </c>
      <c r="B23" s="1" t="s">
        <v>37</v>
      </c>
      <c r="C23" s="77"/>
      <c r="D23" s="77"/>
      <c r="E23" s="29"/>
      <c r="I23" s="49"/>
      <c r="J23" s="50"/>
      <c r="K23" s="51"/>
      <c r="L23" s="52"/>
      <c r="M23" s="53"/>
      <c r="N23" s="54"/>
      <c r="O23" s="54"/>
      <c r="P23" s="46"/>
      <c r="R23" s="40"/>
      <c r="T23" s="36"/>
      <c r="U23" s="46"/>
      <c r="V23" s="36"/>
    </row>
    <row r="24" spans="1:22" ht="15.75" hidden="1">
      <c r="A24" s="1" t="s">
        <v>38</v>
      </c>
      <c r="B24" s="1" t="s">
        <v>448</v>
      </c>
      <c r="C24" s="77"/>
      <c r="D24" s="77"/>
      <c r="E24" s="12"/>
      <c r="I24" s="49"/>
      <c r="J24" s="50"/>
      <c r="K24" s="51"/>
      <c r="L24" s="52"/>
      <c r="M24" s="53"/>
      <c r="N24" s="54"/>
      <c r="O24" s="54"/>
      <c r="P24" s="46"/>
      <c r="R24" s="40"/>
      <c r="T24" s="36"/>
      <c r="U24" s="46"/>
      <c r="V24" s="36"/>
    </row>
    <row r="25" spans="1:22" ht="15.75" hidden="1">
      <c r="A25" s="1" t="s">
        <v>40</v>
      </c>
      <c r="B25" s="1" t="s">
        <v>449</v>
      </c>
      <c r="C25" s="77"/>
      <c r="D25" s="77"/>
      <c r="E25" s="12"/>
      <c r="I25" s="49"/>
      <c r="J25" s="50"/>
      <c r="K25" s="51"/>
      <c r="L25" s="52"/>
      <c r="M25" s="53"/>
      <c r="N25" s="54"/>
      <c r="O25" s="54"/>
      <c r="P25" s="46"/>
      <c r="R25" s="40"/>
      <c r="T25" s="36"/>
      <c r="U25" s="46"/>
      <c r="V25" s="36"/>
    </row>
    <row r="26" spans="1:22" ht="15.75" hidden="1">
      <c r="A26" s="1" t="s">
        <v>42</v>
      </c>
      <c r="B26" s="1" t="s">
        <v>450</v>
      </c>
      <c r="C26" s="77"/>
      <c r="D26" s="77"/>
      <c r="E26" s="29"/>
      <c r="I26" s="49"/>
      <c r="J26" s="50"/>
      <c r="K26" s="51"/>
      <c r="L26" s="52"/>
      <c r="M26" s="53"/>
      <c r="N26" s="54"/>
      <c r="O26" s="54"/>
      <c r="P26" s="46"/>
      <c r="R26" s="40"/>
      <c r="T26" s="36"/>
      <c r="U26" s="46"/>
      <c r="V26" s="36"/>
    </row>
    <row r="27" spans="1:22" ht="15.75" hidden="1">
      <c r="A27" s="1" t="s">
        <v>44</v>
      </c>
      <c r="B27" s="1" t="s">
        <v>451</v>
      </c>
      <c r="C27" s="77"/>
      <c r="D27" s="77"/>
      <c r="E27" s="12"/>
      <c r="I27" s="49"/>
      <c r="J27" s="50"/>
      <c r="K27" s="51"/>
      <c r="L27" s="52"/>
      <c r="M27" s="53"/>
      <c r="N27" s="54"/>
      <c r="O27" s="54"/>
      <c r="P27" s="46"/>
      <c r="R27" s="40"/>
      <c r="T27" s="36"/>
      <c r="U27" s="46"/>
      <c r="V27" s="36"/>
    </row>
    <row r="28" spans="1:22" ht="15.75" hidden="1">
      <c r="A28" s="1" t="s">
        <v>46</v>
      </c>
      <c r="B28" s="1" t="s">
        <v>47</v>
      </c>
      <c r="C28" s="77"/>
      <c r="D28" s="77"/>
      <c r="E28" s="12"/>
      <c r="I28" s="49"/>
      <c r="J28" s="50"/>
      <c r="K28" s="51"/>
      <c r="L28" s="52"/>
      <c r="M28" s="53"/>
      <c r="N28" s="54"/>
      <c r="O28" s="54"/>
      <c r="P28" s="46"/>
      <c r="R28" s="40"/>
      <c r="T28" s="36"/>
      <c r="U28" s="40"/>
      <c r="V28" s="36"/>
    </row>
    <row r="29" spans="1:22" ht="15.75" hidden="1">
      <c r="A29" s="1"/>
      <c r="B29" s="38" t="s">
        <v>452</v>
      </c>
      <c r="C29" s="77"/>
      <c r="D29" s="77"/>
      <c r="E29" s="12">
        <v>447950.51</v>
      </c>
      <c r="I29" s="49"/>
      <c r="J29" s="50"/>
      <c r="K29" s="51"/>
      <c r="L29" s="52"/>
      <c r="M29" s="53"/>
      <c r="N29" s="54"/>
      <c r="O29" s="54"/>
      <c r="R29" s="40"/>
      <c r="T29" s="36"/>
      <c r="U29" s="46"/>
      <c r="V29" s="36"/>
    </row>
    <row r="30" spans="1:22" ht="15.75">
      <c r="A30" s="76" t="s">
        <v>48</v>
      </c>
      <c r="B30" s="76" t="s">
        <v>49</v>
      </c>
      <c r="C30" s="77">
        <v>35853771</v>
      </c>
      <c r="D30" s="77">
        <v>35853771</v>
      </c>
      <c r="E30" s="328">
        <f>SUM(E31:E45)</f>
        <v>1999538.1300000001</v>
      </c>
      <c r="I30" s="49"/>
      <c r="J30" s="50"/>
      <c r="K30" s="51"/>
      <c r="L30" s="52"/>
      <c r="M30" s="53"/>
      <c r="N30" s="54"/>
      <c r="O30" s="54"/>
      <c r="P30" s="46"/>
      <c r="R30" s="40"/>
      <c r="T30" s="36"/>
      <c r="U30" s="46"/>
      <c r="V30" s="36"/>
    </row>
    <row r="31" spans="1:22" ht="15.75" hidden="1">
      <c r="A31" s="1" t="s">
        <v>50</v>
      </c>
      <c r="B31" s="1" t="s">
        <v>51</v>
      </c>
      <c r="C31" s="77">
        <v>35853771</v>
      </c>
      <c r="D31" s="77">
        <v>35853771</v>
      </c>
      <c r="E31" s="12"/>
      <c r="I31" s="49"/>
      <c r="J31" s="50"/>
      <c r="K31" s="51"/>
      <c r="L31" s="52"/>
      <c r="M31" s="53"/>
      <c r="N31" s="54"/>
      <c r="O31" s="54"/>
      <c r="R31" s="40"/>
      <c r="T31" s="36"/>
      <c r="U31" s="46"/>
      <c r="V31" s="36"/>
    </row>
    <row r="32" spans="1:22" ht="15.75" hidden="1">
      <c r="A32" s="1"/>
      <c r="B32" s="38" t="s">
        <v>453</v>
      </c>
      <c r="C32" s="77">
        <v>35853771</v>
      </c>
      <c r="D32" s="77">
        <v>35853771</v>
      </c>
      <c r="E32" s="15">
        <v>548069.75</v>
      </c>
      <c r="I32" s="49"/>
      <c r="J32" s="50"/>
      <c r="K32" s="51"/>
      <c r="L32" s="52"/>
      <c r="M32" s="53"/>
      <c r="N32" s="54"/>
      <c r="O32" s="54"/>
      <c r="R32" s="40"/>
      <c r="T32" s="36"/>
      <c r="U32" s="46"/>
      <c r="V32" s="36"/>
    </row>
    <row r="33" spans="1:23" ht="15.75" hidden="1">
      <c r="A33" s="1"/>
      <c r="B33" s="38" t="s">
        <v>454</v>
      </c>
      <c r="C33" s="77"/>
      <c r="D33" s="77"/>
      <c r="E33" s="15">
        <v>21700</v>
      </c>
      <c r="I33" s="49"/>
      <c r="J33" s="50"/>
      <c r="K33" s="51"/>
      <c r="L33" s="52"/>
      <c r="M33" s="53"/>
      <c r="N33" s="54"/>
      <c r="O33" s="54"/>
      <c r="R33" s="40"/>
      <c r="T33" s="36"/>
      <c r="U33" s="46"/>
      <c r="V33" s="36"/>
    </row>
    <row r="34" spans="1:23" ht="15.75" hidden="1">
      <c r="C34" s="87"/>
      <c r="D34" s="87"/>
      <c r="E34" s="15">
        <v>16600</v>
      </c>
      <c r="I34" s="49"/>
      <c r="J34" s="50"/>
      <c r="K34" s="51"/>
      <c r="L34" s="52"/>
      <c r="M34" s="53"/>
      <c r="N34" s="54"/>
      <c r="O34" s="54"/>
      <c r="P34" s="46"/>
      <c r="R34" s="40"/>
      <c r="T34" s="36"/>
      <c r="U34" s="46"/>
      <c r="V34" s="36"/>
    </row>
    <row r="35" spans="1:23" ht="15.75" hidden="1">
      <c r="A35" s="1" t="s">
        <v>52</v>
      </c>
      <c r="B35" s="1" t="s">
        <v>53</v>
      </c>
      <c r="C35" s="87"/>
      <c r="D35" s="87"/>
      <c r="E35" s="12">
        <v>26636.48</v>
      </c>
      <c r="I35" s="49"/>
      <c r="J35" s="50"/>
      <c r="K35" s="51"/>
      <c r="L35" s="52"/>
      <c r="M35" s="53"/>
      <c r="N35" s="54"/>
      <c r="O35" s="54"/>
      <c r="P35" s="46"/>
      <c r="R35" s="40"/>
      <c r="T35" s="36"/>
      <c r="U35" s="46"/>
      <c r="V35" s="36"/>
    </row>
    <row r="36" spans="1:23" ht="15.75" hidden="1">
      <c r="A36" s="1" t="s">
        <v>54</v>
      </c>
      <c r="B36" s="1" t="s">
        <v>55</v>
      </c>
      <c r="C36" s="77"/>
      <c r="D36" s="77"/>
      <c r="E36" s="12"/>
      <c r="I36" s="49"/>
      <c r="J36" s="50"/>
      <c r="K36" s="51"/>
      <c r="L36" s="52"/>
      <c r="M36" s="53"/>
      <c r="N36" s="54"/>
      <c r="O36" s="54"/>
      <c r="P36" s="46"/>
      <c r="R36" s="40"/>
      <c r="T36" s="36"/>
      <c r="U36" s="46"/>
      <c r="V36" s="36"/>
    </row>
    <row r="37" spans="1:23" ht="15.75" hidden="1">
      <c r="A37" s="1" t="s">
        <v>56</v>
      </c>
      <c r="B37" s="1" t="s">
        <v>57</v>
      </c>
      <c r="C37" s="77"/>
      <c r="D37" s="77"/>
      <c r="E37" s="15">
        <v>880931.58</v>
      </c>
      <c r="I37" s="49"/>
      <c r="J37" s="50"/>
      <c r="K37" s="51"/>
      <c r="L37" s="52"/>
      <c r="M37" s="53"/>
      <c r="N37" s="54"/>
      <c r="O37" s="54"/>
      <c r="P37" s="46"/>
      <c r="R37" s="40"/>
      <c r="T37" s="36"/>
      <c r="U37" s="46"/>
      <c r="W37" t="s">
        <v>455</v>
      </c>
    </row>
    <row r="38" spans="1:23" ht="15.75" hidden="1">
      <c r="A38" s="1" t="s">
        <v>58</v>
      </c>
      <c r="B38" s="1" t="s">
        <v>59</v>
      </c>
      <c r="C38" s="77"/>
      <c r="D38" s="77"/>
      <c r="E38" s="15">
        <v>370600</v>
      </c>
      <c r="I38" s="49"/>
      <c r="J38" s="50"/>
      <c r="K38" s="51"/>
      <c r="L38" s="52"/>
      <c r="M38" s="53"/>
      <c r="N38" s="54"/>
      <c r="O38" s="54"/>
      <c r="P38" s="46"/>
      <c r="R38" s="40"/>
      <c r="T38" s="36"/>
      <c r="U38" s="46"/>
      <c r="V38" s="36"/>
    </row>
    <row r="39" spans="1:23" ht="15.75" hidden="1">
      <c r="A39" s="1" t="s">
        <v>60</v>
      </c>
      <c r="B39" s="1" t="s">
        <v>61</v>
      </c>
      <c r="C39" s="77"/>
      <c r="D39" s="77"/>
      <c r="E39" s="12">
        <v>135000.32000000001</v>
      </c>
      <c r="I39" s="49"/>
      <c r="J39" s="50"/>
      <c r="K39" s="51"/>
      <c r="L39" s="52"/>
      <c r="M39" s="53"/>
      <c r="N39" s="54"/>
      <c r="O39" s="54"/>
      <c r="P39" s="46"/>
      <c r="R39" s="40"/>
      <c r="T39" s="36"/>
      <c r="U39" s="46"/>
      <c r="V39" s="36"/>
    </row>
    <row r="40" spans="1:23" ht="15.75" hidden="1">
      <c r="A40" s="1" t="s">
        <v>62</v>
      </c>
      <c r="B40" s="1" t="s">
        <v>63</v>
      </c>
      <c r="C40" s="77"/>
      <c r="D40" s="77"/>
      <c r="E40" s="12"/>
      <c r="I40" s="49"/>
      <c r="J40" s="50"/>
      <c r="K40" s="51"/>
      <c r="L40" s="52"/>
      <c r="M40" s="53"/>
      <c r="N40" s="54"/>
      <c r="O40" s="54"/>
      <c r="P40" s="46"/>
      <c r="R40" s="40"/>
      <c r="T40" s="36"/>
      <c r="U40" s="46"/>
      <c r="V40" s="36"/>
    </row>
    <row r="41" spans="1:23" ht="15.75" hidden="1">
      <c r="A41" s="1" t="s">
        <v>64</v>
      </c>
      <c r="B41" s="1" t="s">
        <v>65</v>
      </c>
      <c r="C41" s="77"/>
      <c r="D41" s="77"/>
      <c r="E41" s="13"/>
      <c r="I41" s="49"/>
      <c r="J41" s="50"/>
      <c r="K41" s="51"/>
      <c r="L41" s="52"/>
      <c r="M41" s="53"/>
      <c r="N41" s="54"/>
      <c r="O41" s="54"/>
      <c r="P41" s="46"/>
      <c r="R41" s="40"/>
      <c r="T41" s="36"/>
      <c r="U41" s="46"/>
      <c r="V41" s="36"/>
    </row>
    <row r="42" spans="1:23" ht="15.75" hidden="1">
      <c r="A42" s="1" t="s">
        <v>66</v>
      </c>
      <c r="B42" s="1" t="s">
        <v>67</v>
      </c>
      <c r="C42" s="77"/>
      <c r="D42" s="77"/>
      <c r="E42" s="12"/>
      <c r="I42" s="49"/>
      <c r="J42" s="50"/>
      <c r="K42" s="51"/>
      <c r="L42" s="52"/>
      <c r="M42" s="53"/>
      <c r="N42" s="54"/>
      <c r="O42" s="54"/>
      <c r="P42" s="46"/>
      <c r="R42" s="40"/>
      <c r="T42" s="36"/>
      <c r="U42" s="40"/>
      <c r="V42" s="36"/>
    </row>
    <row r="43" spans="1:23" ht="15.75" hidden="1">
      <c r="A43" s="1" t="s">
        <v>68</v>
      </c>
      <c r="B43" s="1" t="s">
        <v>456</v>
      </c>
      <c r="C43" s="77"/>
      <c r="D43" s="77"/>
      <c r="E43" s="12"/>
      <c r="I43" s="49"/>
      <c r="J43" s="50"/>
      <c r="K43" s="51"/>
      <c r="L43" s="52"/>
      <c r="M43" s="53"/>
      <c r="N43" s="54"/>
      <c r="O43" s="54"/>
      <c r="P43" s="46"/>
      <c r="R43" s="40"/>
      <c r="T43" s="36"/>
      <c r="U43" s="46"/>
      <c r="V43" s="36"/>
    </row>
    <row r="44" spans="1:23" ht="15.75" hidden="1">
      <c r="A44" s="1" t="s">
        <v>70</v>
      </c>
      <c r="B44" s="1" t="s">
        <v>71</v>
      </c>
      <c r="C44" s="77"/>
      <c r="D44" s="77"/>
      <c r="E44" s="12"/>
      <c r="I44" s="49"/>
      <c r="J44" s="50"/>
      <c r="K44" s="51"/>
      <c r="L44" s="52"/>
      <c r="M44" s="53"/>
      <c r="N44" s="54"/>
      <c r="O44" s="54"/>
      <c r="P44" s="46"/>
      <c r="R44" s="40"/>
      <c r="T44" s="36"/>
      <c r="U44" s="46"/>
      <c r="V44" s="36"/>
    </row>
    <row r="45" spans="1:23" ht="15.75" hidden="1">
      <c r="A45" s="1" t="s">
        <v>72</v>
      </c>
      <c r="B45" s="1" t="s">
        <v>73</v>
      </c>
      <c r="C45" s="77"/>
      <c r="D45" s="77"/>
      <c r="E45" s="12"/>
      <c r="I45" s="49"/>
      <c r="J45" s="50"/>
      <c r="K45" s="51"/>
      <c r="L45" s="52"/>
      <c r="M45" s="53"/>
      <c r="N45" s="54"/>
      <c r="O45" s="54"/>
      <c r="P45" s="46"/>
      <c r="R45" s="40"/>
      <c r="T45" s="36"/>
      <c r="U45" s="46"/>
      <c r="V45" s="36"/>
    </row>
    <row r="46" spans="1:23" ht="15.75" hidden="1">
      <c r="A46" s="4" t="s">
        <v>74</v>
      </c>
      <c r="B46" s="4" t="s">
        <v>457</v>
      </c>
      <c r="C46" s="77"/>
      <c r="D46" s="77"/>
      <c r="E46" s="96">
        <f t="shared" ref="E46" si="0">SUM(E47:E50)</f>
        <v>70000</v>
      </c>
      <c r="I46" s="49"/>
      <c r="J46" s="50"/>
      <c r="K46" s="51"/>
      <c r="L46" s="52"/>
      <c r="M46" s="53"/>
      <c r="N46" s="54"/>
      <c r="O46" s="54"/>
      <c r="R46" s="40"/>
      <c r="T46" s="36"/>
      <c r="U46" s="46"/>
      <c r="V46" s="36"/>
    </row>
    <row r="47" spans="1:23" ht="15.75" hidden="1">
      <c r="A47" s="1" t="s">
        <v>76</v>
      </c>
      <c r="B47" s="1" t="s">
        <v>77</v>
      </c>
      <c r="C47" s="77"/>
      <c r="D47" s="77"/>
      <c r="E47" s="23">
        <v>70000</v>
      </c>
      <c r="I47" s="49"/>
      <c r="J47" s="50"/>
      <c r="K47" s="51"/>
      <c r="L47" s="52"/>
      <c r="M47" s="53"/>
      <c r="N47" s="54"/>
      <c r="O47" s="54"/>
      <c r="R47" s="40"/>
      <c r="T47" s="36"/>
      <c r="U47" s="46"/>
      <c r="V47" s="36"/>
    </row>
    <row r="48" spans="1:23" ht="15.75" hidden="1">
      <c r="A48" s="1" t="s">
        <v>78</v>
      </c>
      <c r="B48" s="1" t="s">
        <v>79</v>
      </c>
      <c r="C48" s="77"/>
      <c r="D48" s="77"/>
      <c r="E48" s="23"/>
      <c r="I48" s="49"/>
      <c r="J48" s="50"/>
      <c r="K48" s="51"/>
      <c r="L48" s="52"/>
      <c r="M48" s="53"/>
      <c r="N48" s="54"/>
      <c r="O48" s="54"/>
      <c r="P48" s="46"/>
      <c r="R48" s="40"/>
      <c r="T48" s="36"/>
      <c r="U48" s="46"/>
      <c r="V48" s="36"/>
    </row>
    <row r="49" spans="1:22" ht="15.75" hidden="1">
      <c r="A49" s="1" t="s">
        <v>80</v>
      </c>
      <c r="B49" s="1" t="s">
        <v>81</v>
      </c>
      <c r="C49" s="77"/>
      <c r="D49" s="77"/>
      <c r="E49" s="23"/>
      <c r="I49" s="49"/>
      <c r="J49" s="50"/>
      <c r="K49" s="51"/>
      <c r="L49" s="52"/>
      <c r="M49" s="53"/>
      <c r="N49" s="54"/>
      <c r="O49" s="54"/>
      <c r="P49" s="46"/>
      <c r="R49" s="40"/>
      <c r="T49" s="36"/>
      <c r="U49" s="46"/>
      <c r="V49" s="36"/>
    </row>
    <row r="50" spans="1:22" ht="15.75" hidden="1">
      <c r="A50" s="1" t="s">
        <v>82</v>
      </c>
      <c r="B50" s="1" t="s">
        <v>83</v>
      </c>
      <c r="C50" s="77"/>
      <c r="D50" s="77"/>
      <c r="E50" s="18"/>
      <c r="I50" s="49"/>
      <c r="J50" s="50"/>
      <c r="K50" s="51"/>
      <c r="L50" s="52"/>
      <c r="M50" s="53"/>
      <c r="N50" s="54"/>
      <c r="O50" s="54"/>
      <c r="P50" s="46"/>
      <c r="R50" s="40"/>
      <c r="T50" s="36"/>
      <c r="U50" s="46"/>
      <c r="V50" s="36"/>
    </row>
    <row r="51" spans="1:22" ht="15.75" hidden="1">
      <c r="A51" s="4" t="s">
        <v>84</v>
      </c>
      <c r="B51" s="4" t="s">
        <v>85</v>
      </c>
      <c r="C51" s="77"/>
      <c r="D51" s="77"/>
      <c r="E51" s="96">
        <f>SUM(E52:E55)</f>
        <v>0</v>
      </c>
      <c r="I51" s="49"/>
      <c r="J51" s="50"/>
      <c r="K51" s="51"/>
      <c r="L51" s="52"/>
      <c r="M51" s="53"/>
      <c r="N51" s="54"/>
      <c r="O51" s="54"/>
      <c r="P51" s="46"/>
      <c r="R51" s="40"/>
      <c r="T51" s="36"/>
      <c r="U51" s="46"/>
      <c r="V51" s="36"/>
    </row>
    <row r="52" spans="1:22" ht="15.75" hidden="1">
      <c r="A52" s="1" t="s">
        <v>86</v>
      </c>
      <c r="B52" s="1" t="s">
        <v>87</v>
      </c>
      <c r="C52" s="77"/>
      <c r="D52" s="77"/>
      <c r="E52" s="18"/>
      <c r="I52" s="49"/>
      <c r="J52" s="50"/>
      <c r="K52" s="51"/>
      <c r="L52" s="52"/>
      <c r="M52" s="53"/>
      <c r="N52" s="54"/>
      <c r="O52" s="54"/>
      <c r="R52" s="40"/>
      <c r="T52" s="36"/>
      <c r="U52" s="46"/>
      <c r="V52" s="36"/>
    </row>
    <row r="53" spans="1:22" ht="15.75" hidden="1">
      <c r="A53" s="1" t="s">
        <v>88</v>
      </c>
      <c r="B53" s="1" t="s">
        <v>89</v>
      </c>
      <c r="C53" s="77"/>
      <c r="D53" s="77"/>
      <c r="E53" s="18"/>
      <c r="I53" s="49"/>
      <c r="J53" s="50"/>
      <c r="K53" s="51"/>
      <c r="L53" s="52"/>
      <c r="M53" s="53"/>
      <c r="N53" s="54"/>
      <c r="O53" s="54"/>
      <c r="R53" s="40"/>
      <c r="T53" s="36"/>
      <c r="U53" s="46"/>
      <c r="V53" s="36"/>
    </row>
    <row r="54" spans="1:22" ht="15.75" hidden="1">
      <c r="A54" s="1" t="s">
        <v>90</v>
      </c>
      <c r="B54" s="1" t="s">
        <v>91</v>
      </c>
      <c r="C54" s="77"/>
      <c r="D54" s="77"/>
      <c r="E54" s="18"/>
      <c r="I54" s="49"/>
      <c r="J54" s="50"/>
      <c r="K54" s="51"/>
      <c r="L54" s="52"/>
      <c r="M54" s="53"/>
      <c r="N54" s="54"/>
      <c r="O54" s="54"/>
      <c r="R54" s="40"/>
      <c r="T54" s="36"/>
      <c r="U54" s="46"/>
      <c r="V54" s="36"/>
    </row>
    <row r="55" spans="1:22" ht="15.75" hidden="1">
      <c r="A55" s="1" t="s">
        <v>92</v>
      </c>
      <c r="B55" s="1" t="s">
        <v>93</v>
      </c>
      <c r="C55" s="77"/>
      <c r="D55" s="77"/>
      <c r="E55" s="29"/>
      <c r="I55" s="49"/>
      <c r="J55" s="50"/>
      <c r="K55" s="51"/>
      <c r="L55" s="52"/>
      <c r="M55" s="53"/>
      <c r="N55" s="54"/>
      <c r="O55" s="54"/>
      <c r="R55" s="40"/>
      <c r="T55" s="36"/>
      <c r="U55" s="46"/>
      <c r="V55" s="36"/>
    </row>
    <row r="56" spans="1:22" ht="15.75" hidden="1">
      <c r="A56" s="4" t="s">
        <v>94</v>
      </c>
      <c r="B56" s="4" t="s">
        <v>95</v>
      </c>
      <c r="C56" s="77"/>
      <c r="D56" s="77"/>
      <c r="E56" s="96">
        <f>SUM(E57:E59)</f>
        <v>0</v>
      </c>
      <c r="I56" s="49"/>
      <c r="J56" s="50"/>
      <c r="K56" s="51"/>
      <c r="L56" s="52"/>
      <c r="M56" s="53"/>
      <c r="N56" s="54"/>
      <c r="O56" s="54"/>
      <c r="R56" s="40"/>
      <c r="T56" s="36"/>
      <c r="U56" s="46"/>
      <c r="V56" s="36"/>
    </row>
    <row r="57" spans="1:22" ht="15.75" hidden="1">
      <c r="A57" s="1" t="s">
        <v>96</v>
      </c>
      <c r="B57" s="1" t="s">
        <v>97</v>
      </c>
      <c r="C57" s="77"/>
      <c r="D57" s="77"/>
      <c r="E57" s="13"/>
      <c r="I57" s="49"/>
      <c r="J57" s="50"/>
      <c r="K57" s="51"/>
      <c r="L57" s="52"/>
      <c r="M57" s="53"/>
      <c r="N57" s="54"/>
      <c r="O57" s="54"/>
      <c r="R57" s="40"/>
      <c r="T57" s="36"/>
      <c r="U57" s="46"/>
      <c r="V57" s="36"/>
    </row>
    <row r="58" spans="1:22" ht="15.75" hidden="1">
      <c r="A58" s="1" t="s">
        <v>98</v>
      </c>
      <c r="B58" s="1" t="s">
        <v>99</v>
      </c>
      <c r="C58" s="77"/>
      <c r="D58" s="77"/>
      <c r="E58" s="13"/>
      <c r="I58" s="49"/>
      <c r="J58" s="50"/>
      <c r="K58" s="51"/>
      <c r="L58" s="52"/>
      <c r="M58" s="53"/>
      <c r="N58" s="54"/>
      <c r="O58" s="54"/>
      <c r="R58" s="40"/>
      <c r="T58" s="36"/>
      <c r="U58" s="46"/>
      <c r="V58" s="36"/>
    </row>
    <row r="59" spans="1:22" ht="15.75" hidden="1">
      <c r="A59" s="1" t="s">
        <v>100</v>
      </c>
      <c r="B59" s="1" t="s">
        <v>101</v>
      </c>
      <c r="C59" s="77"/>
      <c r="D59" s="77"/>
      <c r="E59" s="13"/>
      <c r="I59" s="49"/>
      <c r="J59" s="50"/>
      <c r="K59" s="51"/>
      <c r="L59" s="52"/>
      <c r="M59" s="53"/>
      <c r="N59" s="54"/>
      <c r="O59" s="54"/>
      <c r="R59" s="40"/>
      <c r="T59" s="36"/>
      <c r="U59" s="46"/>
      <c r="V59" s="36"/>
    </row>
    <row r="60" spans="1:22" ht="15.75">
      <c r="A60" s="4" t="s">
        <v>102</v>
      </c>
      <c r="B60" s="4" t="s">
        <v>458</v>
      </c>
      <c r="C60" s="96">
        <v>869356000</v>
      </c>
      <c r="D60" s="96">
        <v>869356000</v>
      </c>
      <c r="E60" s="96">
        <f>(E61+E76+E79+E111+E121+E124+E133+E148+E180)</f>
        <v>4049015.94</v>
      </c>
      <c r="G60" s="77"/>
      <c r="I60" s="49"/>
      <c r="J60" s="50"/>
      <c r="K60" s="51"/>
      <c r="L60" s="52"/>
      <c r="M60" s="53"/>
      <c r="N60" s="54"/>
      <c r="O60" s="54"/>
      <c r="R60" s="40"/>
      <c r="T60" s="36"/>
      <c r="U60" s="46"/>
      <c r="V60" s="36"/>
    </row>
    <row r="61" spans="1:22" ht="16.5" thickBot="1">
      <c r="A61" s="76" t="s">
        <v>104</v>
      </c>
      <c r="B61" s="1" t="s">
        <v>459</v>
      </c>
      <c r="C61" s="77">
        <v>152654000</v>
      </c>
      <c r="D61" s="77">
        <v>152654000</v>
      </c>
      <c r="E61" s="77">
        <f>SUM(E62:E75)</f>
        <v>839302.45</v>
      </c>
      <c r="G61" s="88"/>
      <c r="I61" s="49"/>
      <c r="J61" s="50"/>
      <c r="K61" s="51"/>
      <c r="L61" s="52"/>
      <c r="M61" s="53"/>
      <c r="N61" s="54"/>
      <c r="O61" s="54"/>
      <c r="R61" s="40"/>
      <c r="T61" s="36"/>
      <c r="U61" s="46"/>
      <c r="V61" s="36"/>
    </row>
    <row r="62" spans="1:22" ht="16.5" hidden="1" thickBot="1">
      <c r="A62" s="1" t="s">
        <v>106</v>
      </c>
      <c r="B62" s="1" t="s">
        <v>107</v>
      </c>
      <c r="C62" s="77"/>
      <c r="D62" s="77"/>
      <c r="E62" s="13"/>
      <c r="G62" s="88"/>
      <c r="I62" s="49"/>
      <c r="J62" s="50"/>
      <c r="K62" s="51"/>
      <c r="L62" s="52"/>
      <c r="M62" s="53"/>
      <c r="N62" s="54"/>
      <c r="O62" s="54"/>
      <c r="R62" s="40"/>
      <c r="T62" s="36"/>
      <c r="U62" s="46"/>
      <c r="V62" s="36"/>
    </row>
    <row r="63" spans="1:22" ht="16.5" hidden="1" thickBot="1">
      <c r="A63" s="1" t="s">
        <v>108</v>
      </c>
      <c r="B63" s="1" t="s">
        <v>109</v>
      </c>
      <c r="C63" s="77"/>
      <c r="D63" s="77"/>
      <c r="E63" s="72"/>
      <c r="G63" s="88"/>
      <c r="I63" s="49"/>
      <c r="J63" s="50"/>
      <c r="K63" s="51"/>
      <c r="L63" s="52"/>
      <c r="M63" s="53"/>
      <c r="N63" s="54"/>
      <c r="O63" s="54"/>
      <c r="P63" s="42"/>
      <c r="R63" s="40"/>
      <c r="T63" s="36"/>
      <c r="U63" s="46"/>
      <c r="V63" s="36"/>
    </row>
    <row r="64" spans="1:22" ht="16.5" hidden="1" thickBot="1">
      <c r="A64" s="1"/>
      <c r="B64" s="1" t="s">
        <v>460</v>
      </c>
      <c r="C64" s="77"/>
      <c r="D64" s="77"/>
      <c r="E64" s="13">
        <v>52163.7</v>
      </c>
      <c r="G64" s="88"/>
      <c r="I64" s="49"/>
      <c r="J64" s="50"/>
      <c r="K64" s="51"/>
      <c r="L64" s="52"/>
      <c r="M64" s="53"/>
      <c r="N64" s="54"/>
      <c r="O64" s="54"/>
      <c r="P64" s="42"/>
      <c r="R64" s="40"/>
      <c r="T64" s="36"/>
      <c r="U64" s="46"/>
      <c r="V64" s="36"/>
    </row>
    <row r="65" spans="1:22" ht="16.5" hidden="1" thickBot="1">
      <c r="A65" s="1"/>
      <c r="B65" s="1" t="s">
        <v>460</v>
      </c>
      <c r="C65" s="77"/>
      <c r="D65" s="77"/>
      <c r="E65" s="13">
        <v>51300.93</v>
      </c>
      <c r="G65" s="88"/>
      <c r="I65" s="49"/>
      <c r="J65" s="50"/>
      <c r="K65" s="51"/>
      <c r="L65" s="52"/>
      <c r="M65" s="53"/>
      <c r="N65" s="54"/>
      <c r="O65" s="54"/>
      <c r="P65" s="42"/>
      <c r="R65" s="40"/>
      <c r="T65" s="36"/>
      <c r="U65" s="46"/>
      <c r="V65" s="36"/>
    </row>
    <row r="66" spans="1:22" ht="16.5" hidden="1" thickBot="1">
      <c r="A66" s="1"/>
      <c r="B66" s="1"/>
      <c r="C66" s="96">
        <v>869356000</v>
      </c>
      <c r="D66" s="96">
        <v>869356000</v>
      </c>
      <c r="E66" s="72">
        <v>50265</v>
      </c>
      <c r="G66" s="88"/>
      <c r="I66" s="49"/>
      <c r="J66" s="50"/>
      <c r="K66" s="51"/>
      <c r="L66" s="52"/>
      <c r="M66" s="53"/>
      <c r="N66" s="54"/>
      <c r="O66" s="54"/>
      <c r="P66" s="42"/>
      <c r="R66" s="40"/>
      <c r="T66" s="36"/>
      <c r="U66" s="46"/>
      <c r="V66" s="36"/>
    </row>
    <row r="67" spans="1:22" ht="16.5" hidden="1" thickBot="1">
      <c r="A67" s="1" t="s">
        <v>110</v>
      </c>
      <c r="B67" s="1" t="s">
        <v>111</v>
      </c>
      <c r="C67" s="77">
        <v>15264000</v>
      </c>
      <c r="D67" s="77">
        <v>15264000</v>
      </c>
      <c r="E67" s="72"/>
      <c r="G67" s="88"/>
      <c r="I67" s="49"/>
      <c r="J67" s="50"/>
      <c r="K67" s="51"/>
      <c r="L67" s="52"/>
      <c r="M67" s="53"/>
      <c r="N67" s="54"/>
      <c r="O67" s="54"/>
      <c r="R67" s="40"/>
      <c r="T67" s="36"/>
      <c r="U67" s="46"/>
    </row>
    <row r="68" spans="1:22" ht="16.5" hidden="1" thickBot="1">
      <c r="A68" s="1" t="s">
        <v>112</v>
      </c>
      <c r="B68" s="1" t="s">
        <v>113</v>
      </c>
      <c r="C68" s="77"/>
      <c r="D68" s="77"/>
      <c r="E68" s="13">
        <v>150524.99</v>
      </c>
      <c r="G68" s="88"/>
      <c r="I68" s="49"/>
      <c r="J68" s="50"/>
      <c r="K68" s="51"/>
      <c r="L68" s="52"/>
      <c r="M68" s="53"/>
      <c r="N68" s="54"/>
      <c r="O68" s="54"/>
      <c r="R68" s="40"/>
      <c r="T68" s="36"/>
      <c r="U68" s="46"/>
    </row>
    <row r="69" spans="1:22" ht="16.5" hidden="1" thickBot="1">
      <c r="A69" s="1"/>
      <c r="B69" s="1" t="s">
        <v>113</v>
      </c>
      <c r="C69" s="241">
        <v>869356000</v>
      </c>
      <c r="D69" s="241">
        <v>869356000</v>
      </c>
      <c r="E69" s="13"/>
      <c r="G69" s="88"/>
      <c r="I69" s="49"/>
      <c r="J69" s="50"/>
      <c r="K69" s="51"/>
      <c r="L69" s="52"/>
      <c r="M69" s="53"/>
      <c r="N69" s="54"/>
      <c r="O69" s="54"/>
      <c r="R69" s="40"/>
      <c r="T69" s="36"/>
      <c r="U69" s="46"/>
    </row>
    <row r="70" spans="1:22" ht="16.5" hidden="1" thickBot="1">
      <c r="A70" s="1" t="s">
        <v>114</v>
      </c>
      <c r="B70" s="1" t="s">
        <v>115</v>
      </c>
      <c r="C70" s="77">
        <v>15264000</v>
      </c>
      <c r="D70" s="77">
        <v>15264000</v>
      </c>
      <c r="E70" s="13"/>
      <c r="G70" s="88"/>
      <c r="I70" s="49"/>
      <c r="J70" s="50"/>
      <c r="K70" s="51"/>
      <c r="L70" s="52"/>
      <c r="M70" s="53"/>
      <c r="N70" s="54"/>
      <c r="O70" s="54"/>
      <c r="R70" s="40"/>
      <c r="T70" s="36"/>
      <c r="U70" s="46"/>
    </row>
    <row r="71" spans="1:22" ht="16.5" hidden="1" thickBot="1">
      <c r="A71" s="1"/>
      <c r="B71" s="1" t="s">
        <v>461</v>
      </c>
      <c r="C71" s="87"/>
      <c r="D71" s="87"/>
      <c r="E71" s="13">
        <v>514861.83</v>
      </c>
      <c r="G71" s="88"/>
      <c r="I71" s="49"/>
      <c r="J71" s="50"/>
      <c r="K71" s="51"/>
      <c r="L71" s="52"/>
      <c r="M71" s="53"/>
      <c r="N71" s="54"/>
      <c r="O71" s="54"/>
      <c r="R71" s="40"/>
      <c r="T71" s="36"/>
      <c r="U71" s="46"/>
    </row>
    <row r="72" spans="1:22" ht="16.5" hidden="1" thickBot="1">
      <c r="A72" s="1" t="s">
        <v>116</v>
      </c>
      <c r="B72" s="1" t="s">
        <v>117</v>
      </c>
      <c r="C72" s="77"/>
      <c r="D72" s="77"/>
      <c r="E72" s="13"/>
      <c r="G72" s="77"/>
      <c r="I72" s="49"/>
      <c r="J72" s="50"/>
      <c r="K72" s="51"/>
      <c r="L72" s="52"/>
      <c r="M72" s="53"/>
      <c r="N72" s="54"/>
      <c r="O72" s="54"/>
      <c r="R72" s="40"/>
      <c r="T72" s="36"/>
      <c r="U72" s="46"/>
    </row>
    <row r="73" spans="1:22" ht="16.5" hidden="1" thickBot="1">
      <c r="A73" s="1"/>
      <c r="B73" s="1" t="s">
        <v>462</v>
      </c>
      <c r="C73" s="77"/>
      <c r="D73" s="77"/>
      <c r="E73" s="15">
        <v>11936</v>
      </c>
      <c r="G73" s="88"/>
      <c r="I73" s="49"/>
      <c r="J73" s="50"/>
      <c r="K73" s="51"/>
      <c r="L73" s="52"/>
      <c r="M73" s="53"/>
      <c r="N73" s="54"/>
      <c r="O73" s="54"/>
      <c r="R73" s="40"/>
      <c r="T73" s="36"/>
      <c r="U73" s="46"/>
    </row>
    <row r="74" spans="1:22" ht="16.5" hidden="1" thickBot="1">
      <c r="A74" s="1" t="s">
        <v>118</v>
      </c>
      <c r="B74" s="1" t="s">
        <v>119</v>
      </c>
      <c r="C74" s="87"/>
      <c r="D74" s="87"/>
      <c r="E74" s="29"/>
      <c r="G74" s="88"/>
      <c r="I74" s="49"/>
      <c r="J74" s="50"/>
      <c r="K74" s="51"/>
      <c r="L74" s="51"/>
      <c r="M74" s="53"/>
      <c r="N74" s="54"/>
      <c r="O74" s="54"/>
      <c r="R74" s="40"/>
      <c r="T74" s="36"/>
      <c r="U74" s="46"/>
    </row>
    <row r="75" spans="1:22" ht="16.5" hidden="1" thickBot="1">
      <c r="A75" s="1"/>
      <c r="B75" s="1" t="s">
        <v>463</v>
      </c>
      <c r="C75" s="77"/>
      <c r="D75" s="77"/>
      <c r="E75" s="15">
        <v>8250</v>
      </c>
      <c r="G75" s="78"/>
      <c r="I75" s="49"/>
      <c r="J75" s="50"/>
      <c r="K75" s="51"/>
      <c r="L75" s="51"/>
      <c r="M75" s="53"/>
      <c r="N75" s="54"/>
      <c r="O75" s="54"/>
      <c r="R75" s="40"/>
      <c r="T75" s="36"/>
      <c r="U75" s="46"/>
    </row>
    <row r="76" spans="1:22" ht="16.5" thickBot="1">
      <c r="A76" s="76" t="s">
        <v>120</v>
      </c>
      <c r="B76" s="1" t="s">
        <v>464</v>
      </c>
      <c r="C76" s="77">
        <v>81500000</v>
      </c>
      <c r="D76" s="77">
        <v>81500000</v>
      </c>
      <c r="E76" s="77">
        <f>SUM(E77:E78)</f>
        <v>0</v>
      </c>
      <c r="G76" s="77"/>
      <c r="I76" s="49"/>
      <c r="J76" s="50"/>
      <c r="K76" s="51"/>
      <c r="L76" s="51"/>
      <c r="M76" s="53"/>
      <c r="N76" s="56"/>
      <c r="O76" s="57"/>
      <c r="R76" s="40"/>
      <c r="T76" s="36"/>
      <c r="U76" s="46"/>
    </row>
    <row r="77" spans="1:22" hidden="1">
      <c r="A77" s="1" t="s">
        <v>122</v>
      </c>
      <c r="B77" s="1" t="s">
        <v>123</v>
      </c>
      <c r="C77" s="77"/>
      <c r="D77" s="77"/>
      <c r="E77" s="13"/>
      <c r="G77" s="12"/>
    </row>
    <row r="78" spans="1:22" hidden="1">
      <c r="A78" s="1" t="s">
        <v>124</v>
      </c>
      <c r="B78" s="1" t="s">
        <v>125</v>
      </c>
      <c r="C78" s="77"/>
      <c r="D78" s="77"/>
      <c r="E78" s="13"/>
      <c r="G78" s="12"/>
    </row>
    <row r="79" spans="1:22">
      <c r="A79" s="76" t="s">
        <v>126</v>
      </c>
      <c r="B79" s="1" t="s">
        <v>465</v>
      </c>
      <c r="C79" s="77">
        <v>5900000</v>
      </c>
      <c r="D79" s="77">
        <v>5900000</v>
      </c>
      <c r="E79" s="77">
        <f>SUM(E80:E110)</f>
        <v>914914</v>
      </c>
      <c r="G79" s="12"/>
    </row>
    <row r="80" spans="1:22" hidden="1">
      <c r="A80" s="1" t="s">
        <v>128</v>
      </c>
      <c r="B80" s="1" t="s">
        <v>129</v>
      </c>
      <c r="C80" s="77"/>
      <c r="D80" s="77"/>
      <c r="E80" s="12"/>
      <c r="G80" s="12"/>
    </row>
    <row r="81" spans="1:7" hidden="1">
      <c r="A81" s="1"/>
      <c r="B81" s="1" t="s">
        <v>466</v>
      </c>
      <c r="C81" s="77"/>
      <c r="D81" s="77"/>
      <c r="E81" s="15">
        <v>1100</v>
      </c>
      <c r="F81" s="12"/>
      <c r="G81" s="12"/>
    </row>
    <row r="82" spans="1:7" hidden="1">
      <c r="A82" s="1"/>
      <c r="B82" s="1" t="s">
        <v>467</v>
      </c>
      <c r="C82" s="77"/>
      <c r="D82" s="77"/>
      <c r="E82" s="15">
        <v>1550</v>
      </c>
      <c r="F82" s="12"/>
      <c r="G82" s="12"/>
    </row>
    <row r="83" spans="1:7" hidden="1">
      <c r="A83" s="1"/>
      <c r="B83" s="1" t="s">
        <v>468</v>
      </c>
      <c r="C83" s="77"/>
      <c r="D83" s="77"/>
      <c r="E83" s="15">
        <v>1550</v>
      </c>
      <c r="F83" s="12"/>
      <c r="G83" s="12"/>
    </row>
    <row r="84" spans="1:7" hidden="1">
      <c r="A84" s="1"/>
      <c r="B84" s="1" t="s">
        <v>469</v>
      </c>
      <c r="C84" s="77"/>
      <c r="D84" s="77"/>
      <c r="E84" s="15">
        <v>1550</v>
      </c>
      <c r="F84" s="12"/>
      <c r="G84" s="12"/>
    </row>
    <row r="85" spans="1:7" hidden="1">
      <c r="A85" s="1"/>
      <c r="B85" s="1" t="s">
        <v>470</v>
      </c>
      <c r="C85" s="77"/>
      <c r="D85" s="77"/>
      <c r="E85" s="15">
        <v>950</v>
      </c>
      <c r="F85" s="12"/>
      <c r="G85" s="12"/>
    </row>
    <row r="86" spans="1:7" hidden="1">
      <c r="A86" s="1"/>
      <c r="B86" s="1" t="s">
        <v>471</v>
      </c>
      <c r="C86" s="77"/>
      <c r="D86" s="77"/>
      <c r="E86" s="15">
        <v>950</v>
      </c>
      <c r="F86" s="12"/>
      <c r="G86" s="12"/>
    </row>
    <row r="87" spans="1:7" hidden="1">
      <c r="A87" s="1"/>
      <c r="B87" s="1" t="s">
        <v>472</v>
      </c>
      <c r="C87" s="77"/>
      <c r="D87" s="77"/>
      <c r="E87" s="15">
        <v>1550</v>
      </c>
      <c r="F87" s="12"/>
      <c r="G87" s="12"/>
    </row>
    <row r="88" spans="1:7" hidden="1">
      <c r="A88" s="1"/>
      <c r="B88" s="1" t="s">
        <v>466</v>
      </c>
      <c r="C88" s="77"/>
      <c r="D88" s="77"/>
      <c r="E88" s="15">
        <v>1700</v>
      </c>
      <c r="F88" s="12"/>
      <c r="G88" s="12"/>
    </row>
    <row r="89" spans="1:7" hidden="1">
      <c r="A89" s="1"/>
      <c r="B89" s="1" t="s">
        <v>473</v>
      </c>
      <c r="C89" s="77"/>
      <c r="D89" s="77"/>
      <c r="E89" s="15">
        <v>1350</v>
      </c>
      <c r="F89" s="12"/>
      <c r="G89" s="12"/>
    </row>
    <row r="90" spans="1:7" hidden="1">
      <c r="A90" s="1"/>
      <c r="B90" s="1" t="s">
        <v>474</v>
      </c>
      <c r="C90" s="77"/>
      <c r="D90" s="77"/>
      <c r="E90" s="15">
        <v>1350</v>
      </c>
      <c r="F90" s="12"/>
      <c r="G90" s="12"/>
    </row>
    <row r="91" spans="1:7" hidden="1">
      <c r="A91" s="1"/>
      <c r="B91" s="1" t="s">
        <v>475</v>
      </c>
      <c r="C91" s="77"/>
      <c r="D91" s="77"/>
      <c r="E91" s="15">
        <v>1100</v>
      </c>
      <c r="F91" s="12"/>
      <c r="G91" s="12"/>
    </row>
    <row r="92" spans="1:7" hidden="1">
      <c r="A92" s="1"/>
      <c r="B92" s="1" t="s">
        <v>473</v>
      </c>
      <c r="C92" s="77"/>
      <c r="D92" s="77"/>
      <c r="E92" s="15">
        <v>1350</v>
      </c>
      <c r="F92" s="12"/>
      <c r="G92" s="12"/>
    </row>
    <row r="93" spans="1:7" hidden="1">
      <c r="A93" s="1"/>
      <c r="B93" s="1" t="s">
        <v>469</v>
      </c>
      <c r="C93" s="77"/>
      <c r="D93" s="77"/>
      <c r="E93" s="15">
        <v>1750</v>
      </c>
      <c r="F93" s="12"/>
      <c r="G93" s="12"/>
    </row>
    <row r="94" spans="1:7" hidden="1">
      <c r="A94" s="1"/>
      <c r="B94" s="1" t="s">
        <v>475</v>
      </c>
      <c r="C94" s="77"/>
      <c r="D94" s="77"/>
      <c r="E94" s="15">
        <v>1100</v>
      </c>
      <c r="F94" s="12"/>
      <c r="G94" s="12"/>
    </row>
    <row r="95" spans="1:7" hidden="1">
      <c r="A95" s="1"/>
      <c r="B95" s="1" t="s">
        <v>473</v>
      </c>
      <c r="C95" s="77"/>
      <c r="D95" s="77"/>
      <c r="E95" s="15">
        <v>2150</v>
      </c>
      <c r="F95" s="12"/>
      <c r="G95" s="12"/>
    </row>
    <row r="96" spans="1:7" hidden="1">
      <c r="A96" s="1"/>
      <c r="B96" s="1" t="s">
        <v>476</v>
      </c>
      <c r="C96" s="77"/>
      <c r="D96" s="77"/>
      <c r="E96" s="15">
        <v>2150</v>
      </c>
      <c r="F96" s="12"/>
      <c r="G96" s="12"/>
    </row>
    <row r="97" spans="1:7" hidden="1">
      <c r="A97" s="1"/>
      <c r="B97" s="1" t="s">
        <v>477</v>
      </c>
      <c r="C97" s="77"/>
      <c r="D97" s="77"/>
      <c r="E97" s="15">
        <v>2150</v>
      </c>
      <c r="F97" s="12"/>
      <c r="G97" s="12"/>
    </row>
    <row r="98" spans="1:7" hidden="1">
      <c r="A98" s="1"/>
      <c r="B98" s="1" t="s">
        <v>478</v>
      </c>
      <c r="C98" s="77"/>
      <c r="D98" s="77"/>
      <c r="E98" s="15">
        <v>1764</v>
      </c>
      <c r="F98" s="12"/>
      <c r="G98" s="12"/>
    </row>
    <row r="99" spans="1:7" hidden="1">
      <c r="A99" s="1"/>
      <c r="B99" s="1" t="s">
        <v>479</v>
      </c>
      <c r="C99" s="77"/>
      <c r="D99" s="77"/>
      <c r="E99" s="15">
        <v>1200</v>
      </c>
      <c r="F99" s="12"/>
      <c r="G99" s="12"/>
    </row>
    <row r="100" spans="1:7" hidden="1">
      <c r="A100" s="1"/>
      <c r="B100" s="1" t="s">
        <v>468</v>
      </c>
      <c r="C100" s="77"/>
      <c r="D100" s="77"/>
      <c r="E100" s="15">
        <v>1750</v>
      </c>
      <c r="F100" s="12"/>
      <c r="G100" s="12"/>
    </row>
    <row r="101" spans="1:7" hidden="1">
      <c r="A101" s="1"/>
      <c r="B101" s="1" t="s">
        <v>473</v>
      </c>
      <c r="C101" s="77"/>
      <c r="D101" s="77"/>
      <c r="E101" s="15">
        <v>2450</v>
      </c>
      <c r="F101" s="12"/>
      <c r="G101" s="12"/>
    </row>
    <row r="102" spans="1:7" hidden="1">
      <c r="A102" s="1"/>
      <c r="B102" s="1" t="s">
        <v>469</v>
      </c>
      <c r="C102" s="77"/>
      <c r="D102" s="77"/>
      <c r="E102" s="15">
        <v>2750</v>
      </c>
      <c r="F102" s="12"/>
      <c r="G102" s="12"/>
    </row>
    <row r="103" spans="1:7" hidden="1">
      <c r="A103" s="1"/>
      <c r="B103" s="1" t="s">
        <v>480</v>
      </c>
      <c r="C103" s="77"/>
      <c r="D103" s="77"/>
      <c r="E103" s="15">
        <v>1700</v>
      </c>
      <c r="F103" s="12"/>
      <c r="G103" s="12"/>
    </row>
    <row r="104" spans="1:7" hidden="1">
      <c r="A104" s="1"/>
      <c r="B104" s="1" t="s">
        <v>476</v>
      </c>
      <c r="C104" s="77"/>
      <c r="D104" s="77"/>
      <c r="E104" s="15">
        <v>2450</v>
      </c>
      <c r="F104" s="12"/>
      <c r="G104" s="12"/>
    </row>
    <row r="105" spans="1:7" hidden="1">
      <c r="A105" s="1"/>
      <c r="B105" s="1" t="s">
        <v>477</v>
      </c>
      <c r="C105" s="77"/>
      <c r="D105" s="77"/>
      <c r="E105" s="15">
        <v>2450</v>
      </c>
      <c r="F105" s="12"/>
      <c r="G105" s="12"/>
    </row>
    <row r="106" spans="1:7" hidden="1">
      <c r="A106" s="1"/>
      <c r="B106" s="1" t="s">
        <v>471</v>
      </c>
      <c r="C106" s="77"/>
      <c r="D106" s="77"/>
      <c r="E106" s="15">
        <v>1700</v>
      </c>
      <c r="F106" s="12"/>
      <c r="G106" s="15"/>
    </row>
    <row r="107" spans="1:7" hidden="1">
      <c r="A107" s="1"/>
      <c r="B107" s="1" t="s">
        <v>481</v>
      </c>
      <c r="C107" s="77"/>
      <c r="D107" s="77"/>
      <c r="E107" s="15">
        <v>1350</v>
      </c>
      <c r="F107" s="12"/>
      <c r="G107" s="12"/>
    </row>
    <row r="108" spans="1:7" hidden="1">
      <c r="A108" s="1"/>
      <c r="B108" s="1"/>
      <c r="C108" s="77"/>
      <c r="D108" s="77"/>
      <c r="E108" s="15"/>
      <c r="F108" s="12"/>
      <c r="G108" s="12"/>
    </row>
    <row r="109" spans="1:7" hidden="1">
      <c r="A109" s="1"/>
      <c r="B109" s="1" t="s">
        <v>482</v>
      </c>
      <c r="C109" s="77"/>
      <c r="D109" s="77"/>
      <c r="E109" s="15">
        <v>870000</v>
      </c>
      <c r="F109" s="15"/>
      <c r="G109" s="12"/>
    </row>
    <row r="110" spans="1:7" hidden="1">
      <c r="A110" s="1" t="s">
        <v>130</v>
      </c>
      <c r="B110" s="1" t="s">
        <v>483</v>
      </c>
      <c r="C110" s="77">
        <v>2500000</v>
      </c>
      <c r="D110" s="77">
        <v>2500000</v>
      </c>
      <c r="E110" s="12"/>
      <c r="F110" s="12"/>
    </row>
    <row r="111" spans="1:7">
      <c r="A111" s="76" t="s">
        <v>131</v>
      </c>
      <c r="B111" s="1" t="s">
        <v>132</v>
      </c>
      <c r="C111" s="77">
        <v>2500000</v>
      </c>
      <c r="D111" s="77">
        <v>2500000</v>
      </c>
      <c r="E111" s="77">
        <f>SUM(E112:E120)</f>
        <v>9700</v>
      </c>
      <c r="F111" s="12"/>
      <c r="G111" s="77"/>
    </row>
    <row r="112" spans="1:7" hidden="1">
      <c r="A112" s="1" t="s">
        <v>133</v>
      </c>
      <c r="B112" s="1" t="s">
        <v>134</v>
      </c>
      <c r="C112" s="77"/>
      <c r="D112" s="77"/>
      <c r="E112" s="12"/>
      <c r="F112" s="12"/>
      <c r="G112" s="12">
        <f>SUM(F111:F112)</f>
        <v>0</v>
      </c>
    </row>
    <row r="113" spans="1:7" hidden="1">
      <c r="A113" s="1" t="s">
        <v>135</v>
      </c>
      <c r="B113" s="1" t="s">
        <v>136</v>
      </c>
      <c r="C113" s="77"/>
      <c r="D113" s="77"/>
      <c r="E113" s="12"/>
      <c r="G113" s="12"/>
    </row>
    <row r="114" spans="1:7" hidden="1">
      <c r="A114" s="1" t="s">
        <v>137</v>
      </c>
      <c r="B114" s="1" t="s">
        <v>138</v>
      </c>
      <c r="C114" s="77"/>
      <c r="D114" s="77"/>
      <c r="E114" s="12"/>
      <c r="G114" s="12"/>
    </row>
    <row r="115" spans="1:7" hidden="1">
      <c r="A115" s="1" t="s">
        <v>139</v>
      </c>
      <c r="B115" s="1" t="s">
        <v>140</v>
      </c>
      <c r="C115" s="77">
        <v>2500000</v>
      </c>
      <c r="D115" s="77">
        <v>2500000</v>
      </c>
      <c r="E115" s="12"/>
      <c r="G115" s="12"/>
    </row>
    <row r="116" spans="1:7" hidden="1">
      <c r="A116" s="1"/>
      <c r="B116" s="1" t="s">
        <v>484</v>
      </c>
      <c r="C116" s="77">
        <v>15800000</v>
      </c>
      <c r="D116" s="77">
        <v>15800000</v>
      </c>
      <c r="E116" s="74">
        <v>1720</v>
      </c>
      <c r="G116" s="12"/>
    </row>
    <row r="117" spans="1:7" hidden="1">
      <c r="A117" s="1"/>
      <c r="B117" s="1" t="s">
        <v>484</v>
      </c>
      <c r="C117" s="77"/>
      <c r="D117" s="77"/>
      <c r="E117" s="74">
        <v>2220</v>
      </c>
      <c r="G117" s="12"/>
    </row>
    <row r="118" spans="1:7" hidden="1">
      <c r="A118" s="1"/>
      <c r="B118" s="1" t="s">
        <v>484</v>
      </c>
      <c r="C118" s="77"/>
      <c r="D118" s="77"/>
      <c r="E118" s="74">
        <v>2690</v>
      </c>
      <c r="G118" s="12"/>
    </row>
    <row r="119" spans="1:7" hidden="1">
      <c r="A119" s="1"/>
      <c r="B119" s="1" t="s">
        <v>484</v>
      </c>
      <c r="C119" s="77"/>
      <c r="D119" s="77"/>
      <c r="E119" s="74">
        <v>3070</v>
      </c>
      <c r="G119" s="12"/>
    </row>
    <row r="120" spans="1:7" hidden="1">
      <c r="A120" s="1"/>
      <c r="B120" s="1"/>
      <c r="C120" s="77"/>
      <c r="D120" s="77"/>
      <c r="E120" s="12"/>
      <c r="G120" s="12"/>
    </row>
    <row r="121" spans="1:7">
      <c r="A121" s="76" t="s">
        <v>141</v>
      </c>
      <c r="B121" s="1" t="s">
        <v>142</v>
      </c>
      <c r="C121" s="77">
        <v>15800000</v>
      </c>
      <c r="D121" s="77">
        <v>15800000</v>
      </c>
      <c r="E121" s="77">
        <f>SUM(E122:E123)</f>
        <v>0</v>
      </c>
      <c r="G121" s="15"/>
    </row>
    <row r="122" spans="1:7" hidden="1">
      <c r="A122" s="1" t="s">
        <v>143</v>
      </c>
      <c r="B122" s="1" t="s">
        <v>144</v>
      </c>
      <c r="C122" s="77"/>
      <c r="D122" s="77"/>
      <c r="E122" s="72"/>
      <c r="G122" s="88"/>
    </row>
    <row r="123" spans="1:7" hidden="1">
      <c r="A123" s="1" t="s">
        <v>153</v>
      </c>
      <c r="B123" s="1" t="s">
        <v>485</v>
      </c>
      <c r="C123" s="77"/>
      <c r="D123" s="77"/>
      <c r="E123" s="72"/>
      <c r="G123" s="88"/>
    </row>
    <row r="124" spans="1:7">
      <c r="A124" s="76" t="s">
        <v>157</v>
      </c>
      <c r="B124" s="1" t="s">
        <v>158</v>
      </c>
      <c r="C124" s="77">
        <v>23500000</v>
      </c>
      <c r="D124" s="77">
        <v>23500000</v>
      </c>
      <c r="E124" s="77">
        <f>SUM(E125:E131)</f>
        <v>501332.95</v>
      </c>
      <c r="G124" s="78"/>
    </row>
    <row r="125" spans="1:7" hidden="1">
      <c r="A125" s="1" t="s">
        <v>161</v>
      </c>
      <c r="B125" s="1" t="s">
        <v>162</v>
      </c>
      <c r="C125" s="77"/>
      <c r="D125" s="77"/>
      <c r="E125" s="23"/>
      <c r="G125" s="78"/>
    </row>
    <row r="126" spans="1:7" hidden="1">
      <c r="A126" s="1" t="s">
        <v>163</v>
      </c>
      <c r="B126" s="1" t="s">
        <v>164</v>
      </c>
      <c r="C126" s="77"/>
      <c r="D126" s="77"/>
      <c r="E126" s="23"/>
      <c r="G126" s="78"/>
    </row>
    <row r="127" spans="1:7" hidden="1">
      <c r="A127" s="37"/>
      <c r="B127" s="1" t="s">
        <v>486</v>
      </c>
      <c r="C127" s="77">
        <v>15800000</v>
      </c>
      <c r="D127" s="77">
        <v>15800000</v>
      </c>
      <c r="E127" s="23">
        <v>188958.78</v>
      </c>
      <c r="G127" s="78"/>
    </row>
    <row r="128" spans="1:7" hidden="1">
      <c r="A128" s="37"/>
      <c r="B128" s="1" t="s">
        <v>487</v>
      </c>
      <c r="C128" s="77"/>
      <c r="D128" s="77"/>
      <c r="E128" s="23">
        <v>126466.67</v>
      </c>
      <c r="G128" s="78"/>
    </row>
    <row r="129" spans="1:7" hidden="1">
      <c r="A129" s="37"/>
      <c r="B129" s="1" t="s">
        <v>488</v>
      </c>
      <c r="C129" s="77"/>
      <c r="D129" s="77"/>
      <c r="E129" s="23">
        <v>185907.5</v>
      </c>
      <c r="G129" s="78"/>
    </row>
    <row r="130" spans="1:7" hidden="1">
      <c r="A130" s="1" t="s">
        <v>165</v>
      </c>
      <c r="B130" s="1" t="s">
        <v>166</v>
      </c>
      <c r="C130" s="77">
        <v>122700000</v>
      </c>
      <c r="D130" s="77">
        <v>122700000</v>
      </c>
      <c r="E130" s="23"/>
      <c r="G130" s="78"/>
    </row>
    <row r="131" spans="1:7" hidden="1">
      <c r="A131" s="1" t="s">
        <v>167</v>
      </c>
      <c r="B131" s="1" t="s">
        <v>168</v>
      </c>
      <c r="C131" s="77"/>
      <c r="D131" s="77"/>
      <c r="E131" s="23" t="s">
        <v>489</v>
      </c>
      <c r="G131" s="78"/>
    </row>
    <row r="132" spans="1:7" hidden="1">
      <c r="A132" s="1"/>
      <c r="B132" s="1"/>
      <c r="C132" s="77"/>
      <c r="D132" s="77"/>
      <c r="E132" s="18"/>
      <c r="G132" s="77"/>
    </row>
    <row r="133" spans="1:7">
      <c r="A133" s="76" t="s">
        <v>169</v>
      </c>
      <c r="B133" s="1" t="s">
        <v>170</v>
      </c>
      <c r="C133" s="77">
        <v>122700000</v>
      </c>
      <c r="D133" s="77">
        <v>122700000</v>
      </c>
      <c r="E133" s="77">
        <f>SUM(E134:E146)</f>
        <v>0</v>
      </c>
      <c r="G133" s="85"/>
    </row>
    <row r="134" spans="1:7" hidden="1">
      <c r="A134" s="1" t="s">
        <v>171</v>
      </c>
      <c r="B134" s="1" t="s">
        <v>172</v>
      </c>
      <c r="C134" s="77"/>
      <c r="D134" s="77"/>
      <c r="E134" s="12"/>
      <c r="G134" s="85"/>
    </row>
    <row r="135" spans="1:7" hidden="1">
      <c r="A135" s="1" t="s">
        <v>173</v>
      </c>
      <c r="B135" s="1" t="s">
        <v>490</v>
      </c>
      <c r="C135" s="77"/>
      <c r="D135" s="77"/>
      <c r="E135" s="12"/>
      <c r="G135" s="85"/>
    </row>
    <row r="136" spans="1:7" hidden="1">
      <c r="A136" s="1" t="s">
        <v>175</v>
      </c>
      <c r="B136" s="1" t="s">
        <v>176</v>
      </c>
      <c r="C136" s="77"/>
      <c r="D136" s="77"/>
      <c r="E136" s="12"/>
      <c r="G136" s="85"/>
    </row>
    <row r="137" spans="1:7" hidden="1">
      <c r="A137" s="1" t="s">
        <v>177</v>
      </c>
      <c r="B137" s="1" t="s">
        <v>491</v>
      </c>
      <c r="C137" s="77"/>
      <c r="D137" s="77"/>
      <c r="E137" s="12"/>
      <c r="G137" s="85"/>
    </row>
    <row r="138" spans="1:7" hidden="1">
      <c r="A138" s="1" t="s">
        <v>179</v>
      </c>
      <c r="B138" s="1" t="s">
        <v>492</v>
      </c>
      <c r="C138" s="77"/>
      <c r="D138" s="77"/>
      <c r="E138" s="23"/>
      <c r="G138" s="85"/>
    </row>
    <row r="139" spans="1:7" hidden="1">
      <c r="A139" s="1" t="s">
        <v>181</v>
      </c>
      <c r="B139" s="1" t="s">
        <v>180</v>
      </c>
      <c r="C139" s="77"/>
      <c r="D139" s="77"/>
      <c r="E139" s="12"/>
      <c r="G139" s="85"/>
    </row>
    <row r="140" spans="1:7" hidden="1">
      <c r="A140" s="1" t="s">
        <v>183</v>
      </c>
      <c r="B140" s="1" t="s">
        <v>182</v>
      </c>
      <c r="C140" s="77"/>
      <c r="D140" s="77"/>
      <c r="E140" s="12"/>
      <c r="G140" s="85"/>
    </row>
    <row r="141" spans="1:7" hidden="1">
      <c r="A141" s="1" t="s">
        <v>185</v>
      </c>
      <c r="B141" s="1" t="s">
        <v>493</v>
      </c>
      <c r="C141" s="77"/>
      <c r="D141" s="77"/>
      <c r="E141" s="12"/>
      <c r="G141" s="85"/>
    </row>
    <row r="142" spans="1:7" hidden="1">
      <c r="A142" s="1" t="s">
        <v>187</v>
      </c>
      <c r="B142" s="1" t="s">
        <v>186</v>
      </c>
      <c r="C142" s="77">
        <v>122700000</v>
      </c>
      <c r="D142" s="77">
        <v>122700000</v>
      </c>
      <c r="E142" s="12"/>
      <c r="G142" s="85"/>
    </row>
    <row r="143" spans="1:7" hidden="1">
      <c r="A143" s="1" t="s">
        <v>189</v>
      </c>
      <c r="B143" s="1" t="s">
        <v>188</v>
      </c>
      <c r="C143" s="77"/>
      <c r="D143" s="77"/>
      <c r="E143" s="12"/>
      <c r="G143" s="29"/>
    </row>
    <row r="144" spans="1:7" hidden="1">
      <c r="A144" s="1" t="s">
        <v>191</v>
      </c>
      <c r="B144" s="1" t="s">
        <v>190</v>
      </c>
      <c r="C144" s="77">
        <v>602192</v>
      </c>
      <c r="D144" s="77">
        <v>602192</v>
      </c>
      <c r="E144" s="29"/>
    </row>
    <row r="145" spans="1:9" hidden="1">
      <c r="A145" s="1" t="s">
        <v>494</v>
      </c>
      <c r="B145" s="1" t="s">
        <v>495</v>
      </c>
      <c r="C145" s="77"/>
      <c r="D145" s="77"/>
      <c r="E145" s="12"/>
    </row>
    <row r="146" spans="1:9" hidden="1">
      <c r="A146" s="1" t="s">
        <v>193</v>
      </c>
      <c r="B146" s="1" t="s">
        <v>192</v>
      </c>
      <c r="C146" s="77"/>
      <c r="D146" s="77"/>
      <c r="E146" s="23"/>
    </row>
    <row r="147" spans="1:9" hidden="1">
      <c r="A147" s="1" t="s">
        <v>195</v>
      </c>
      <c r="B147" s="1" t="s">
        <v>496</v>
      </c>
      <c r="C147" s="77"/>
      <c r="D147" s="77"/>
      <c r="E147" s="29"/>
    </row>
    <row r="148" spans="1:9">
      <c r="A148" s="76" t="s">
        <v>197</v>
      </c>
      <c r="B148" s="1" t="s">
        <v>198</v>
      </c>
      <c r="C148" s="77">
        <v>602192</v>
      </c>
      <c r="D148" s="77">
        <v>602192</v>
      </c>
      <c r="E148" s="77">
        <f>SUM(E149:E178)</f>
        <v>1783766.54</v>
      </c>
    </row>
    <row r="149" spans="1:9" hidden="1">
      <c r="A149" s="1" t="s">
        <v>199</v>
      </c>
      <c r="B149" s="1" t="s">
        <v>200</v>
      </c>
      <c r="C149" s="77"/>
      <c r="D149" s="77"/>
      <c r="E149" s="72"/>
    </row>
    <row r="150" spans="1:9" hidden="1">
      <c r="A150" s="1" t="s">
        <v>201</v>
      </c>
      <c r="B150" s="1" t="s">
        <v>202</v>
      </c>
      <c r="C150" s="77"/>
      <c r="D150" s="77"/>
      <c r="E150" s="72">
        <v>175</v>
      </c>
    </row>
    <row r="151" spans="1:9" hidden="1">
      <c r="A151" s="1" t="s">
        <v>203</v>
      </c>
      <c r="B151" s="1" t="s">
        <v>204</v>
      </c>
      <c r="C151" s="77"/>
      <c r="D151" s="77"/>
      <c r="E151" s="72"/>
    </row>
    <row r="152" spans="1:9" hidden="1">
      <c r="A152" s="1" t="s">
        <v>205</v>
      </c>
      <c r="B152" s="1" t="s">
        <v>206</v>
      </c>
      <c r="C152" s="77"/>
      <c r="D152" s="77"/>
      <c r="E152" s="29"/>
    </row>
    <row r="153" spans="1:9" hidden="1">
      <c r="A153" s="1" t="s">
        <v>207</v>
      </c>
      <c r="B153" s="1" t="s">
        <v>497</v>
      </c>
      <c r="C153" s="77"/>
      <c r="D153" s="77"/>
      <c r="E153" s="72"/>
    </row>
    <row r="154" spans="1:9" hidden="1">
      <c r="A154" s="1" t="s">
        <v>209</v>
      </c>
      <c r="B154" s="1" t="s">
        <v>210</v>
      </c>
      <c r="C154" s="77"/>
      <c r="D154" s="77"/>
      <c r="E154" s="72"/>
    </row>
    <row r="155" spans="1:9" hidden="1">
      <c r="A155" s="1"/>
      <c r="B155" s="1" t="s">
        <v>498</v>
      </c>
      <c r="C155" s="77"/>
      <c r="D155" s="77"/>
      <c r="E155" s="72">
        <v>38055</v>
      </c>
    </row>
    <row r="156" spans="1:9" hidden="1">
      <c r="A156" s="1"/>
      <c r="B156" s="1" t="s">
        <v>499</v>
      </c>
      <c r="C156" s="77"/>
      <c r="D156" s="77"/>
      <c r="E156" s="24">
        <v>499.99</v>
      </c>
    </row>
    <row r="157" spans="1:9" hidden="1">
      <c r="A157" s="1" t="s">
        <v>211</v>
      </c>
      <c r="B157" s="1" t="s">
        <v>212</v>
      </c>
      <c r="C157" s="77"/>
      <c r="D157" s="77"/>
      <c r="E157" s="72"/>
    </row>
    <row r="158" spans="1:9" hidden="1">
      <c r="A158" s="1" t="s">
        <v>213</v>
      </c>
      <c r="B158" s="1" t="s">
        <v>214</v>
      </c>
      <c r="C158" s="77"/>
      <c r="D158" s="77"/>
      <c r="E158" s="72"/>
    </row>
    <row r="159" spans="1:9" hidden="1">
      <c r="A159" s="1" t="s">
        <v>215</v>
      </c>
      <c r="B159" s="1" t="s">
        <v>500</v>
      </c>
      <c r="C159" s="77">
        <v>602192</v>
      </c>
      <c r="D159" s="77">
        <v>602192</v>
      </c>
      <c r="E159" s="72"/>
      <c r="I159" s="70"/>
    </row>
    <row r="160" spans="1:9" hidden="1">
      <c r="A160" s="1" t="s">
        <v>217</v>
      </c>
      <c r="B160" s="1" t="s">
        <v>218</v>
      </c>
      <c r="C160" s="77"/>
      <c r="D160" s="77"/>
      <c r="E160" s="72"/>
    </row>
    <row r="161" spans="1:9" hidden="1">
      <c r="A161" s="1"/>
      <c r="B161" s="1" t="s">
        <v>501</v>
      </c>
      <c r="C161" s="77"/>
      <c r="D161" s="77"/>
      <c r="E161" s="72">
        <v>3500</v>
      </c>
    </row>
    <row r="162" spans="1:9" hidden="1">
      <c r="A162" s="1"/>
      <c r="B162" s="1" t="s">
        <v>502</v>
      </c>
      <c r="C162" s="77"/>
      <c r="D162" s="77"/>
      <c r="E162" s="72">
        <v>2000</v>
      </c>
    </row>
    <row r="163" spans="1:9" hidden="1">
      <c r="A163" s="1"/>
      <c r="B163" s="1" t="s">
        <v>502</v>
      </c>
      <c r="C163" s="77"/>
      <c r="D163" s="77"/>
      <c r="E163" s="72">
        <v>2000</v>
      </c>
    </row>
    <row r="164" spans="1:9" hidden="1">
      <c r="A164" s="1"/>
      <c r="B164" s="1" t="s">
        <v>503</v>
      </c>
      <c r="C164" s="77"/>
      <c r="D164" s="77"/>
      <c r="E164" s="72">
        <v>782433.78</v>
      </c>
    </row>
    <row r="165" spans="1:9" hidden="1">
      <c r="A165" s="1" t="s">
        <v>219</v>
      </c>
      <c r="B165" s="1" t="s">
        <v>220</v>
      </c>
      <c r="C165" s="77"/>
      <c r="D165" s="77"/>
      <c r="E165" s="29"/>
      <c r="I165" s="70"/>
    </row>
    <row r="166" spans="1:9" hidden="1">
      <c r="A166" s="1" t="s">
        <v>221</v>
      </c>
      <c r="B166" s="1" t="s">
        <v>222</v>
      </c>
      <c r="C166" s="77"/>
      <c r="D166" s="77"/>
      <c r="E166" s="72"/>
    </row>
    <row r="167" spans="1:9" hidden="1">
      <c r="A167" s="1"/>
      <c r="B167" s="1" t="s">
        <v>504</v>
      </c>
      <c r="C167" s="77"/>
      <c r="D167" s="77"/>
      <c r="E167" s="72">
        <v>48000</v>
      </c>
    </row>
    <row r="168" spans="1:9" hidden="1">
      <c r="A168" s="1"/>
      <c r="B168" s="1" t="s">
        <v>504</v>
      </c>
      <c r="C168" s="77"/>
      <c r="D168" s="77"/>
      <c r="E168" s="72">
        <v>44776.800000000003</v>
      </c>
    </row>
    <row r="169" spans="1:9" hidden="1">
      <c r="A169" s="1" t="s">
        <v>225</v>
      </c>
      <c r="B169" s="1" t="s">
        <v>505</v>
      </c>
      <c r="C169" s="77"/>
      <c r="D169" s="77"/>
      <c r="E169" s="72"/>
    </row>
    <row r="170" spans="1:9" hidden="1">
      <c r="B170" s="1" t="s">
        <v>506</v>
      </c>
      <c r="C170" s="77"/>
      <c r="D170" s="77"/>
      <c r="E170" s="72">
        <v>22420</v>
      </c>
    </row>
    <row r="171" spans="1:9" hidden="1">
      <c r="A171" s="1"/>
      <c r="B171" s="1" t="s">
        <v>226</v>
      </c>
      <c r="C171" s="77"/>
      <c r="D171" s="77"/>
      <c r="E171" s="72"/>
    </row>
    <row r="172" spans="1:9" hidden="1">
      <c r="A172" s="1"/>
      <c r="B172" s="1" t="s">
        <v>507</v>
      </c>
      <c r="C172" s="77"/>
      <c r="D172" s="77"/>
      <c r="E172" s="24">
        <v>476130</v>
      </c>
    </row>
    <row r="173" spans="1:9" hidden="1">
      <c r="A173" s="1"/>
      <c r="B173" s="1" t="s">
        <v>508</v>
      </c>
      <c r="C173" s="77"/>
      <c r="D173" s="77"/>
      <c r="E173" s="72">
        <v>51027.28</v>
      </c>
      <c r="I173" s="28"/>
    </row>
    <row r="174" spans="1:9" hidden="1">
      <c r="A174" s="1"/>
      <c r="B174" s="1" t="s">
        <v>509</v>
      </c>
      <c r="C174" s="77"/>
      <c r="D174" s="77"/>
      <c r="E174" s="72">
        <v>150248.69</v>
      </c>
      <c r="I174" s="28"/>
    </row>
    <row r="175" spans="1:9" hidden="1">
      <c r="A175" s="1"/>
      <c r="B175" s="1" t="s">
        <v>510</v>
      </c>
      <c r="C175" s="77"/>
      <c r="D175" s="77"/>
      <c r="E175" s="72">
        <v>162500</v>
      </c>
    </row>
    <row r="176" spans="1:9" hidden="1">
      <c r="A176" s="1" t="s">
        <v>227</v>
      </c>
      <c r="B176" s="1" t="s">
        <v>228</v>
      </c>
      <c r="C176" s="77"/>
      <c r="D176" s="77"/>
      <c r="E176" s="72"/>
    </row>
    <row r="177" spans="1:5" hidden="1">
      <c r="A177" s="1" t="s">
        <v>229</v>
      </c>
      <c r="B177" s="1" t="s">
        <v>230</v>
      </c>
      <c r="C177" s="77"/>
      <c r="D177" s="77"/>
      <c r="E177" s="237"/>
    </row>
    <row r="178" spans="1:5" hidden="1">
      <c r="A178" s="1" t="s">
        <v>231</v>
      </c>
      <c r="B178" s="1" t="s">
        <v>232</v>
      </c>
      <c r="C178" s="77"/>
      <c r="D178" s="77"/>
      <c r="E178" s="72"/>
    </row>
    <row r="179" spans="1:5" hidden="1">
      <c r="A179" s="1"/>
      <c r="B179" s="1"/>
      <c r="C179" s="77">
        <v>0</v>
      </c>
      <c r="D179" s="77">
        <v>0</v>
      </c>
      <c r="E179" s="72"/>
    </row>
    <row r="180" spans="1:5">
      <c r="A180" s="76" t="s">
        <v>233</v>
      </c>
      <c r="B180" s="1" t="s">
        <v>234</v>
      </c>
      <c r="C180" s="77"/>
      <c r="D180" s="77"/>
      <c r="E180" s="77">
        <f t="shared" ref="E180" si="1">SUM(E181:E182)</f>
        <v>0</v>
      </c>
    </row>
    <row r="181" spans="1:5" hidden="1">
      <c r="A181" s="1" t="s">
        <v>235</v>
      </c>
      <c r="B181" s="1" t="s">
        <v>511</v>
      </c>
      <c r="C181" s="77"/>
      <c r="D181" s="77"/>
      <c r="E181" s="104"/>
    </row>
    <row r="182" spans="1:5" hidden="1">
      <c r="A182" s="1" t="s">
        <v>237</v>
      </c>
      <c r="B182" s="1" t="s">
        <v>236</v>
      </c>
      <c r="C182" s="77"/>
      <c r="D182" s="77"/>
      <c r="E182" s="13"/>
    </row>
    <row r="183" spans="1:5" hidden="1">
      <c r="A183" s="1"/>
      <c r="C183" s="96">
        <v>53300000</v>
      </c>
      <c r="D183" s="96">
        <v>53300000</v>
      </c>
      <c r="E183" s="13"/>
    </row>
    <row r="184" spans="1:5">
      <c r="A184" s="4" t="s">
        <v>238</v>
      </c>
      <c r="B184" s="4" t="s">
        <v>239</v>
      </c>
      <c r="C184" s="96">
        <v>53300000</v>
      </c>
      <c r="D184" s="96">
        <v>53300000</v>
      </c>
      <c r="E184" s="96">
        <f>E185+E248+E252+E258+E260+E265+E266+E276</f>
        <v>850303.01</v>
      </c>
    </row>
    <row r="185" spans="1:5">
      <c r="A185" s="76" t="s">
        <v>240</v>
      </c>
      <c r="B185" s="1" t="s">
        <v>241</v>
      </c>
      <c r="C185" s="77">
        <v>9650000</v>
      </c>
      <c r="D185" s="77">
        <v>9650000</v>
      </c>
      <c r="E185" s="77">
        <f>SUM(E188:E246)</f>
        <v>210421.87000000002</v>
      </c>
    </row>
    <row r="186" spans="1:5" hidden="1">
      <c r="A186" s="1" t="s">
        <v>242</v>
      </c>
      <c r="B186" s="1" t="s">
        <v>241</v>
      </c>
      <c r="C186" s="77"/>
      <c r="D186" s="77"/>
      <c r="E186" s="1"/>
    </row>
    <row r="187" spans="1:5" hidden="1">
      <c r="A187" s="1"/>
      <c r="B187" s="1" t="s">
        <v>512</v>
      </c>
      <c r="C187" s="77"/>
      <c r="D187" s="77"/>
      <c r="E187" s="15" t="s">
        <v>513</v>
      </c>
    </row>
    <row r="188" spans="1:5" hidden="1">
      <c r="B188" s="1" t="s">
        <v>514</v>
      </c>
      <c r="C188" s="77"/>
      <c r="D188" s="77"/>
      <c r="E188" s="24">
        <v>4559.96</v>
      </c>
    </row>
    <row r="189" spans="1:5" hidden="1">
      <c r="B189" s="1" t="s">
        <v>515</v>
      </c>
      <c r="C189" s="77"/>
      <c r="D189" s="77"/>
      <c r="E189" s="24">
        <v>1710</v>
      </c>
    </row>
    <row r="190" spans="1:5" hidden="1">
      <c r="B190" s="1" t="s">
        <v>516</v>
      </c>
      <c r="C190" s="77"/>
      <c r="D190" s="77"/>
      <c r="E190" s="24">
        <v>530.01</v>
      </c>
    </row>
    <row r="191" spans="1:5" hidden="1">
      <c r="B191" s="1" t="s">
        <v>517</v>
      </c>
      <c r="C191" s="77">
        <v>1550000</v>
      </c>
      <c r="D191" s="77">
        <v>1550000</v>
      </c>
      <c r="E191" s="24">
        <v>119.98</v>
      </c>
    </row>
    <row r="192" spans="1:5" hidden="1">
      <c r="B192" s="1" t="s">
        <v>518</v>
      </c>
      <c r="C192" s="77"/>
      <c r="D192" s="77"/>
      <c r="E192" s="24">
        <v>1031.3499999999999</v>
      </c>
    </row>
    <row r="193" spans="2:5" hidden="1">
      <c r="B193" s="1" t="s">
        <v>516</v>
      </c>
      <c r="C193" s="77"/>
      <c r="D193" s="77"/>
      <c r="E193" s="24">
        <v>1549.48</v>
      </c>
    </row>
    <row r="194" spans="2:5" hidden="1">
      <c r="B194" s="1" t="s">
        <v>518</v>
      </c>
      <c r="C194" s="77"/>
      <c r="D194" s="77"/>
      <c r="E194" s="24">
        <v>1169.7</v>
      </c>
    </row>
    <row r="195" spans="2:5" hidden="1">
      <c r="B195" s="1" t="s">
        <v>519</v>
      </c>
      <c r="C195" s="77"/>
      <c r="D195" s="77"/>
      <c r="E195" s="24">
        <v>170</v>
      </c>
    </row>
    <row r="196" spans="2:5" hidden="1">
      <c r="B196" s="1" t="s">
        <v>520</v>
      </c>
      <c r="C196" s="77">
        <v>1800000</v>
      </c>
      <c r="D196" s="77">
        <v>1800000</v>
      </c>
      <c r="E196" s="24">
        <v>10325</v>
      </c>
    </row>
    <row r="197" spans="2:5" hidden="1">
      <c r="B197" s="1" t="s">
        <v>521</v>
      </c>
      <c r="C197" s="77"/>
      <c r="D197" s="77"/>
      <c r="E197" s="24">
        <v>1810</v>
      </c>
    </row>
    <row r="198" spans="2:5" hidden="1">
      <c r="B198" s="1" t="s">
        <v>521</v>
      </c>
      <c r="C198" s="77"/>
      <c r="D198" s="77"/>
      <c r="E198" s="24">
        <v>610</v>
      </c>
    </row>
    <row r="199" spans="2:5" hidden="1">
      <c r="B199" s="1" t="s">
        <v>522</v>
      </c>
      <c r="C199" s="77"/>
      <c r="D199" s="77"/>
      <c r="E199" s="24">
        <v>745</v>
      </c>
    </row>
    <row r="200" spans="2:5" hidden="1">
      <c r="B200" s="1" t="s">
        <v>518</v>
      </c>
      <c r="C200" s="77"/>
      <c r="D200" s="77"/>
      <c r="E200" s="24">
        <v>603.65</v>
      </c>
    </row>
    <row r="201" spans="2:5" hidden="1">
      <c r="B201" s="1" t="s">
        <v>523</v>
      </c>
      <c r="C201" s="77"/>
      <c r="D201" s="77"/>
      <c r="E201" s="24">
        <v>9422.2999999999993</v>
      </c>
    </row>
    <row r="202" spans="2:5" hidden="1">
      <c r="B202" s="1" t="s">
        <v>524</v>
      </c>
      <c r="C202" s="77"/>
      <c r="D202" s="77"/>
      <c r="E202" s="24">
        <v>2145</v>
      </c>
    </row>
    <row r="203" spans="2:5" hidden="1">
      <c r="B203" s="1" t="s">
        <v>515</v>
      </c>
      <c r="C203" s="77"/>
      <c r="D203" s="77"/>
      <c r="E203" s="24">
        <v>1755</v>
      </c>
    </row>
    <row r="204" spans="2:5" hidden="1">
      <c r="B204" s="1" t="s">
        <v>521</v>
      </c>
      <c r="C204" s="77"/>
      <c r="D204" s="77"/>
      <c r="E204" s="24">
        <v>1290</v>
      </c>
    </row>
    <row r="205" spans="2:5" hidden="1">
      <c r="B205" s="1" t="s">
        <v>521</v>
      </c>
      <c r="C205" s="77"/>
      <c r="D205" s="77"/>
      <c r="E205" s="24">
        <v>300</v>
      </c>
    </row>
    <row r="206" spans="2:5" hidden="1">
      <c r="B206" s="1" t="s">
        <v>518</v>
      </c>
      <c r="C206" s="77">
        <v>1800000</v>
      </c>
      <c r="D206" s="77">
        <v>1800000</v>
      </c>
      <c r="E206" s="24">
        <v>1921.5</v>
      </c>
    </row>
    <row r="207" spans="2:5" hidden="1">
      <c r="B207" s="1" t="s">
        <v>522</v>
      </c>
      <c r="C207" s="77"/>
      <c r="D207" s="77"/>
      <c r="E207" s="24">
        <v>520</v>
      </c>
    </row>
    <row r="208" spans="2:5" hidden="1">
      <c r="B208" s="1" t="s">
        <v>520</v>
      </c>
      <c r="C208" s="77"/>
      <c r="D208" s="77"/>
      <c r="E208" s="24">
        <v>12620.1</v>
      </c>
    </row>
    <row r="209" spans="2:5" hidden="1">
      <c r="B209" s="1" t="s">
        <v>520</v>
      </c>
      <c r="C209" s="77"/>
      <c r="D209" s="77"/>
      <c r="E209" s="24">
        <v>1103.3</v>
      </c>
    </row>
    <row r="210" spans="2:5" hidden="1">
      <c r="B210" s="1" t="s">
        <v>525</v>
      </c>
      <c r="C210" s="77"/>
      <c r="D210" s="77"/>
      <c r="E210" s="24">
        <v>1620</v>
      </c>
    </row>
    <row r="211" spans="2:5" hidden="1">
      <c r="B211" s="1" t="s">
        <v>526</v>
      </c>
      <c r="C211" s="77"/>
      <c r="D211" s="77"/>
      <c r="E211" s="24">
        <v>1875</v>
      </c>
    </row>
    <row r="212" spans="2:5" hidden="1">
      <c r="B212" s="1" t="s">
        <v>518</v>
      </c>
      <c r="C212" s="77"/>
      <c r="D212" s="77"/>
      <c r="E212" s="24">
        <v>995.4</v>
      </c>
    </row>
    <row r="213" spans="2:5" hidden="1">
      <c r="B213" s="1" t="s">
        <v>519</v>
      </c>
      <c r="C213" s="77"/>
      <c r="D213" s="77"/>
      <c r="E213" s="24">
        <v>179.97</v>
      </c>
    </row>
    <row r="214" spans="2:5" hidden="1">
      <c r="B214" s="1" t="s">
        <v>527</v>
      </c>
      <c r="C214" s="77"/>
      <c r="D214" s="77"/>
      <c r="E214" s="24">
        <v>5628.6</v>
      </c>
    </row>
    <row r="215" spans="2:5" hidden="1">
      <c r="B215" s="1" t="s">
        <v>528</v>
      </c>
      <c r="C215" s="77">
        <v>1000000</v>
      </c>
      <c r="D215" s="77">
        <v>1000000</v>
      </c>
      <c r="E215" s="24">
        <v>4549.96</v>
      </c>
    </row>
    <row r="216" spans="2:5" hidden="1">
      <c r="B216" s="1" t="s">
        <v>529</v>
      </c>
      <c r="C216" s="77"/>
      <c r="D216" s="77"/>
      <c r="E216" s="24">
        <v>1740.1</v>
      </c>
    </row>
    <row r="217" spans="2:5" hidden="1">
      <c r="B217" s="1" t="s">
        <v>530</v>
      </c>
      <c r="C217" s="77"/>
      <c r="D217" s="77"/>
      <c r="E217" s="24">
        <v>2277</v>
      </c>
    </row>
    <row r="218" spans="2:5" hidden="1">
      <c r="B218" s="1" t="s">
        <v>531</v>
      </c>
      <c r="C218" s="241">
        <v>53300000</v>
      </c>
      <c r="D218" s="241">
        <v>53300000</v>
      </c>
      <c r="E218" s="24">
        <v>1014.85</v>
      </c>
    </row>
    <row r="219" spans="2:5" hidden="1">
      <c r="B219" s="1" t="s">
        <v>532</v>
      </c>
      <c r="C219" s="77">
        <v>9650000</v>
      </c>
      <c r="D219" s="77">
        <v>9650000</v>
      </c>
      <c r="E219" s="24">
        <v>2880</v>
      </c>
    </row>
    <row r="220" spans="2:5" hidden="1">
      <c r="B220" s="1" t="s">
        <v>530</v>
      </c>
      <c r="C220" s="77"/>
      <c r="D220" s="77"/>
      <c r="E220" s="24">
        <v>1459</v>
      </c>
    </row>
    <row r="221" spans="2:5" hidden="1">
      <c r="B221" s="1" t="s">
        <v>533</v>
      </c>
      <c r="C221" s="77"/>
      <c r="D221" s="77"/>
      <c r="E221" s="24">
        <v>22838.400000000001</v>
      </c>
    </row>
    <row r="222" spans="2:5" hidden="1">
      <c r="B222" s="1" t="s">
        <v>534</v>
      </c>
      <c r="C222" s="77"/>
      <c r="D222" s="77"/>
      <c r="E222" s="24">
        <v>1680</v>
      </c>
    </row>
    <row r="223" spans="2:5" hidden="1">
      <c r="B223" s="1" t="s">
        <v>535</v>
      </c>
      <c r="C223" s="77">
        <v>50000</v>
      </c>
      <c r="D223" s="77">
        <v>50000</v>
      </c>
      <c r="E223" s="24">
        <v>760</v>
      </c>
    </row>
    <row r="224" spans="2:5" hidden="1">
      <c r="B224" s="1" t="s">
        <v>536</v>
      </c>
      <c r="C224" s="77"/>
      <c r="D224" s="77"/>
      <c r="E224" s="24">
        <v>1680</v>
      </c>
    </row>
    <row r="225" spans="1:5" hidden="1">
      <c r="B225" s="1" t="s">
        <v>537</v>
      </c>
      <c r="C225" s="77"/>
      <c r="D225" s="77"/>
      <c r="E225" s="24">
        <v>12480</v>
      </c>
    </row>
    <row r="226" spans="1:5" hidden="1">
      <c r="B226" s="1" t="s">
        <v>538</v>
      </c>
      <c r="C226" s="77"/>
      <c r="D226" s="77"/>
      <c r="E226" s="24">
        <v>11193.6</v>
      </c>
    </row>
    <row r="227" spans="1:5" hidden="1">
      <c r="B227" s="1" t="s">
        <v>539</v>
      </c>
      <c r="C227" s="77"/>
      <c r="D227" s="77"/>
      <c r="E227" s="24">
        <v>1451.99</v>
      </c>
    </row>
    <row r="228" spans="1:5" hidden="1">
      <c r="B228" s="1" t="s">
        <v>540</v>
      </c>
      <c r="C228" s="77"/>
      <c r="D228" s="77"/>
      <c r="E228" s="24">
        <v>69.95</v>
      </c>
    </row>
    <row r="229" spans="1:5" hidden="1">
      <c r="B229" s="1" t="s">
        <v>541</v>
      </c>
      <c r="C229" s="77"/>
      <c r="D229" s="77"/>
      <c r="E229" s="24">
        <v>1539.8</v>
      </c>
    </row>
    <row r="230" spans="1:5" hidden="1">
      <c r="B230" s="1" t="s">
        <v>542</v>
      </c>
      <c r="C230" s="77"/>
      <c r="D230" s="77"/>
      <c r="E230" s="24">
        <v>9529</v>
      </c>
    </row>
    <row r="231" spans="1:5" hidden="1">
      <c r="B231" s="1" t="s">
        <v>543</v>
      </c>
      <c r="C231" s="77"/>
      <c r="D231" s="77"/>
      <c r="E231" s="24">
        <v>1740.1</v>
      </c>
    </row>
    <row r="232" spans="1:5" hidden="1">
      <c r="B232" s="1" t="s">
        <v>544</v>
      </c>
      <c r="C232" s="77">
        <v>14550000</v>
      </c>
      <c r="D232" s="77">
        <v>14550000</v>
      </c>
      <c r="E232" s="24">
        <v>2155.83</v>
      </c>
    </row>
    <row r="233" spans="1:5" hidden="1">
      <c r="B233" s="1" t="s">
        <v>544</v>
      </c>
      <c r="C233" s="77"/>
      <c r="D233" s="77"/>
      <c r="E233" s="24">
        <v>2022.85</v>
      </c>
    </row>
    <row r="234" spans="1:5" hidden="1">
      <c r="A234" s="1"/>
      <c r="B234" s="1" t="s">
        <v>512</v>
      </c>
      <c r="C234" s="77"/>
      <c r="D234" s="77"/>
      <c r="E234" s="24">
        <v>239.96</v>
      </c>
    </row>
    <row r="235" spans="1:5" hidden="1">
      <c r="A235" s="1"/>
      <c r="B235" s="1" t="s">
        <v>545</v>
      </c>
      <c r="C235" s="77"/>
      <c r="D235" s="77"/>
      <c r="E235" s="24">
        <v>521.70000000000005</v>
      </c>
    </row>
    <row r="236" spans="1:5" hidden="1">
      <c r="A236" s="1"/>
      <c r="B236" s="1" t="s">
        <v>546</v>
      </c>
      <c r="C236" s="77"/>
      <c r="D236" s="77"/>
      <c r="E236" s="24">
        <v>4878.12</v>
      </c>
    </row>
    <row r="237" spans="1:5" hidden="1">
      <c r="A237" s="1"/>
      <c r="B237" s="1" t="s">
        <v>547</v>
      </c>
      <c r="C237" s="77"/>
      <c r="D237" s="77"/>
      <c r="E237" s="24">
        <v>23387.200000000001</v>
      </c>
    </row>
    <row r="238" spans="1:5" hidden="1">
      <c r="A238" s="1"/>
      <c r="B238" s="1" t="s">
        <v>548</v>
      </c>
      <c r="C238" s="77"/>
      <c r="D238" s="77"/>
      <c r="E238" s="24">
        <v>305</v>
      </c>
    </row>
    <row r="239" spans="1:5" hidden="1">
      <c r="A239" s="1"/>
      <c r="B239" s="1" t="s">
        <v>549</v>
      </c>
      <c r="C239" s="77"/>
      <c r="D239" s="77"/>
      <c r="E239" s="24">
        <v>4559.96</v>
      </c>
    </row>
    <row r="240" spans="1:5" hidden="1">
      <c r="A240" s="1"/>
      <c r="B240" s="1" t="s">
        <v>550</v>
      </c>
      <c r="C240" s="77"/>
      <c r="D240" s="77"/>
      <c r="E240" s="24">
        <v>5605</v>
      </c>
    </row>
    <row r="241" spans="1:5" hidden="1">
      <c r="A241" s="1"/>
      <c r="B241" s="1" t="s">
        <v>551</v>
      </c>
      <c r="C241" s="77"/>
      <c r="D241" s="77"/>
      <c r="E241" s="24">
        <v>1530</v>
      </c>
    </row>
    <row r="242" spans="1:5" hidden="1">
      <c r="A242" s="1"/>
      <c r="B242" s="1" t="s">
        <v>552</v>
      </c>
      <c r="C242" s="77">
        <v>23400000</v>
      </c>
      <c r="D242" s="77">
        <v>23400000</v>
      </c>
      <c r="E242" s="24">
        <v>13800</v>
      </c>
    </row>
    <row r="243" spans="1:5" hidden="1">
      <c r="A243" s="1"/>
      <c r="B243" s="1" t="s">
        <v>553</v>
      </c>
      <c r="C243" s="77"/>
      <c r="D243" s="77"/>
      <c r="E243" s="24">
        <v>2919</v>
      </c>
    </row>
    <row r="244" spans="1:5" hidden="1">
      <c r="A244" s="1"/>
      <c r="B244" s="1" t="s">
        <v>554</v>
      </c>
      <c r="C244" s="77"/>
      <c r="D244" s="77"/>
      <c r="E244" s="24">
        <v>483</v>
      </c>
    </row>
    <row r="245" spans="1:5" hidden="1">
      <c r="A245" s="1"/>
      <c r="B245" s="1" t="s">
        <v>555</v>
      </c>
      <c r="C245" s="77"/>
      <c r="D245" s="77"/>
      <c r="E245" s="24">
        <v>2820.2</v>
      </c>
    </row>
    <row r="246" spans="1:5" hidden="1">
      <c r="A246" s="1" t="s">
        <v>243</v>
      </c>
      <c r="B246" s="1" t="s">
        <v>244</v>
      </c>
      <c r="C246" s="77"/>
      <c r="D246" s="77"/>
      <c r="E246" s="72"/>
    </row>
    <row r="247" spans="1:5" hidden="1">
      <c r="A247" s="1"/>
      <c r="B247" s="1" t="s">
        <v>556</v>
      </c>
      <c r="C247" s="77">
        <v>1550000</v>
      </c>
      <c r="D247" s="77">
        <v>1550000</v>
      </c>
      <c r="E247" s="72">
        <v>188</v>
      </c>
    </row>
    <row r="248" spans="1:5">
      <c r="A248" s="76" t="s">
        <v>245</v>
      </c>
      <c r="B248" s="1" t="s">
        <v>246</v>
      </c>
      <c r="C248" s="77">
        <v>1550000</v>
      </c>
      <c r="D248" s="77">
        <v>1550000</v>
      </c>
      <c r="E248" s="77">
        <f t="shared" ref="E248" si="2">SUM(E249:E251)</f>
        <v>0</v>
      </c>
    </row>
    <row r="249" spans="1:5" hidden="1">
      <c r="A249" s="1" t="s">
        <v>247</v>
      </c>
      <c r="B249" s="1" t="s">
        <v>248</v>
      </c>
      <c r="C249" s="77"/>
      <c r="D249" s="77"/>
      <c r="E249" s="78"/>
    </row>
    <row r="250" spans="1:5" hidden="1">
      <c r="A250" s="1" t="s">
        <v>249</v>
      </c>
      <c r="B250" s="1" t="s">
        <v>250</v>
      </c>
      <c r="C250" s="77"/>
      <c r="D250" s="77"/>
      <c r="E250" s="24"/>
    </row>
    <row r="251" spans="1:5" hidden="1">
      <c r="A251" s="1" t="s">
        <v>251</v>
      </c>
      <c r="B251" s="1" t="s">
        <v>252</v>
      </c>
      <c r="C251" s="77">
        <v>1800000</v>
      </c>
      <c r="D251" s="77">
        <v>1800000</v>
      </c>
      <c r="E251" s="78"/>
    </row>
    <row r="252" spans="1:5">
      <c r="A252" s="76" t="s">
        <v>253</v>
      </c>
      <c r="B252" s="1" t="s">
        <v>557</v>
      </c>
      <c r="C252" s="77">
        <v>1800000</v>
      </c>
      <c r="D252" s="77">
        <v>1800000</v>
      </c>
      <c r="E252" s="77">
        <f>SUM(E253:E257)</f>
        <v>0</v>
      </c>
    </row>
    <row r="253" spans="1:5" hidden="1">
      <c r="A253" s="1" t="s">
        <v>257</v>
      </c>
      <c r="B253" s="1" t="s">
        <v>258</v>
      </c>
      <c r="C253" s="77"/>
      <c r="D253" s="77"/>
      <c r="E253" s="18"/>
    </row>
    <row r="254" spans="1:5" hidden="1">
      <c r="A254" s="1" t="s">
        <v>259</v>
      </c>
      <c r="B254" s="1" t="s">
        <v>260</v>
      </c>
      <c r="C254" s="77"/>
      <c r="D254" s="77"/>
      <c r="E254" s="23">
        <f>SUM(B254:B254)</f>
        <v>0</v>
      </c>
    </row>
    <row r="255" spans="1:5" hidden="1">
      <c r="A255" s="1" t="s">
        <v>261</v>
      </c>
      <c r="B255" s="1" t="s">
        <v>262</v>
      </c>
      <c r="C255" s="77"/>
      <c r="D255" s="77"/>
      <c r="E255" s="23">
        <f>SUM(B255:B255)</f>
        <v>0</v>
      </c>
    </row>
    <row r="256" spans="1:5" hidden="1">
      <c r="A256" s="1" t="s">
        <v>263</v>
      </c>
      <c r="B256" s="1" t="s">
        <v>264</v>
      </c>
      <c r="C256" s="77"/>
      <c r="D256" s="77"/>
      <c r="E256" s="18"/>
    </row>
    <row r="257" spans="1:5" hidden="1">
      <c r="A257" s="1" t="s">
        <v>265</v>
      </c>
      <c r="B257" s="1" t="s">
        <v>266</v>
      </c>
      <c r="C257" s="77"/>
      <c r="D257" s="77"/>
      <c r="E257" s="18"/>
    </row>
    <row r="258" spans="1:5">
      <c r="A258" s="76" t="s">
        <v>267</v>
      </c>
      <c r="B258" s="1" t="s">
        <v>558</v>
      </c>
      <c r="C258" s="77">
        <v>1000000</v>
      </c>
      <c r="D258" s="77">
        <v>1000000</v>
      </c>
      <c r="E258" s="77">
        <f t="shared" ref="E258" si="3">SUM(E259)</f>
        <v>369</v>
      </c>
    </row>
    <row r="259" spans="1:5" hidden="1">
      <c r="A259" s="1" t="s">
        <v>269</v>
      </c>
      <c r="B259" s="1" t="s">
        <v>559</v>
      </c>
      <c r="C259" s="77"/>
      <c r="D259" s="77"/>
      <c r="E259" s="18">
        <v>369</v>
      </c>
    </row>
    <row r="260" spans="1:5">
      <c r="A260" s="76" t="s">
        <v>271</v>
      </c>
      <c r="B260" s="1" t="s">
        <v>560</v>
      </c>
      <c r="C260" s="77">
        <v>1300000</v>
      </c>
      <c r="D260" s="77">
        <v>1300000</v>
      </c>
      <c r="E260" s="77">
        <f>SUM(E262:E264)</f>
        <v>0</v>
      </c>
    </row>
    <row r="261" spans="1:5" hidden="1">
      <c r="A261" s="1" t="s">
        <v>273</v>
      </c>
      <c r="B261" s="1" t="s">
        <v>270</v>
      </c>
      <c r="C261" s="77"/>
      <c r="D261" s="77"/>
      <c r="E261" s="29"/>
    </row>
    <row r="262" spans="1:5" hidden="1">
      <c r="A262" s="1" t="s">
        <v>275</v>
      </c>
      <c r="B262" s="1" t="s">
        <v>274</v>
      </c>
      <c r="C262" s="77">
        <v>1300000</v>
      </c>
      <c r="D262" s="77">
        <v>1300000</v>
      </c>
      <c r="E262" s="18"/>
    </row>
    <row r="263" spans="1:5" hidden="1">
      <c r="A263" s="1" t="s">
        <v>277</v>
      </c>
      <c r="B263" s="1" t="s">
        <v>276</v>
      </c>
      <c r="C263" s="77"/>
      <c r="D263" s="77"/>
      <c r="E263" s="18"/>
    </row>
    <row r="264" spans="1:5" hidden="1">
      <c r="B264" s="1" t="s">
        <v>561</v>
      </c>
      <c r="C264" s="77"/>
      <c r="D264" s="77"/>
      <c r="E264" s="18"/>
    </row>
    <row r="265" spans="1:5">
      <c r="A265" s="76" t="s">
        <v>279</v>
      </c>
      <c r="B265" s="1" t="s">
        <v>562</v>
      </c>
      <c r="C265" s="77">
        <v>50000</v>
      </c>
      <c r="D265" s="77">
        <v>50000</v>
      </c>
      <c r="E265" s="77">
        <v>0</v>
      </c>
    </row>
    <row r="266" spans="1:5">
      <c r="A266" s="76" t="s">
        <v>295</v>
      </c>
      <c r="B266" s="1" t="s">
        <v>296</v>
      </c>
      <c r="C266" s="77">
        <v>14550000</v>
      </c>
      <c r="D266" s="77">
        <v>14550000</v>
      </c>
      <c r="E266" s="77">
        <f t="shared" ref="E266" si="4">SUM(E267:E274)</f>
        <v>395505</v>
      </c>
    </row>
    <row r="267" spans="1:5" hidden="1">
      <c r="A267" s="1" t="s">
        <v>297</v>
      </c>
      <c r="B267" s="1" t="s">
        <v>298</v>
      </c>
      <c r="C267" s="77">
        <v>50000</v>
      </c>
      <c r="D267" s="77">
        <v>50000</v>
      </c>
      <c r="E267" s="72">
        <v>395505</v>
      </c>
    </row>
    <row r="268" spans="1:5" hidden="1">
      <c r="A268" s="1" t="s">
        <v>299</v>
      </c>
      <c r="B268" s="1" t="s">
        <v>300</v>
      </c>
      <c r="C268" s="77"/>
      <c r="D268" s="77"/>
      <c r="E268" s="24"/>
    </row>
    <row r="269" spans="1:5" hidden="1">
      <c r="A269" s="1" t="s">
        <v>563</v>
      </c>
      <c r="B269" s="1" t="s">
        <v>302</v>
      </c>
      <c r="C269" s="77"/>
      <c r="D269" s="77"/>
      <c r="E269" s="24"/>
    </row>
    <row r="270" spans="1:5" hidden="1">
      <c r="A270" s="1" t="s">
        <v>303</v>
      </c>
      <c r="B270" s="1" t="s">
        <v>304</v>
      </c>
      <c r="C270" s="77"/>
      <c r="D270" s="77"/>
      <c r="E270" s="24"/>
    </row>
    <row r="271" spans="1:5" hidden="1">
      <c r="A271" s="1" t="s">
        <v>305</v>
      </c>
      <c r="B271" s="1" t="s">
        <v>306</v>
      </c>
      <c r="C271" s="96">
        <v>10000000</v>
      </c>
      <c r="D271" s="96">
        <v>10000000</v>
      </c>
      <c r="E271" s="24"/>
    </row>
    <row r="272" spans="1:5" hidden="1">
      <c r="A272" s="1" t="s">
        <v>307</v>
      </c>
      <c r="B272" s="1" t="s">
        <v>308</v>
      </c>
      <c r="C272" s="96"/>
      <c r="D272" s="96"/>
      <c r="E272" s="24"/>
    </row>
    <row r="273" spans="1:5" hidden="1">
      <c r="A273" s="1" t="s">
        <v>309</v>
      </c>
      <c r="B273" s="1" t="s">
        <v>310</v>
      </c>
      <c r="C273" s="77">
        <v>10000000</v>
      </c>
      <c r="D273" s="77">
        <v>10000000</v>
      </c>
      <c r="E273" s="24"/>
    </row>
    <row r="274" spans="1:5" hidden="1">
      <c r="A274" s="1" t="s">
        <v>311</v>
      </c>
      <c r="B274" s="1" t="s">
        <v>564</v>
      </c>
      <c r="C274" s="77"/>
      <c r="D274" s="77"/>
      <c r="E274" s="24"/>
    </row>
    <row r="275" spans="1:5" hidden="1">
      <c r="A275" s="1"/>
      <c r="B275" s="1"/>
      <c r="C275" s="77"/>
      <c r="D275" s="77"/>
      <c r="E275" s="78"/>
    </row>
    <row r="276" spans="1:5">
      <c r="A276" s="76" t="s">
        <v>313</v>
      </c>
      <c r="B276" s="1" t="s">
        <v>314</v>
      </c>
      <c r="C276" s="77">
        <v>23400000</v>
      </c>
      <c r="D276" s="77">
        <v>23400000</v>
      </c>
      <c r="E276" s="77">
        <f>SUM(E277:E300)</f>
        <v>244007.13999999998</v>
      </c>
    </row>
    <row r="277" spans="1:5" hidden="1">
      <c r="A277" s="1" t="s">
        <v>315</v>
      </c>
      <c r="B277" s="1" t="s">
        <v>565</v>
      </c>
      <c r="C277" s="77"/>
      <c r="D277" s="77"/>
      <c r="E277" s="13"/>
    </row>
    <row r="278" spans="1:5" hidden="1">
      <c r="A278" s="1"/>
      <c r="B278" s="38" t="s">
        <v>566</v>
      </c>
      <c r="C278" s="77"/>
      <c r="D278" s="77"/>
      <c r="E278" s="23">
        <v>58515.47</v>
      </c>
    </row>
    <row r="279" spans="1:5" hidden="1">
      <c r="A279" s="1"/>
      <c r="B279" s="38" t="s">
        <v>567</v>
      </c>
      <c r="C279" s="77"/>
      <c r="D279" s="77"/>
      <c r="E279" s="23">
        <v>104903.18</v>
      </c>
    </row>
    <row r="280" spans="1:5" hidden="1">
      <c r="A280" s="1" t="s">
        <v>317</v>
      </c>
      <c r="B280" s="1" t="s">
        <v>318</v>
      </c>
      <c r="C280" s="77"/>
      <c r="D280" s="77"/>
      <c r="E280" s="23"/>
    </row>
    <row r="281" spans="1:5" hidden="1">
      <c r="A281" s="1" t="s">
        <v>319</v>
      </c>
      <c r="B281" s="1" t="s">
        <v>568</v>
      </c>
      <c r="C281" s="77"/>
      <c r="D281" s="77"/>
      <c r="E281" s="13"/>
    </row>
    <row r="282" spans="1:5" hidden="1">
      <c r="A282" s="1" t="s">
        <v>321</v>
      </c>
      <c r="B282" s="1" t="s">
        <v>322</v>
      </c>
      <c r="C282" s="77"/>
      <c r="D282" s="77"/>
      <c r="E282" s="13"/>
    </row>
    <row r="283" spans="1:5" hidden="1">
      <c r="A283" s="1" t="s">
        <v>323</v>
      </c>
      <c r="B283" s="1" t="s">
        <v>324</v>
      </c>
      <c r="C283" s="77"/>
      <c r="D283" s="77"/>
      <c r="E283" s="23"/>
    </row>
    <row r="284" spans="1:5" hidden="1">
      <c r="A284" s="1" t="s">
        <v>325</v>
      </c>
      <c r="B284" s="1" t="s">
        <v>326</v>
      </c>
      <c r="C284" s="77"/>
      <c r="D284" s="77"/>
      <c r="E284" s="23">
        <f t="shared" ref="E284" si="5">SUM(B284:B284)</f>
        <v>0</v>
      </c>
    </row>
    <row r="285" spans="1:5" hidden="1">
      <c r="A285" s="1"/>
      <c r="B285" s="38" t="s">
        <v>569</v>
      </c>
      <c r="C285" s="77"/>
      <c r="D285" s="77"/>
      <c r="E285" s="13">
        <v>4253.8999999999996</v>
      </c>
    </row>
    <row r="286" spans="1:5" hidden="1">
      <c r="A286" s="1" t="s">
        <v>327</v>
      </c>
      <c r="B286" s="1" t="s">
        <v>328</v>
      </c>
      <c r="C286" s="77">
        <v>23400000</v>
      </c>
      <c r="D286" s="77">
        <v>23400000</v>
      </c>
      <c r="E286" s="23"/>
    </row>
    <row r="287" spans="1:5" hidden="1">
      <c r="A287" s="1" t="s">
        <v>329</v>
      </c>
      <c r="B287" s="1" t="s">
        <v>330</v>
      </c>
      <c r="C287" s="77"/>
      <c r="D287" s="77"/>
      <c r="E287" s="13"/>
    </row>
    <row r="288" spans="1:5" hidden="1">
      <c r="A288" s="1"/>
      <c r="B288" s="38" t="s">
        <v>570</v>
      </c>
      <c r="C288" s="96">
        <v>1540000000</v>
      </c>
      <c r="D288" s="96">
        <v>1540000000</v>
      </c>
      <c r="E288" s="13">
        <v>2784.8</v>
      </c>
    </row>
    <row r="289" spans="1:5" hidden="1">
      <c r="B289" s="38" t="s">
        <v>571</v>
      </c>
      <c r="C289" s="77">
        <v>1540000000</v>
      </c>
      <c r="D289" s="77">
        <v>1540000000</v>
      </c>
      <c r="E289" s="13">
        <v>36556.400000000001</v>
      </c>
    </row>
    <row r="290" spans="1:5" hidden="1">
      <c r="B290" s="38" t="s">
        <v>572</v>
      </c>
      <c r="C290" s="96">
        <v>139300000</v>
      </c>
      <c r="D290" s="96">
        <v>139300000</v>
      </c>
      <c r="E290" s="13">
        <v>900</v>
      </c>
    </row>
    <row r="291" spans="1:5" hidden="1">
      <c r="B291" s="38" t="s">
        <v>573</v>
      </c>
      <c r="C291" s="77">
        <v>49000000</v>
      </c>
      <c r="D291" s="77">
        <v>49000000</v>
      </c>
      <c r="E291" s="13">
        <v>176</v>
      </c>
    </row>
    <row r="292" spans="1:5" hidden="1">
      <c r="B292" s="38" t="s">
        <v>574</v>
      </c>
      <c r="C292" s="77"/>
      <c r="D292" s="77"/>
      <c r="E292" s="13">
        <v>1954.6</v>
      </c>
    </row>
    <row r="293" spans="1:5" hidden="1">
      <c r="B293" s="38" t="s">
        <v>574</v>
      </c>
      <c r="C293" s="77"/>
      <c r="D293" s="77"/>
      <c r="E293" s="13">
        <v>16977.39</v>
      </c>
    </row>
    <row r="294" spans="1:5" hidden="1">
      <c r="B294" s="38" t="s">
        <v>575</v>
      </c>
      <c r="C294" s="77"/>
      <c r="D294" s="77"/>
      <c r="E294" s="13">
        <v>929.9</v>
      </c>
    </row>
    <row r="295" spans="1:5" hidden="1">
      <c r="A295" s="1" t="s">
        <v>331</v>
      </c>
      <c r="B295" s="38" t="s">
        <v>576</v>
      </c>
      <c r="C295" s="77"/>
      <c r="D295" s="77"/>
      <c r="E295" s="13">
        <v>300</v>
      </c>
    </row>
    <row r="296" spans="1:5" hidden="1">
      <c r="A296" s="1"/>
      <c r="B296" s="38" t="s">
        <v>577</v>
      </c>
      <c r="C296" s="77"/>
      <c r="D296" s="77"/>
      <c r="E296" s="13">
        <v>7463.5</v>
      </c>
    </row>
    <row r="297" spans="1:5" hidden="1">
      <c r="A297" s="1"/>
      <c r="B297" s="38"/>
      <c r="C297" s="77"/>
      <c r="D297" s="77"/>
      <c r="E297" s="13">
        <v>8292</v>
      </c>
    </row>
    <row r="298" spans="1:5" hidden="1">
      <c r="A298" s="1" t="s">
        <v>333</v>
      </c>
      <c r="B298" s="1" t="s">
        <v>578</v>
      </c>
      <c r="C298" s="77"/>
      <c r="D298" s="77"/>
      <c r="E298" s="29"/>
    </row>
    <row r="299" spans="1:5" hidden="1">
      <c r="A299" s="1" t="s">
        <v>579</v>
      </c>
      <c r="B299" s="1" t="s">
        <v>580</v>
      </c>
      <c r="C299" s="77"/>
      <c r="D299" s="77"/>
      <c r="E299" s="38"/>
    </row>
    <row r="300" spans="1:5" hidden="1">
      <c r="B300" s="38"/>
      <c r="C300" s="77">
        <v>3300000</v>
      </c>
      <c r="D300" s="77">
        <v>3300000</v>
      </c>
      <c r="E300" s="13"/>
    </row>
    <row r="301" spans="1:5">
      <c r="A301" s="95" t="s">
        <v>335</v>
      </c>
      <c r="B301" s="95" t="s">
        <v>336</v>
      </c>
      <c r="C301" s="96">
        <v>10000000</v>
      </c>
      <c r="D301" s="96">
        <v>10000000</v>
      </c>
      <c r="E301" s="96">
        <f>(E302+E310+E309)</f>
        <v>0</v>
      </c>
    </row>
    <row r="302" spans="1:5" hidden="1">
      <c r="A302" s="76" t="s">
        <v>337</v>
      </c>
      <c r="B302" s="1" t="s">
        <v>338</v>
      </c>
      <c r="C302" s="77"/>
      <c r="D302" s="77"/>
      <c r="E302" s="77">
        <f>SUM(E303:E308)</f>
        <v>0</v>
      </c>
    </row>
    <row r="303" spans="1:5" hidden="1">
      <c r="A303" s="76" t="s">
        <v>339</v>
      </c>
      <c r="B303" s="1" t="s">
        <v>581</v>
      </c>
      <c r="C303" s="77"/>
      <c r="D303" s="77"/>
      <c r="E303" s="13"/>
    </row>
    <row r="304" spans="1:5" hidden="1">
      <c r="A304" s="76" t="s">
        <v>341</v>
      </c>
      <c r="B304" s="1" t="s">
        <v>342</v>
      </c>
      <c r="C304" s="77"/>
      <c r="D304" s="77"/>
      <c r="E304" s="13"/>
    </row>
    <row r="305" spans="1:5" hidden="1">
      <c r="A305" s="76" t="s">
        <v>343</v>
      </c>
      <c r="B305" s="1" t="s">
        <v>344</v>
      </c>
      <c r="C305" s="77">
        <v>0</v>
      </c>
      <c r="D305" s="77">
        <v>0</v>
      </c>
      <c r="E305" s="13"/>
    </row>
    <row r="306" spans="1:5" hidden="1">
      <c r="A306" s="76" t="s">
        <v>345</v>
      </c>
      <c r="B306" s="1" t="s">
        <v>346</v>
      </c>
      <c r="C306" s="77"/>
      <c r="D306" s="77"/>
      <c r="E306" s="13"/>
    </row>
    <row r="307" spans="1:5" hidden="1">
      <c r="A307" s="76" t="s">
        <v>347</v>
      </c>
      <c r="B307" s="1" t="s">
        <v>348</v>
      </c>
      <c r="C307" s="77"/>
      <c r="D307" s="77"/>
      <c r="E307" s="13"/>
    </row>
    <row r="308" spans="1:5" hidden="1">
      <c r="A308" s="76" t="s">
        <v>349</v>
      </c>
      <c r="B308" s="1" t="s">
        <v>350</v>
      </c>
      <c r="C308" s="77">
        <v>51000000</v>
      </c>
      <c r="D308" s="77">
        <v>51000000</v>
      </c>
      <c r="E308" s="13"/>
    </row>
    <row r="309" spans="1:5" hidden="1">
      <c r="A309" s="76" t="s">
        <v>582</v>
      </c>
      <c r="B309" s="1" t="s">
        <v>583</v>
      </c>
      <c r="C309" s="77"/>
      <c r="D309" s="77"/>
      <c r="E309" s="77">
        <v>0</v>
      </c>
    </row>
    <row r="310" spans="1:5" hidden="1">
      <c r="A310" s="76" t="s">
        <v>584</v>
      </c>
      <c r="B310" s="76" t="s">
        <v>585</v>
      </c>
      <c r="C310" s="77"/>
      <c r="D310" s="77"/>
      <c r="E310" s="77">
        <f t="shared" ref="E310" si="6">SUM(E311:E312)</f>
        <v>0</v>
      </c>
    </row>
    <row r="311" spans="1:5" hidden="1">
      <c r="A311" s="1" t="s">
        <v>586</v>
      </c>
      <c r="B311" s="1" t="s">
        <v>587</v>
      </c>
      <c r="C311" s="77">
        <v>26000000</v>
      </c>
      <c r="D311" s="77">
        <v>26000000</v>
      </c>
      <c r="E311" s="13"/>
    </row>
    <row r="312" spans="1:5" hidden="1">
      <c r="A312" s="1" t="s">
        <v>588</v>
      </c>
      <c r="B312" s="1" t="s">
        <v>589</v>
      </c>
      <c r="C312" s="77"/>
      <c r="D312" s="77"/>
      <c r="E312" s="18"/>
    </row>
    <row r="313" spans="1:5" ht="14.25" customHeight="1">
      <c r="A313" s="95" t="s">
        <v>351</v>
      </c>
      <c r="B313" s="95" t="s">
        <v>352</v>
      </c>
      <c r="C313" s="96">
        <v>1540000000</v>
      </c>
      <c r="D313" s="96">
        <v>1540000000</v>
      </c>
      <c r="E313" s="329"/>
    </row>
    <row r="314" spans="1:5">
      <c r="A314" s="95" t="s">
        <v>355</v>
      </c>
      <c r="B314" s="95" t="s">
        <v>356</v>
      </c>
      <c r="C314" s="96">
        <v>139300000</v>
      </c>
      <c r="D314" s="96">
        <v>139300000</v>
      </c>
      <c r="E314" s="96">
        <f>E315+E322+E326+E329+E331+E338+E341+E344</f>
        <v>0</v>
      </c>
    </row>
    <row r="315" spans="1:5">
      <c r="A315" s="1" t="s">
        <v>357</v>
      </c>
      <c r="B315" s="1" t="s">
        <v>358</v>
      </c>
      <c r="C315" s="77">
        <v>49000000</v>
      </c>
      <c r="D315" s="77">
        <v>49000000</v>
      </c>
      <c r="E315" s="77">
        <f>SUM(E316:E321)</f>
        <v>0</v>
      </c>
    </row>
    <row r="316" spans="1:5" hidden="1">
      <c r="A316" s="1" t="s">
        <v>359</v>
      </c>
      <c r="B316" s="1" t="s">
        <v>360</v>
      </c>
      <c r="C316" s="77"/>
      <c r="D316" s="77"/>
      <c r="E316" s="23"/>
    </row>
    <row r="317" spans="1:5" hidden="1">
      <c r="A317" s="1" t="s">
        <v>361</v>
      </c>
      <c r="B317" s="1" t="s">
        <v>362</v>
      </c>
      <c r="C317" s="241">
        <v>10000000</v>
      </c>
      <c r="D317" s="241">
        <v>10000000</v>
      </c>
      <c r="E317" s="23"/>
    </row>
    <row r="318" spans="1:5" hidden="1">
      <c r="A318" s="1" t="s">
        <v>363</v>
      </c>
      <c r="B318" s="1" t="s">
        <v>590</v>
      </c>
      <c r="C318" s="77">
        <v>10000000</v>
      </c>
      <c r="D318" s="77">
        <v>10000000</v>
      </c>
      <c r="E318" s="23"/>
    </row>
    <row r="319" spans="1:5" hidden="1">
      <c r="A319" s="1"/>
      <c r="B319" s="1" t="s">
        <v>366</v>
      </c>
      <c r="C319" s="77">
        <v>0</v>
      </c>
      <c r="D319" s="77">
        <v>0</v>
      </c>
      <c r="E319" s="23"/>
    </row>
    <row r="320" spans="1:5" hidden="1">
      <c r="A320" s="1" t="s">
        <v>365</v>
      </c>
      <c r="B320" s="1" t="s">
        <v>368</v>
      </c>
      <c r="C320" s="77"/>
      <c r="D320" s="77"/>
      <c r="E320" s="23"/>
    </row>
    <row r="321" spans="1:5" hidden="1">
      <c r="A321" s="1" t="s">
        <v>367</v>
      </c>
      <c r="B321" s="1"/>
      <c r="C321" s="77"/>
      <c r="D321" s="77"/>
      <c r="E321" s="23"/>
    </row>
    <row r="322" spans="1:5">
      <c r="A322" s="1" t="s">
        <v>369</v>
      </c>
      <c r="B322" s="1" t="s">
        <v>370</v>
      </c>
      <c r="C322" s="77">
        <v>3300000</v>
      </c>
      <c r="D322" s="77">
        <v>3300000</v>
      </c>
      <c r="E322" s="77">
        <f t="shared" ref="E322" si="7">SUM(E323:E325)</f>
        <v>0</v>
      </c>
    </row>
    <row r="323" spans="1:5" hidden="1">
      <c r="A323" s="1" t="s">
        <v>371</v>
      </c>
      <c r="B323" s="1" t="s">
        <v>372</v>
      </c>
      <c r="C323" s="77"/>
      <c r="D323" s="77"/>
      <c r="E323" s="23"/>
    </row>
    <row r="324" spans="1:5" hidden="1">
      <c r="A324" s="1" t="s">
        <v>373</v>
      </c>
      <c r="B324" s="1" t="s">
        <v>591</v>
      </c>
      <c r="C324" s="77"/>
      <c r="D324" s="77"/>
      <c r="E324" s="23"/>
    </row>
    <row r="325" spans="1:5" hidden="1">
      <c r="A325" s="1" t="s">
        <v>375</v>
      </c>
      <c r="B325" s="1" t="s">
        <v>376</v>
      </c>
      <c r="C325" s="77"/>
      <c r="D325" s="77"/>
      <c r="E325" s="23"/>
    </row>
    <row r="326" spans="1:5">
      <c r="A326" s="1" t="s">
        <v>377</v>
      </c>
      <c r="B326" s="1" t="s">
        <v>592</v>
      </c>
      <c r="C326" s="77"/>
      <c r="D326" s="77"/>
      <c r="E326" s="77">
        <f t="shared" ref="E326" si="8">SUM(E327)</f>
        <v>0</v>
      </c>
    </row>
    <row r="327" spans="1:5" hidden="1">
      <c r="A327" s="1" t="s">
        <v>379</v>
      </c>
      <c r="B327" s="1" t="s">
        <v>380</v>
      </c>
      <c r="C327" s="77">
        <v>0</v>
      </c>
      <c r="D327" s="77">
        <v>0</v>
      </c>
      <c r="E327" s="18"/>
    </row>
    <row r="328" spans="1:5" hidden="1">
      <c r="A328" s="1"/>
      <c r="B328" s="1"/>
      <c r="C328" s="77"/>
      <c r="D328" s="77"/>
      <c r="E328" s="18"/>
    </row>
    <row r="329" spans="1:5">
      <c r="A329" s="1" t="s">
        <v>381</v>
      </c>
      <c r="B329" s="1" t="s">
        <v>593</v>
      </c>
      <c r="C329" s="77">
        <v>51000000</v>
      </c>
      <c r="D329" s="77">
        <v>51000000</v>
      </c>
      <c r="E329" s="77">
        <f t="shared" ref="E329" si="9">SUM(E330)</f>
        <v>0</v>
      </c>
    </row>
    <row r="330" spans="1:5" hidden="1">
      <c r="A330" s="1" t="s">
        <v>383</v>
      </c>
      <c r="B330" s="1" t="s">
        <v>594</v>
      </c>
      <c r="C330" s="96"/>
      <c r="D330" s="96"/>
      <c r="E330" s="23"/>
    </row>
    <row r="331" spans="1:5">
      <c r="A331" s="1" t="s">
        <v>387</v>
      </c>
      <c r="B331" s="1" t="s">
        <v>388</v>
      </c>
      <c r="C331" s="77">
        <v>26000000</v>
      </c>
      <c r="D331" s="77">
        <v>26000000</v>
      </c>
      <c r="E331" s="77">
        <f>SUM(E332:E337)</f>
        <v>0</v>
      </c>
    </row>
    <row r="332" spans="1:5" hidden="1">
      <c r="A332" s="1" t="s">
        <v>389</v>
      </c>
      <c r="B332" s="1" t="s">
        <v>595</v>
      </c>
      <c r="C332" s="77">
        <v>1540000000</v>
      </c>
      <c r="D332" s="77">
        <v>1540000000</v>
      </c>
      <c r="E332" s="18"/>
    </row>
    <row r="333" spans="1:5" hidden="1">
      <c r="A333" s="1" t="s">
        <v>391</v>
      </c>
      <c r="B333" s="1" t="s">
        <v>596</v>
      </c>
      <c r="C333" s="241">
        <v>139300000</v>
      </c>
      <c r="D333" s="241">
        <v>139300000</v>
      </c>
      <c r="E333" s="23"/>
    </row>
    <row r="334" spans="1:5" hidden="1">
      <c r="A334" s="1" t="s">
        <v>395</v>
      </c>
      <c r="B334" s="1" t="s">
        <v>597</v>
      </c>
      <c r="C334" s="77">
        <v>49000000</v>
      </c>
      <c r="D334" s="77">
        <v>49000000</v>
      </c>
      <c r="E334" s="23"/>
    </row>
    <row r="335" spans="1:5" hidden="1">
      <c r="A335" s="1" t="s">
        <v>393</v>
      </c>
      <c r="B335" s="1" t="s">
        <v>598</v>
      </c>
      <c r="C335" s="77">
        <v>23400000</v>
      </c>
      <c r="D335" s="77">
        <v>23400000</v>
      </c>
      <c r="E335" s="29"/>
    </row>
    <row r="336" spans="1:5" hidden="1">
      <c r="A336" s="1" t="s">
        <v>397</v>
      </c>
      <c r="B336" s="1" t="s">
        <v>398</v>
      </c>
      <c r="C336" s="77">
        <v>23400000</v>
      </c>
      <c r="D336" s="77">
        <v>23400000</v>
      </c>
      <c r="E336" s="23"/>
    </row>
    <row r="337" spans="1:5" hidden="1">
      <c r="A337" s="1" t="s">
        <v>399</v>
      </c>
      <c r="B337" s="1" t="s">
        <v>599</v>
      </c>
      <c r="C337" s="77">
        <v>23400000</v>
      </c>
      <c r="D337" s="77">
        <v>23400000</v>
      </c>
      <c r="E337" s="23"/>
    </row>
    <row r="338" spans="1:5">
      <c r="A338" s="1" t="s">
        <v>403</v>
      </c>
      <c r="B338" s="1" t="s">
        <v>404</v>
      </c>
      <c r="C338" s="77">
        <v>0</v>
      </c>
      <c r="D338" s="77">
        <v>0</v>
      </c>
      <c r="E338" s="77">
        <f t="shared" ref="E338" si="10">SUM(E339)</f>
        <v>0</v>
      </c>
    </row>
    <row r="339" spans="1:5" hidden="1">
      <c r="A339" s="1" t="s">
        <v>600</v>
      </c>
      <c r="B339" s="1" t="s">
        <v>601</v>
      </c>
      <c r="C339" s="77">
        <v>23400000</v>
      </c>
      <c r="D339" s="77">
        <v>23400000</v>
      </c>
      <c r="E339" s="78"/>
    </row>
    <row r="340" spans="1:5" hidden="1">
      <c r="A340" s="1"/>
      <c r="B340" s="1"/>
      <c r="C340" s="77">
        <v>23400000</v>
      </c>
      <c r="D340" s="77">
        <v>23400000</v>
      </c>
      <c r="E340" s="78"/>
    </row>
    <row r="341" spans="1:5">
      <c r="A341" s="1" t="s">
        <v>407</v>
      </c>
      <c r="B341" s="1" t="s">
        <v>408</v>
      </c>
      <c r="C341" s="77">
        <v>10000000</v>
      </c>
      <c r="D341" s="77">
        <v>10000000</v>
      </c>
      <c r="E341" s="77">
        <f>SUM(E342:E343)</f>
        <v>0</v>
      </c>
    </row>
    <row r="342" spans="1:5" hidden="1">
      <c r="A342" s="1" t="s">
        <v>409</v>
      </c>
      <c r="B342" s="1" t="s">
        <v>410</v>
      </c>
      <c r="C342" s="77">
        <v>23400000</v>
      </c>
      <c r="D342" s="77">
        <v>23400000</v>
      </c>
      <c r="E342" s="78"/>
    </row>
    <row r="343" spans="1:5" hidden="1">
      <c r="A343" s="1" t="s">
        <v>411</v>
      </c>
      <c r="B343" s="1" t="s">
        <v>412</v>
      </c>
      <c r="C343" s="77">
        <v>23400000</v>
      </c>
      <c r="D343" s="77">
        <v>23400000</v>
      </c>
      <c r="E343" s="78"/>
    </row>
    <row r="344" spans="1:5">
      <c r="A344" s="1" t="s">
        <v>413</v>
      </c>
      <c r="B344" s="1" t="s">
        <v>414</v>
      </c>
      <c r="C344" s="77">
        <v>0</v>
      </c>
      <c r="D344" s="77">
        <v>0</v>
      </c>
      <c r="E344" s="77">
        <f t="shared" ref="E344" si="11">SUM(E345:E346)</f>
        <v>0</v>
      </c>
    </row>
    <row r="345" spans="1:5" hidden="1">
      <c r="A345" s="1" t="s">
        <v>415</v>
      </c>
      <c r="B345" s="1" t="s">
        <v>416</v>
      </c>
      <c r="C345" s="77">
        <v>0</v>
      </c>
      <c r="D345" s="77">
        <v>0</v>
      </c>
      <c r="E345" s="18"/>
    </row>
    <row r="346" spans="1:5" hidden="1">
      <c r="C346" s="77">
        <v>23400000</v>
      </c>
      <c r="D346" s="77">
        <v>23400000</v>
      </c>
      <c r="E346" s="29"/>
    </row>
    <row r="347" spans="1:5">
      <c r="A347" s="4" t="s">
        <v>417</v>
      </c>
      <c r="B347" s="4" t="s">
        <v>418</v>
      </c>
      <c r="C347" s="96">
        <v>351290410</v>
      </c>
      <c r="D347" s="96">
        <v>351290410</v>
      </c>
      <c r="E347" s="96">
        <f>SUM(E349+E350)</f>
        <v>86963.49</v>
      </c>
    </row>
    <row r="348" spans="1:5">
      <c r="A348" s="1" t="s">
        <v>419</v>
      </c>
      <c r="B348" s="1" t="s">
        <v>420</v>
      </c>
      <c r="C348" s="77"/>
      <c r="D348" s="77"/>
      <c r="E348" s="77">
        <f>(E347)</f>
        <v>86963.49</v>
      </c>
    </row>
    <row r="349" spans="1:5" hidden="1">
      <c r="A349" s="1" t="s">
        <v>421</v>
      </c>
      <c r="B349" s="1" t="s">
        <v>602</v>
      </c>
      <c r="C349" s="77">
        <v>23400000</v>
      </c>
      <c r="D349" s="1"/>
      <c r="E349" s="42">
        <v>0</v>
      </c>
    </row>
    <row r="350" spans="1:5" hidden="1">
      <c r="A350" s="1" t="s">
        <v>423</v>
      </c>
      <c r="B350" s="1" t="s">
        <v>603</v>
      </c>
      <c r="C350" s="77">
        <v>26000000</v>
      </c>
      <c r="D350" s="1"/>
      <c r="E350" s="42">
        <f>SUM(E351:E352)</f>
        <v>86963.49</v>
      </c>
    </row>
    <row r="351" spans="1:5" hidden="1">
      <c r="B351" s="38" t="s">
        <v>604</v>
      </c>
      <c r="C351" s="77">
        <v>23400000</v>
      </c>
      <c r="D351" s="38"/>
      <c r="E351" s="23">
        <v>86963.49</v>
      </c>
    </row>
    <row r="352" spans="1:5">
      <c r="B352" s="38"/>
      <c r="C352" s="77"/>
      <c r="D352" s="38"/>
      <c r="E352" s="23"/>
    </row>
    <row r="353" spans="2:6">
      <c r="B353" s="38"/>
      <c r="C353" s="77"/>
      <c r="D353" s="38"/>
      <c r="E353" s="23"/>
    </row>
    <row r="354" spans="2:6">
      <c r="B354" s="38"/>
      <c r="C354" s="38"/>
      <c r="D354" s="38"/>
      <c r="E354" s="23"/>
    </row>
    <row r="355" spans="2:6">
      <c r="B355" s="106"/>
      <c r="C355" s="699"/>
      <c r="D355" s="699"/>
    </row>
    <row r="356" spans="2:6">
      <c r="B356" s="238" t="s">
        <v>605</v>
      </c>
      <c r="C356" s="700" t="s">
        <v>606</v>
      </c>
      <c r="D356" s="700"/>
      <c r="E356" s="110"/>
    </row>
    <row r="357" spans="2:6">
      <c r="B357" s="239" t="s">
        <v>607</v>
      </c>
      <c r="C357" s="240" t="s">
        <v>608</v>
      </c>
      <c r="D357" s="113"/>
      <c r="E357" s="110"/>
    </row>
    <row r="358" spans="2:6">
      <c r="B358" s="239"/>
      <c r="C358" s="240"/>
      <c r="D358" s="113"/>
      <c r="E358" s="110"/>
    </row>
    <row r="360" spans="2:6">
      <c r="F360" s="18"/>
    </row>
    <row r="361" spans="2:6">
      <c r="B361" s="29" t="s">
        <v>609</v>
      </c>
      <c r="C361" s="29"/>
      <c r="D361" s="29"/>
    </row>
    <row r="362" spans="2:6">
      <c r="B362" s="701" t="s">
        <v>610</v>
      </c>
      <c r="C362" s="701"/>
      <c r="D362" s="701"/>
    </row>
    <row r="364" spans="2:6">
      <c r="C364" s="1"/>
    </row>
    <row r="366" spans="2:6">
      <c r="C366" s="77"/>
    </row>
    <row r="367" spans="2:6">
      <c r="C367" s="77"/>
    </row>
    <row r="368" spans="2:6">
      <c r="C368" s="77"/>
    </row>
    <row r="369" spans="3:3">
      <c r="C369" s="77"/>
    </row>
    <row r="370" spans="3:3">
      <c r="C370" s="77"/>
    </row>
    <row r="371" spans="3:3">
      <c r="C371" s="77"/>
    </row>
    <row r="372" spans="3:3">
      <c r="C372" s="77"/>
    </row>
    <row r="373" spans="3:3">
      <c r="C373" s="77"/>
    </row>
    <row r="374" spans="3:3">
      <c r="C374" s="77"/>
    </row>
    <row r="375" spans="3:3">
      <c r="C375" s="77"/>
    </row>
  </sheetData>
  <mergeCells count="9">
    <mergeCell ref="A10:E10"/>
    <mergeCell ref="C355:D355"/>
    <mergeCell ref="C356:D356"/>
    <mergeCell ref="B362:D362"/>
    <mergeCell ref="A5:E5"/>
    <mergeCell ref="A6:E6"/>
    <mergeCell ref="A7:E7"/>
    <mergeCell ref="A8:E8"/>
    <mergeCell ref="A9:E9"/>
  </mergeCells>
  <printOptions horizontalCentered="1"/>
  <pageMargins left="0.39370078740157483" right="0.19685039370078741" top="0.35433070866141736" bottom="0.35433070866141736" header="0.31496062992125984" footer="0.31496062992125984"/>
  <pageSetup scale="95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16"/>
  <sheetViews>
    <sheetView topLeftCell="A102" workbookViewId="0"/>
  </sheetViews>
  <sheetFormatPr baseColWidth="10" defaultColWidth="11.42578125" defaultRowHeight="12.75"/>
  <cols>
    <col min="2" max="2" width="37" customWidth="1"/>
    <col min="3" max="3" width="44.42578125" customWidth="1"/>
    <col min="5" max="5" width="22.42578125" customWidth="1"/>
  </cols>
  <sheetData>
    <row r="6" spans="1:3" ht="18.75">
      <c r="A6" s="736" t="s">
        <v>2086</v>
      </c>
      <c r="B6" s="736"/>
      <c r="C6" s="736"/>
    </row>
    <row r="7" spans="1:3" ht="15.75">
      <c r="A7" s="40">
        <v>38251</v>
      </c>
      <c r="B7" t="s">
        <v>2087</v>
      </c>
      <c r="C7" s="41">
        <v>539634.97</v>
      </c>
    </row>
    <row r="8" spans="1:3" ht="15.75">
      <c r="A8" s="40">
        <v>38252</v>
      </c>
      <c r="B8" t="s">
        <v>2088</v>
      </c>
      <c r="C8" s="36">
        <v>94290.07</v>
      </c>
    </row>
    <row r="9" spans="1:3" ht="15.75">
      <c r="A9" s="40">
        <v>38253</v>
      </c>
      <c r="B9" t="s">
        <v>2089</v>
      </c>
      <c r="C9" s="36">
        <v>102962.13</v>
      </c>
    </row>
    <row r="10" spans="1:3" ht="15.75">
      <c r="A10" s="40">
        <v>38254</v>
      </c>
      <c r="B10" t="s">
        <v>2090</v>
      </c>
      <c r="C10" s="36">
        <v>363150</v>
      </c>
    </row>
    <row r="11" spans="1:3" ht="15.75">
      <c r="A11" s="40">
        <v>38255</v>
      </c>
      <c r="B11" t="s">
        <v>2091</v>
      </c>
      <c r="C11" s="36">
        <v>404726</v>
      </c>
    </row>
    <row r="12" spans="1:3" ht="15.75">
      <c r="A12" s="40">
        <v>38256</v>
      </c>
      <c r="B12" t="s">
        <v>2092</v>
      </c>
      <c r="C12" s="36">
        <v>1350</v>
      </c>
    </row>
    <row r="13" spans="1:3" ht="15.75">
      <c r="A13" s="40">
        <v>38257</v>
      </c>
      <c r="B13" t="s">
        <v>2093</v>
      </c>
      <c r="C13" s="36">
        <v>1100</v>
      </c>
    </row>
    <row r="14" spans="1:3" ht="15.75">
      <c r="A14" s="40">
        <v>38258</v>
      </c>
      <c r="B14" t="s">
        <v>2094</v>
      </c>
      <c r="C14" s="36">
        <v>11936</v>
      </c>
    </row>
    <row r="15" spans="1:3" ht="15.75">
      <c r="A15" s="40">
        <v>38259</v>
      </c>
      <c r="B15" t="s">
        <v>2095</v>
      </c>
      <c r="C15" s="36">
        <v>1500</v>
      </c>
    </row>
    <row r="16" spans="1:3" ht="15.75">
      <c r="A16" s="40">
        <v>38260</v>
      </c>
      <c r="B16" t="s">
        <v>2096</v>
      </c>
      <c r="C16" s="36">
        <v>1700</v>
      </c>
    </row>
    <row r="17" spans="1:3" ht="15.75">
      <c r="A17" s="40">
        <v>38261</v>
      </c>
      <c r="B17" t="s">
        <v>2097</v>
      </c>
      <c r="C17" s="36">
        <v>1700</v>
      </c>
    </row>
    <row r="18" spans="1:3" ht="15.75">
      <c r="A18" s="40">
        <v>38262</v>
      </c>
      <c r="B18" t="s">
        <v>2098</v>
      </c>
      <c r="C18" s="36">
        <v>750</v>
      </c>
    </row>
    <row r="19" spans="1:3" ht="15.75">
      <c r="A19" s="40">
        <v>38263</v>
      </c>
      <c r="B19" t="s">
        <v>2099</v>
      </c>
      <c r="C19" s="36">
        <v>5000</v>
      </c>
    </row>
    <row r="20" spans="1:3" ht="15.75">
      <c r="A20" s="40">
        <v>38264</v>
      </c>
      <c r="B20" t="s">
        <v>2100</v>
      </c>
      <c r="C20" s="36">
        <v>1806361.17</v>
      </c>
    </row>
    <row r="21" spans="1:3" ht="15.75">
      <c r="A21" s="40"/>
      <c r="C21" s="36">
        <v>89600</v>
      </c>
    </row>
    <row r="22" spans="1:3" ht="15.75">
      <c r="A22" s="40">
        <v>38265</v>
      </c>
      <c r="B22" t="s">
        <v>2101</v>
      </c>
      <c r="C22" s="36">
        <v>159130.95000000001</v>
      </c>
    </row>
    <row r="23" spans="1:3" ht="15.75">
      <c r="A23" s="40"/>
      <c r="C23" s="36">
        <v>35555.56</v>
      </c>
    </row>
    <row r="24" spans="1:3" ht="15.75">
      <c r="A24" s="40">
        <v>38266</v>
      </c>
      <c r="B24" t="s">
        <v>2102</v>
      </c>
      <c r="C24" s="36">
        <v>412551.74</v>
      </c>
    </row>
    <row r="25" spans="1:3" ht="15.75">
      <c r="A25" s="40"/>
      <c r="C25" s="36">
        <v>15560.83</v>
      </c>
    </row>
    <row r="26" spans="1:3" ht="15.75">
      <c r="A26" s="40">
        <v>38267</v>
      </c>
      <c r="B26" t="s">
        <v>2103</v>
      </c>
      <c r="C26" s="36">
        <v>123940.68</v>
      </c>
    </row>
    <row r="27" spans="1:3" ht="15.75">
      <c r="A27" s="40">
        <v>38268</v>
      </c>
      <c r="B27" t="s">
        <v>2104</v>
      </c>
      <c r="C27" s="36">
        <v>175500</v>
      </c>
    </row>
    <row r="28" spans="1:3" ht="15.75">
      <c r="A28" s="40">
        <v>38269</v>
      </c>
      <c r="B28" t="s">
        <v>2104</v>
      </c>
      <c r="C28" s="36">
        <v>25000</v>
      </c>
    </row>
    <row r="29" spans="1:3" ht="15.75">
      <c r="A29" s="40">
        <v>38270</v>
      </c>
      <c r="B29" t="s">
        <v>2105</v>
      </c>
      <c r="C29" s="36">
        <v>540685.1</v>
      </c>
    </row>
    <row r="30" spans="1:3" ht="15.75">
      <c r="A30" s="40">
        <v>38271</v>
      </c>
      <c r="B30" t="s">
        <v>2106</v>
      </c>
      <c r="C30" s="36">
        <v>46529.96</v>
      </c>
    </row>
    <row r="31" spans="1:3" ht="15.75">
      <c r="A31" s="40">
        <v>38272</v>
      </c>
      <c r="B31" t="s">
        <v>2107</v>
      </c>
      <c r="C31" s="36">
        <v>2150</v>
      </c>
    </row>
    <row r="32" spans="1:3" ht="15.75">
      <c r="A32" s="40">
        <v>38273</v>
      </c>
      <c r="B32" t="s">
        <v>2108</v>
      </c>
      <c r="C32" s="36">
        <v>1700</v>
      </c>
    </row>
    <row r="33" spans="1:3" ht="15.75">
      <c r="A33" s="40">
        <v>38274</v>
      </c>
      <c r="B33" t="s">
        <v>2092</v>
      </c>
      <c r="C33" s="36">
        <v>2150</v>
      </c>
    </row>
    <row r="34" spans="1:3" ht="15.75">
      <c r="A34" s="40">
        <v>38275</v>
      </c>
      <c r="B34" t="s">
        <v>2109</v>
      </c>
      <c r="C34" s="36">
        <v>119081.78</v>
      </c>
    </row>
    <row r="35" spans="1:3" ht="15.75">
      <c r="A35" s="40">
        <v>38276</v>
      </c>
      <c r="B35" t="s">
        <v>2109</v>
      </c>
      <c r="C35" s="36">
        <v>178657.39</v>
      </c>
    </row>
    <row r="36" spans="1:3" ht="15.75">
      <c r="A36" s="40">
        <v>38277</v>
      </c>
      <c r="B36" t="s">
        <v>2110</v>
      </c>
      <c r="C36" s="36">
        <v>20444</v>
      </c>
    </row>
    <row r="37" spans="1:3" ht="15.75">
      <c r="A37" s="40">
        <v>38278</v>
      </c>
      <c r="B37" t="s">
        <v>2111</v>
      </c>
      <c r="C37" s="36">
        <v>12912</v>
      </c>
    </row>
    <row r="38" spans="1:3" ht="15.75">
      <c r="A38" s="40">
        <v>38279</v>
      </c>
      <c r="B38" t="s">
        <v>2112</v>
      </c>
      <c r="C38" s="36">
        <v>450748.58</v>
      </c>
    </row>
    <row r="39" spans="1:3" ht="15.75">
      <c r="A39" s="40">
        <v>38280</v>
      </c>
      <c r="B39" t="s">
        <v>2112</v>
      </c>
      <c r="C39" s="36">
        <v>382032.77</v>
      </c>
    </row>
    <row r="40" spans="1:3" ht="15.75">
      <c r="A40" s="40">
        <v>38281</v>
      </c>
      <c r="B40" t="s">
        <v>2113</v>
      </c>
      <c r="C40" s="36">
        <v>1179341.68</v>
      </c>
    </row>
    <row r="41" spans="1:3" ht="15.75">
      <c r="A41" s="40">
        <v>38282</v>
      </c>
      <c r="B41" t="s">
        <v>2114</v>
      </c>
      <c r="C41" s="36">
        <v>5000</v>
      </c>
    </row>
    <row r="42" spans="1:3" ht="15.75">
      <c r="A42" s="40">
        <v>38283</v>
      </c>
      <c r="B42" t="s">
        <v>2115</v>
      </c>
      <c r="C42" s="36">
        <v>232194.34</v>
      </c>
    </row>
    <row r="43" spans="1:3" ht="15.75">
      <c r="A43" s="40">
        <v>38284</v>
      </c>
      <c r="B43" t="s">
        <v>2112</v>
      </c>
      <c r="C43" s="36">
        <v>1234401.8500000001</v>
      </c>
    </row>
    <row r="44" spans="1:3" ht="15.75">
      <c r="A44" s="40">
        <v>38285</v>
      </c>
      <c r="B44" t="s">
        <v>2116</v>
      </c>
      <c r="C44" s="36">
        <v>140502.79999999999</v>
      </c>
    </row>
    <row r="45" spans="1:3" ht="15.75">
      <c r="A45" s="40">
        <v>38286</v>
      </c>
      <c r="B45" t="s">
        <v>2117</v>
      </c>
      <c r="C45" s="36">
        <v>5000</v>
      </c>
    </row>
    <row r="46" spans="1:3" ht="15.75">
      <c r="A46" s="40">
        <v>38287</v>
      </c>
      <c r="B46" t="s">
        <v>2104</v>
      </c>
      <c r="C46" s="36">
        <v>175500</v>
      </c>
    </row>
    <row r="47" spans="1:3" ht="15.75">
      <c r="A47" s="40">
        <v>38288</v>
      </c>
      <c r="B47" t="s">
        <v>2104</v>
      </c>
      <c r="C47" s="36">
        <v>25000</v>
      </c>
    </row>
    <row r="48" spans="1:3" ht="15.75">
      <c r="A48" s="40">
        <v>38289</v>
      </c>
      <c r="B48" t="s">
        <v>2103</v>
      </c>
      <c r="C48" s="36">
        <v>123940.67</v>
      </c>
    </row>
    <row r="49" spans="1:3" ht="15.75">
      <c r="A49" s="40"/>
      <c r="C49" s="36"/>
    </row>
    <row r="50" spans="1:3" ht="15.75">
      <c r="A50" s="40">
        <v>38291</v>
      </c>
      <c r="B50" t="s">
        <v>2118</v>
      </c>
      <c r="C50" s="36">
        <v>999174.85</v>
      </c>
    </row>
    <row r="51" spans="1:3" ht="15.75">
      <c r="B51" t="s">
        <v>2118</v>
      </c>
      <c r="C51" s="36">
        <v>435051.01</v>
      </c>
    </row>
    <row r="52" spans="1:3" ht="15.75">
      <c r="A52" s="40">
        <v>38292</v>
      </c>
      <c r="B52" t="s">
        <v>2119</v>
      </c>
      <c r="C52" s="36">
        <v>2298347.58</v>
      </c>
    </row>
    <row r="53" spans="1:3" ht="15.75">
      <c r="A53" s="40">
        <v>38293</v>
      </c>
      <c r="B53" t="s">
        <v>2120</v>
      </c>
      <c r="C53" s="36">
        <v>105940.68</v>
      </c>
    </row>
    <row r="54" spans="1:3" ht="15.75">
      <c r="A54" s="40">
        <v>38294</v>
      </c>
      <c r="B54" t="s">
        <v>2121</v>
      </c>
      <c r="C54" s="36">
        <v>53012.83</v>
      </c>
    </row>
    <row r="55" spans="1:3" ht="15.75">
      <c r="A55" s="40">
        <v>38295</v>
      </c>
      <c r="B55" t="s">
        <v>2122</v>
      </c>
      <c r="C55" s="36">
        <v>433078.83</v>
      </c>
    </row>
    <row r="56" spans="1:3" ht="15.75">
      <c r="A56" s="40">
        <v>38296</v>
      </c>
      <c r="B56" t="s">
        <v>2123</v>
      </c>
      <c r="C56" s="36">
        <v>1337875.32</v>
      </c>
    </row>
    <row r="57" spans="1:3" ht="15.75">
      <c r="A57" s="40">
        <v>38297</v>
      </c>
      <c r="B57" t="s">
        <v>2124</v>
      </c>
      <c r="C57" s="36">
        <v>3660428.58</v>
      </c>
    </row>
    <row r="58" spans="1:3" ht="15.75">
      <c r="A58" s="40">
        <v>32298</v>
      </c>
      <c r="B58" t="s">
        <v>2125</v>
      </c>
      <c r="C58" s="36">
        <v>8493</v>
      </c>
    </row>
    <row r="59" spans="1:3" ht="15.75">
      <c r="B59" t="s">
        <v>2125</v>
      </c>
      <c r="C59" s="36">
        <v>10089</v>
      </c>
    </row>
    <row r="60" spans="1:3" ht="15.75">
      <c r="C60" s="36"/>
    </row>
    <row r="61" spans="1:3" ht="15.75">
      <c r="B61" t="s">
        <v>2116</v>
      </c>
      <c r="C61" s="36">
        <v>58890.42</v>
      </c>
    </row>
    <row r="62" spans="1:3">
      <c r="C62" s="42">
        <f>SUM(C7:C61)</f>
        <v>18651355.120000001</v>
      </c>
    </row>
    <row r="65" spans="1:4" ht="15">
      <c r="A65" s="53">
        <v>38303</v>
      </c>
      <c r="B65" s="54">
        <v>0</v>
      </c>
      <c r="C65" s="54">
        <v>21164.92</v>
      </c>
    </row>
    <row r="66" spans="1:4" ht="15">
      <c r="A66" s="53">
        <v>38301</v>
      </c>
      <c r="B66" s="54">
        <v>0</v>
      </c>
      <c r="C66" s="54">
        <v>4500</v>
      </c>
    </row>
    <row r="67" spans="1:4" ht="15">
      <c r="A67" s="53">
        <v>38302</v>
      </c>
      <c r="B67" s="54">
        <v>0</v>
      </c>
      <c r="C67" s="54">
        <v>1889570.83</v>
      </c>
    </row>
    <row r="68" spans="1:4" ht="15">
      <c r="A68" s="53">
        <v>38304</v>
      </c>
      <c r="B68" s="54">
        <v>0</v>
      </c>
      <c r="C68" s="54">
        <v>708300</v>
      </c>
    </row>
    <row r="69" spans="1:4" ht="15">
      <c r="A69" s="53">
        <v>38305</v>
      </c>
      <c r="B69" s="54">
        <v>0</v>
      </c>
      <c r="C69" s="54">
        <v>127333.34</v>
      </c>
    </row>
    <row r="70" spans="1:4" ht="15">
      <c r="A70" s="53">
        <v>38306</v>
      </c>
      <c r="B70" s="54">
        <v>0</v>
      </c>
      <c r="C70" s="54">
        <v>363150</v>
      </c>
    </row>
    <row r="71" spans="1:4" ht="15.75">
      <c r="A71" s="53">
        <v>38307</v>
      </c>
      <c r="B71" s="54">
        <v>0</v>
      </c>
      <c r="C71" s="54">
        <v>1380549.69</v>
      </c>
      <c r="D71" s="55" t="s">
        <v>421</v>
      </c>
    </row>
    <row r="72" spans="1:4" ht="15.75">
      <c r="A72" s="53">
        <v>38308</v>
      </c>
      <c r="B72" s="54">
        <v>0</v>
      </c>
      <c r="C72" s="54">
        <v>597214.85</v>
      </c>
      <c r="D72" s="46" t="s">
        <v>2126</v>
      </c>
    </row>
    <row r="73" spans="1:4" ht="15.75">
      <c r="A73" s="53">
        <v>38309</v>
      </c>
      <c r="B73" s="54">
        <v>0</v>
      </c>
      <c r="C73" s="54">
        <v>119081.78</v>
      </c>
      <c r="D73" s="46" t="s">
        <v>163</v>
      </c>
    </row>
    <row r="74" spans="1:4" ht="15.75">
      <c r="A74" s="53">
        <v>38310</v>
      </c>
      <c r="B74" s="54">
        <v>0</v>
      </c>
      <c r="C74" s="54">
        <v>177734.37</v>
      </c>
      <c r="D74" s="46" t="s">
        <v>163</v>
      </c>
    </row>
    <row r="75" spans="1:4" ht="15.75">
      <c r="A75" s="53">
        <v>38311</v>
      </c>
      <c r="B75" s="54">
        <v>0</v>
      </c>
      <c r="C75" s="54">
        <v>46529.96</v>
      </c>
      <c r="D75" s="46" t="s">
        <v>225</v>
      </c>
    </row>
    <row r="76" spans="1:4" ht="15.75">
      <c r="A76" s="53">
        <v>38312</v>
      </c>
      <c r="B76" s="54">
        <v>0</v>
      </c>
      <c r="C76" s="54">
        <v>11936</v>
      </c>
      <c r="D76" s="46" t="s">
        <v>116</v>
      </c>
    </row>
    <row r="77" spans="1:4" ht="15.75">
      <c r="A77" s="53">
        <v>38313</v>
      </c>
      <c r="B77" s="54">
        <v>0</v>
      </c>
      <c r="C77" s="54">
        <v>1350</v>
      </c>
      <c r="D77" s="46" t="s">
        <v>128</v>
      </c>
    </row>
    <row r="78" spans="1:4" ht="15.75">
      <c r="A78" s="53">
        <v>38314</v>
      </c>
      <c r="B78" s="54">
        <v>0</v>
      </c>
      <c r="C78" s="54">
        <v>1350</v>
      </c>
      <c r="D78" s="46" t="s">
        <v>128</v>
      </c>
    </row>
    <row r="79" spans="1:4" ht="15.75">
      <c r="A79" s="53">
        <v>38315</v>
      </c>
      <c r="B79" s="54">
        <v>0</v>
      </c>
      <c r="C79" s="54">
        <v>1100</v>
      </c>
      <c r="D79" s="46" t="s">
        <v>128</v>
      </c>
    </row>
    <row r="80" spans="1:4" ht="15.75">
      <c r="A80" s="53">
        <v>38316</v>
      </c>
      <c r="B80" s="54">
        <v>0</v>
      </c>
      <c r="C80" s="54">
        <v>4900</v>
      </c>
      <c r="D80" s="46" t="s">
        <v>128</v>
      </c>
    </row>
    <row r="81" spans="1:4" ht="15.75">
      <c r="A81" s="53">
        <v>38317</v>
      </c>
      <c r="B81" s="54">
        <v>0</v>
      </c>
      <c r="C81" s="54">
        <v>4000</v>
      </c>
      <c r="D81" s="46" t="s">
        <v>128</v>
      </c>
    </row>
    <row r="82" spans="1:4" ht="15.75">
      <c r="A82" s="53">
        <v>38318</v>
      </c>
      <c r="B82" s="54">
        <v>0</v>
      </c>
      <c r="C82" s="54">
        <v>5600</v>
      </c>
      <c r="D82" s="46" t="s">
        <v>128</v>
      </c>
    </row>
    <row r="83" spans="1:4" ht="15.75">
      <c r="A83" s="53">
        <v>38319</v>
      </c>
      <c r="B83" s="54">
        <v>0</v>
      </c>
      <c r="C83" s="54">
        <v>20000</v>
      </c>
      <c r="D83" s="46" t="s">
        <v>38</v>
      </c>
    </row>
    <row r="84" spans="1:4" ht="15">
      <c r="A84" s="53">
        <v>38320</v>
      </c>
      <c r="B84" s="54">
        <v>0</v>
      </c>
      <c r="C84" s="54">
        <v>5297976.26</v>
      </c>
    </row>
    <row r="85" spans="1:4" ht="15.75">
      <c r="A85" s="53">
        <v>38321</v>
      </c>
      <c r="B85" s="54">
        <v>0</v>
      </c>
      <c r="C85" s="54">
        <v>20444</v>
      </c>
      <c r="D85" s="46" t="s">
        <v>223</v>
      </c>
    </row>
    <row r="86" spans="1:4" ht="15">
      <c r="A86" s="53">
        <v>38322</v>
      </c>
      <c r="B86" s="54">
        <v>0</v>
      </c>
      <c r="C86" s="54">
        <v>401595.16</v>
      </c>
    </row>
    <row r="87" spans="1:4" ht="15">
      <c r="A87" s="53">
        <v>38323</v>
      </c>
      <c r="B87" s="54">
        <v>0</v>
      </c>
      <c r="C87" s="54">
        <v>432607.52</v>
      </c>
    </row>
    <row r="88" spans="1:4" ht="15">
      <c r="A88" s="53">
        <v>38324</v>
      </c>
      <c r="B88" s="54">
        <v>0</v>
      </c>
      <c r="C88" s="54">
        <v>12912</v>
      </c>
    </row>
    <row r="89" spans="1:4" ht="15.75">
      <c r="A89" s="53">
        <v>38325</v>
      </c>
      <c r="B89" s="54">
        <v>0</v>
      </c>
      <c r="C89" s="54">
        <v>64560</v>
      </c>
      <c r="D89" s="46" t="s">
        <v>223</v>
      </c>
    </row>
    <row r="90" spans="1:4" ht="15.75">
      <c r="A90" s="53">
        <v>38326</v>
      </c>
      <c r="B90" s="54">
        <v>0</v>
      </c>
      <c r="C90" s="54">
        <v>1333526.3899999999</v>
      </c>
      <c r="D90" s="46" t="s">
        <v>421</v>
      </c>
    </row>
    <row r="91" spans="1:4" ht="15.75">
      <c r="A91" s="53">
        <v>38327</v>
      </c>
      <c r="B91" s="54">
        <v>0</v>
      </c>
      <c r="C91" s="54">
        <v>450264.12</v>
      </c>
      <c r="D91" s="46" t="s">
        <v>2127</v>
      </c>
    </row>
    <row r="92" spans="1:4" ht="15.75">
      <c r="A92" s="53">
        <v>38328</v>
      </c>
      <c r="B92" s="54">
        <v>0</v>
      </c>
      <c r="C92" s="54">
        <v>9000</v>
      </c>
      <c r="D92" s="46" t="s">
        <v>217</v>
      </c>
    </row>
    <row r="93" spans="1:4" ht="15.75">
      <c r="A93" s="53">
        <v>38329</v>
      </c>
      <c r="B93" s="54">
        <v>0</v>
      </c>
      <c r="C93" s="54">
        <v>1700</v>
      </c>
      <c r="D93" s="46" t="s">
        <v>128</v>
      </c>
    </row>
    <row r="94" spans="1:4" ht="15.75">
      <c r="A94" s="53">
        <v>38330</v>
      </c>
      <c r="B94" s="54">
        <v>0</v>
      </c>
      <c r="C94" s="54">
        <v>1700</v>
      </c>
      <c r="D94" s="46" t="s">
        <v>128</v>
      </c>
    </row>
    <row r="95" spans="1:4" ht="15.75">
      <c r="A95" s="53">
        <v>38331</v>
      </c>
      <c r="B95" s="54">
        <v>0</v>
      </c>
      <c r="C95" s="54">
        <v>2150</v>
      </c>
      <c r="D95" s="46" t="s">
        <v>128</v>
      </c>
    </row>
    <row r="96" spans="1:4" ht="15.75">
      <c r="A96" s="53">
        <v>38332</v>
      </c>
      <c r="B96" s="54">
        <v>0</v>
      </c>
      <c r="C96" s="54">
        <v>2150</v>
      </c>
      <c r="D96" s="46" t="s">
        <v>128</v>
      </c>
    </row>
    <row r="97" spans="1:5" ht="15.75">
      <c r="A97" s="53">
        <v>38333</v>
      </c>
      <c r="B97" s="54">
        <v>0</v>
      </c>
      <c r="C97" s="54">
        <v>750</v>
      </c>
      <c r="D97" s="46" t="s">
        <v>128</v>
      </c>
    </row>
    <row r="98" spans="1:5" ht="15.75">
      <c r="A98" s="53">
        <v>38334</v>
      </c>
      <c r="B98" s="54">
        <v>0</v>
      </c>
      <c r="C98" s="54">
        <v>1100</v>
      </c>
      <c r="D98" s="46" t="s">
        <v>128</v>
      </c>
    </row>
    <row r="99" spans="1:5" ht="15.75">
      <c r="A99" s="53">
        <v>38335</v>
      </c>
      <c r="B99" s="54">
        <v>0</v>
      </c>
      <c r="C99" s="54">
        <v>1350</v>
      </c>
      <c r="D99" s="46" t="s">
        <v>128</v>
      </c>
    </row>
    <row r="100" spans="1:5" ht="15.75">
      <c r="A100" s="53">
        <v>38336</v>
      </c>
      <c r="B100" s="54">
        <v>0</v>
      </c>
      <c r="C100" s="54">
        <v>1350</v>
      </c>
      <c r="D100" s="46" t="s">
        <v>128</v>
      </c>
    </row>
    <row r="101" spans="1:5" ht="15.75">
      <c r="A101" s="53">
        <v>38337</v>
      </c>
      <c r="B101" s="54">
        <v>0</v>
      </c>
      <c r="C101" s="54">
        <v>1100</v>
      </c>
      <c r="D101" s="46" t="s">
        <v>128</v>
      </c>
    </row>
    <row r="102" spans="1:5" ht="15">
      <c r="A102" s="53">
        <v>38338</v>
      </c>
      <c r="B102" s="54">
        <v>0</v>
      </c>
      <c r="C102" s="54">
        <v>1896.31</v>
      </c>
    </row>
    <row r="103" spans="1:5" ht="15">
      <c r="A103" s="53">
        <v>38339</v>
      </c>
      <c r="B103" s="54">
        <v>0</v>
      </c>
      <c r="C103" s="54">
        <v>18963.11</v>
      </c>
    </row>
    <row r="104" spans="1:5" ht="15.75">
      <c r="A104" s="53">
        <v>38340</v>
      </c>
      <c r="B104" s="54">
        <v>0</v>
      </c>
      <c r="C104" s="54">
        <v>1700</v>
      </c>
      <c r="D104" s="46" t="s">
        <v>128</v>
      </c>
    </row>
    <row r="105" spans="1:5" ht="15.75">
      <c r="A105" s="53">
        <v>38341</v>
      </c>
      <c r="B105" s="54">
        <v>0</v>
      </c>
      <c r="C105" s="54">
        <v>25000</v>
      </c>
      <c r="D105" s="46" t="s">
        <v>128</v>
      </c>
      <c r="E105" s="58" t="s">
        <v>2128</v>
      </c>
    </row>
    <row r="106" spans="1:5" ht="15.75">
      <c r="A106" s="53">
        <v>38342</v>
      </c>
      <c r="B106" s="54">
        <v>0</v>
      </c>
      <c r="C106" s="54">
        <v>175500</v>
      </c>
      <c r="D106" s="46" t="s">
        <v>217</v>
      </c>
    </row>
    <row r="107" spans="1:5" ht="15.75">
      <c r="A107" s="53">
        <v>38343</v>
      </c>
      <c r="B107" s="54">
        <v>0</v>
      </c>
      <c r="C107" s="54">
        <v>105940.68</v>
      </c>
      <c r="D107" s="46" t="s">
        <v>225</v>
      </c>
    </row>
    <row r="108" spans="1:5" ht="15.75">
      <c r="A108" s="53">
        <v>38344</v>
      </c>
      <c r="B108" s="54">
        <v>0</v>
      </c>
      <c r="C108" s="54">
        <v>1427661.25</v>
      </c>
      <c r="D108" s="46" t="s">
        <v>225</v>
      </c>
    </row>
    <row r="109" spans="1:5" ht="15">
      <c r="A109" s="53">
        <v>38345</v>
      </c>
      <c r="B109" s="54">
        <v>0</v>
      </c>
      <c r="C109" s="54">
        <v>11660</v>
      </c>
    </row>
    <row r="111" spans="1:5" ht="19.5" thickBot="1">
      <c r="A111" s="736" t="s">
        <v>2129</v>
      </c>
      <c r="B111" s="736"/>
      <c r="C111" s="736"/>
      <c r="D111" s="736"/>
      <c r="E111" s="736"/>
    </row>
    <row r="112" spans="1:5" ht="19.5" thickBot="1">
      <c r="A112" s="61" t="s">
        <v>2130</v>
      </c>
      <c r="B112" s="62" t="s">
        <v>2131</v>
      </c>
      <c r="C112" s="62" t="s">
        <v>1930</v>
      </c>
      <c r="D112" s="63" t="s">
        <v>2132</v>
      </c>
      <c r="E112" s="60"/>
    </row>
    <row r="113" spans="1:3" ht="15">
      <c r="A113" s="53">
        <v>38346</v>
      </c>
      <c r="B113" s="29" t="s">
        <v>1555</v>
      </c>
      <c r="C113" s="54">
        <v>162500</v>
      </c>
    </row>
    <row r="114" spans="1:3" ht="15">
      <c r="A114" s="53">
        <v>38347</v>
      </c>
      <c r="C114" s="54"/>
    </row>
    <row r="115" spans="1:3" ht="15">
      <c r="A115" s="53">
        <v>38348</v>
      </c>
      <c r="C115" s="54"/>
    </row>
    <row r="116" spans="1:3" ht="15">
      <c r="A116" s="53">
        <v>38349</v>
      </c>
      <c r="C116" s="54"/>
    </row>
    <row r="117" spans="1:3" ht="15">
      <c r="A117" s="53">
        <v>38350</v>
      </c>
      <c r="C117" s="54"/>
    </row>
    <row r="118" spans="1:3" ht="15">
      <c r="A118" s="53">
        <v>38351</v>
      </c>
      <c r="C118" s="54"/>
    </row>
    <row r="119" spans="1:3" ht="15">
      <c r="A119" s="53">
        <v>38352</v>
      </c>
      <c r="C119" s="54"/>
    </row>
    <row r="120" spans="1:3" ht="15">
      <c r="A120" s="53">
        <v>38353</v>
      </c>
      <c r="C120" s="54"/>
    </row>
    <row r="121" spans="1:3" ht="15">
      <c r="A121" s="53">
        <v>38354</v>
      </c>
      <c r="C121" s="54"/>
    </row>
    <row r="122" spans="1:3" ht="15">
      <c r="A122" s="53">
        <v>38355</v>
      </c>
      <c r="C122" s="54"/>
    </row>
    <row r="123" spans="1:3" ht="15">
      <c r="A123" s="53">
        <v>38356</v>
      </c>
      <c r="C123" s="54"/>
    </row>
    <row r="124" spans="1:3" ht="15">
      <c r="A124" s="53">
        <v>38357</v>
      </c>
      <c r="C124" s="54"/>
    </row>
    <row r="125" spans="1:3" ht="15">
      <c r="A125" s="53">
        <v>38358</v>
      </c>
      <c r="C125" s="54"/>
    </row>
    <row r="126" spans="1:3" ht="15">
      <c r="A126" s="53">
        <v>38359</v>
      </c>
      <c r="C126" s="54"/>
    </row>
    <row r="127" spans="1:3" ht="15">
      <c r="A127" s="53">
        <v>38360</v>
      </c>
      <c r="C127" s="54"/>
    </row>
    <row r="128" spans="1:3" ht="15">
      <c r="A128" s="53">
        <v>38361</v>
      </c>
      <c r="C128" s="54"/>
    </row>
    <row r="129" spans="1:3" ht="15">
      <c r="A129" s="53">
        <v>38362</v>
      </c>
      <c r="C129" s="54"/>
    </row>
    <row r="130" spans="1:3" ht="15">
      <c r="A130" s="53">
        <v>38363</v>
      </c>
      <c r="C130" s="54"/>
    </row>
    <row r="131" spans="1:3" ht="15">
      <c r="A131" s="53">
        <v>38364</v>
      </c>
      <c r="C131" s="54"/>
    </row>
    <row r="132" spans="1:3" ht="15">
      <c r="A132" s="53">
        <v>38365</v>
      </c>
      <c r="C132" s="54"/>
    </row>
    <row r="133" spans="1:3" ht="15">
      <c r="A133" s="53">
        <v>38366</v>
      </c>
      <c r="C133" s="54"/>
    </row>
    <row r="134" spans="1:3" ht="15">
      <c r="A134" s="53">
        <v>38367</v>
      </c>
      <c r="C134" s="54"/>
    </row>
    <row r="135" spans="1:3" ht="15">
      <c r="A135" s="53">
        <v>38368</v>
      </c>
      <c r="C135" s="54"/>
    </row>
    <row r="136" spans="1:3" ht="15">
      <c r="A136" s="53">
        <v>38369</v>
      </c>
      <c r="C136" s="54"/>
    </row>
    <row r="137" spans="1:3" ht="15">
      <c r="A137" s="53">
        <v>38370</v>
      </c>
      <c r="C137" s="54"/>
    </row>
    <row r="138" spans="1:3" ht="15">
      <c r="A138" s="53">
        <v>38371</v>
      </c>
      <c r="C138" s="54"/>
    </row>
    <row r="139" spans="1:3" ht="15">
      <c r="A139" s="53">
        <v>38372</v>
      </c>
      <c r="C139" s="54"/>
    </row>
    <row r="140" spans="1:3" ht="15">
      <c r="A140" s="53">
        <v>38373</v>
      </c>
      <c r="C140" s="54"/>
    </row>
    <row r="141" spans="1:3" ht="15">
      <c r="A141" s="53">
        <v>38374</v>
      </c>
      <c r="C141" s="54"/>
    </row>
    <row r="142" spans="1:3" ht="15">
      <c r="A142" s="53">
        <v>38375</v>
      </c>
      <c r="C142" s="54"/>
    </row>
    <row r="143" spans="1:3" ht="15">
      <c r="A143" s="53">
        <v>38376</v>
      </c>
      <c r="C143" s="54"/>
    </row>
    <row r="144" spans="1:3" ht="15">
      <c r="A144" s="53">
        <v>38377</v>
      </c>
      <c r="C144" s="54"/>
    </row>
    <row r="145" spans="1:3" ht="15">
      <c r="A145" s="53">
        <v>38378</v>
      </c>
      <c r="C145" s="54"/>
    </row>
    <row r="146" spans="1:3" ht="15">
      <c r="A146" s="53">
        <v>38379</v>
      </c>
      <c r="C146" s="54"/>
    </row>
    <row r="147" spans="1:3" ht="15">
      <c r="A147" s="53">
        <v>38380</v>
      </c>
      <c r="C147" s="54"/>
    </row>
    <row r="148" spans="1:3" ht="15">
      <c r="A148" s="53">
        <v>38381</v>
      </c>
      <c r="C148" s="54"/>
    </row>
    <row r="149" spans="1:3" ht="15">
      <c r="A149" s="53">
        <v>38382</v>
      </c>
      <c r="C149" s="54"/>
    </row>
    <row r="150" spans="1:3" ht="15">
      <c r="A150" s="53">
        <v>38383</v>
      </c>
      <c r="C150" s="54"/>
    </row>
    <row r="151" spans="1:3" ht="15">
      <c r="A151" s="53">
        <v>38384</v>
      </c>
      <c r="C151" s="54"/>
    </row>
    <row r="152" spans="1:3" ht="15">
      <c r="A152" s="53">
        <v>38385</v>
      </c>
      <c r="C152" s="54"/>
    </row>
    <row r="153" spans="1:3" ht="15">
      <c r="A153" s="53">
        <v>38386</v>
      </c>
      <c r="C153" s="54"/>
    </row>
    <row r="154" spans="1:3" ht="15">
      <c r="A154" s="53">
        <v>38387</v>
      </c>
      <c r="C154" s="54"/>
    </row>
    <row r="155" spans="1:3" ht="15">
      <c r="A155" s="53">
        <v>38388</v>
      </c>
      <c r="C155" s="54"/>
    </row>
    <row r="156" spans="1:3" ht="15">
      <c r="A156" s="53">
        <v>38389</v>
      </c>
      <c r="C156" s="54"/>
    </row>
    <row r="157" spans="1:3" ht="15">
      <c r="A157" s="53">
        <v>38390</v>
      </c>
      <c r="C157" s="54"/>
    </row>
    <row r="158" spans="1:3" ht="15">
      <c r="A158" s="53">
        <v>38391</v>
      </c>
      <c r="C158" s="54"/>
    </row>
    <row r="159" spans="1:3" ht="15">
      <c r="A159" s="53">
        <v>38392</v>
      </c>
      <c r="C159" s="54"/>
    </row>
    <row r="160" spans="1:3" ht="15">
      <c r="A160" s="53">
        <v>38393</v>
      </c>
      <c r="C160" s="54"/>
    </row>
    <row r="161" spans="1:3" ht="15">
      <c r="A161" s="53">
        <v>38394</v>
      </c>
      <c r="C161" s="54"/>
    </row>
    <row r="162" spans="1:3" ht="15">
      <c r="A162" s="53">
        <v>38395</v>
      </c>
      <c r="C162" s="54"/>
    </row>
    <row r="163" spans="1:3" ht="15">
      <c r="A163" s="53">
        <v>38396</v>
      </c>
      <c r="C163" s="54"/>
    </row>
    <row r="164" spans="1:3" ht="15">
      <c r="A164" s="53">
        <v>38397</v>
      </c>
      <c r="C164" s="54"/>
    </row>
    <row r="165" spans="1:3" ht="15">
      <c r="A165" s="53">
        <v>38398</v>
      </c>
      <c r="C165" s="54"/>
    </row>
    <row r="166" spans="1:3" ht="15">
      <c r="A166" s="53">
        <v>38399</v>
      </c>
      <c r="C166" s="54"/>
    </row>
    <row r="167" spans="1:3" ht="15">
      <c r="A167" s="53">
        <v>38400</v>
      </c>
      <c r="C167" s="54"/>
    </row>
    <row r="168" spans="1:3" ht="15">
      <c r="A168" s="53">
        <v>38401</v>
      </c>
      <c r="C168" s="54"/>
    </row>
    <row r="169" spans="1:3" ht="15">
      <c r="A169" s="53">
        <v>38402</v>
      </c>
      <c r="C169" s="54"/>
    </row>
    <row r="170" spans="1:3" ht="15">
      <c r="A170" s="53">
        <v>38403</v>
      </c>
      <c r="C170" s="54"/>
    </row>
    <row r="171" spans="1:3" ht="15">
      <c r="A171" s="53">
        <v>38404</v>
      </c>
      <c r="C171" s="54"/>
    </row>
    <row r="172" spans="1:3" ht="15">
      <c r="A172" s="53">
        <v>38405</v>
      </c>
      <c r="C172" s="54"/>
    </row>
    <row r="173" spans="1:3" ht="15">
      <c r="A173" s="53">
        <v>38406</v>
      </c>
      <c r="C173" s="54"/>
    </row>
    <row r="174" spans="1:3" ht="15">
      <c r="A174" s="53">
        <v>38407</v>
      </c>
      <c r="C174" s="54"/>
    </row>
    <row r="175" spans="1:3" ht="15">
      <c r="A175" s="53">
        <v>38408</v>
      </c>
      <c r="C175" s="54"/>
    </row>
    <row r="176" spans="1:3" ht="15">
      <c r="A176" s="53">
        <v>38409</v>
      </c>
      <c r="C176" s="54"/>
    </row>
    <row r="177" spans="1:5" ht="19.5" thickBot="1">
      <c r="A177" s="736" t="s">
        <v>2129</v>
      </c>
      <c r="B177" s="736"/>
      <c r="C177" s="736"/>
      <c r="D177" s="736"/>
      <c r="E177" s="736"/>
    </row>
    <row r="178" spans="1:5" ht="19.5" thickBot="1">
      <c r="A178" s="61" t="s">
        <v>2130</v>
      </c>
      <c r="B178" s="62" t="s">
        <v>2131</v>
      </c>
      <c r="C178" s="62" t="s">
        <v>1930</v>
      </c>
      <c r="D178" s="63" t="s">
        <v>2132</v>
      </c>
      <c r="E178" s="60"/>
    </row>
    <row r="179" spans="1:5" ht="15">
      <c r="A179" s="53">
        <v>38410</v>
      </c>
      <c r="B179" t="s">
        <v>2133</v>
      </c>
      <c r="C179" s="54">
        <v>1890</v>
      </c>
      <c r="D179" s="1" t="s">
        <v>128</v>
      </c>
    </row>
    <row r="180" spans="1:5" ht="15">
      <c r="A180" s="53">
        <v>38411</v>
      </c>
      <c r="B180" t="s">
        <v>2134</v>
      </c>
      <c r="C180" s="54">
        <v>137910</v>
      </c>
    </row>
    <row r="181" spans="1:5" ht="15">
      <c r="A181" s="53">
        <v>38412</v>
      </c>
      <c r="C181" s="54"/>
    </row>
    <row r="182" spans="1:5" ht="15">
      <c r="A182" s="53">
        <v>38413</v>
      </c>
      <c r="C182" s="54"/>
    </row>
    <row r="183" spans="1:5" ht="15">
      <c r="A183" s="53">
        <v>38414</v>
      </c>
      <c r="C183" s="54"/>
    </row>
    <row r="184" spans="1:5" ht="15">
      <c r="A184" s="53">
        <v>38415</v>
      </c>
      <c r="C184" s="54"/>
    </row>
    <row r="185" spans="1:5" ht="15">
      <c r="A185" s="53">
        <v>38416</v>
      </c>
      <c r="C185" s="54"/>
    </row>
    <row r="186" spans="1:5" ht="15">
      <c r="A186" s="53">
        <v>38417</v>
      </c>
      <c r="C186" s="54"/>
    </row>
    <row r="187" spans="1:5" ht="15">
      <c r="A187" s="53">
        <v>38418</v>
      </c>
      <c r="C187" s="54"/>
    </row>
    <row r="188" spans="1:5" ht="15">
      <c r="A188" s="53">
        <v>38419</v>
      </c>
      <c r="C188" s="54"/>
    </row>
    <row r="189" spans="1:5" ht="15">
      <c r="A189" s="53">
        <v>38420</v>
      </c>
      <c r="C189" s="54"/>
    </row>
    <row r="190" spans="1:5" ht="15">
      <c r="A190" s="53">
        <v>38421</v>
      </c>
      <c r="C190" s="54"/>
    </row>
    <row r="191" spans="1:5" ht="15">
      <c r="A191" s="53">
        <v>38422</v>
      </c>
      <c r="C191" s="54"/>
    </row>
    <row r="192" spans="1:5" ht="15">
      <c r="A192" s="53">
        <v>38423</v>
      </c>
      <c r="C192" s="54"/>
    </row>
    <row r="193" spans="1:3" ht="15">
      <c r="A193" s="53">
        <v>38424</v>
      </c>
      <c r="C193" s="54"/>
    </row>
    <row r="194" spans="1:3" ht="15">
      <c r="A194" s="53">
        <v>38425</v>
      </c>
      <c r="C194" s="54"/>
    </row>
    <row r="195" spans="1:3" ht="15">
      <c r="A195" s="53">
        <v>38426</v>
      </c>
      <c r="C195" s="54"/>
    </row>
    <row r="196" spans="1:3" ht="15">
      <c r="A196" s="53">
        <v>38427</v>
      </c>
      <c r="C196" s="54"/>
    </row>
    <row r="197" spans="1:3" ht="15">
      <c r="A197" s="53">
        <v>38428</v>
      </c>
      <c r="C197" s="54"/>
    </row>
    <row r="198" spans="1:3" ht="15">
      <c r="A198" s="53">
        <v>38429</v>
      </c>
      <c r="C198" s="54"/>
    </row>
    <row r="199" spans="1:3" ht="15">
      <c r="A199" s="53">
        <v>38430</v>
      </c>
    </row>
    <row r="200" spans="1:3" ht="15">
      <c r="A200" s="53">
        <v>38431</v>
      </c>
    </row>
    <row r="201" spans="1:3" ht="15">
      <c r="A201" s="53">
        <v>38432</v>
      </c>
    </row>
    <row r="202" spans="1:3" ht="15">
      <c r="A202" s="53">
        <v>38433</v>
      </c>
    </row>
    <row r="203" spans="1:3" ht="15">
      <c r="A203" s="53">
        <v>38434</v>
      </c>
    </row>
    <row r="204" spans="1:3" ht="15">
      <c r="A204" s="53">
        <v>38435</v>
      </c>
    </row>
    <row r="205" spans="1:3" ht="15">
      <c r="A205" s="53">
        <v>38436</v>
      </c>
    </row>
    <row r="206" spans="1:3" ht="15">
      <c r="A206" s="53">
        <v>38437</v>
      </c>
    </row>
    <row r="207" spans="1:3" ht="15">
      <c r="A207" s="53">
        <v>38438</v>
      </c>
    </row>
    <row r="208" spans="1:3" ht="15">
      <c r="A208" s="53">
        <v>38439</v>
      </c>
    </row>
    <row r="209" spans="1:1" ht="15">
      <c r="A209" s="53">
        <v>38440</v>
      </c>
    </row>
    <row r="210" spans="1:1" ht="15">
      <c r="A210" s="53">
        <v>38441</v>
      </c>
    </row>
    <row r="211" spans="1:1" ht="15">
      <c r="A211" s="53">
        <v>38442</v>
      </c>
    </row>
    <row r="212" spans="1:1" ht="15">
      <c r="A212" s="53">
        <v>38443</v>
      </c>
    </row>
    <row r="213" spans="1:1" ht="15">
      <c r="A213" s="53">
        <v>38444</v>
      </c>
    </row>
    <row r="214" spans="1:1" ht="15">
      <c r="A214" s="53">
        <v>38445</v>
      </c>
    </row>
    <row r="215" spans="1:1" ht="15">
      <c r="A215" s="53">
        <v>38446</v>
      </c>
    </row>
    <row r="216" spans="1:1" ht="15">
      <c r="A216" s="53">
        <v>38447</v>
      </c>
    </row>
    <row r="217" spans="1:1" ht="15">
      <c r="A217" s="53">
        <v>38448</v>
      </c>
    </row>
    <row r="218" spans="1:1" ht="15">
      <c r="A218" s="53">
        <v>38449</v>
      </c>
    </row>
    <row r="219" spans="1:1" ht="15">
      <c r="A219" s="53">
        <v>38450</v>
      </c>
    </row>
    <row r="220" spans="1:1" ht="15">
      <c r="A220" s="53">
        <v>38451</v>
      </c>
    </row>
    <row r="221" spans="1:1" ht="15">
      <c r="A221" s="53">
        <v>38452</v>
      </c>
    </row>
    <row r="222" spans="1:1" ht="15">
      <c r="A222" s="53">
        <v>38453</v>
      </c>
    </row>
    <row r="223" spans="1:1" ht="15">
      <c r="A223" s="53">
        <v>38454</v>
      </c>
    </row>
    <row r="224" spans="1:1" ht="15">
      <c r="A224" s="53">
        <v>38455</v>
      </c>
    </row>
    <row r="225" spans="1:5" ht="15">
      <c r="A225" s="53">
        <v>38456</v>
      </c>
    </row>
    <row r="226" spans="1:5" ht="15">
      <c r="A226" s="53">
        <v>38457</v>
      </c>
    </row>
    <row r="227" spans="1:5" ht="15">
      <c r="A227" s="53">
        <v>38458</v>
      </c>
    </row>
    <row r="228" spans="1:5" ht="15">
      <c r="A228" s="53">
        <v>38459</v>
      </c>
    </row>
    <row r="229" spans="1:5" ht="15">
      <c r="A229" s="53">
        <v>38460</v>
      </c>
    </row>
    <row r="238" spans="1:5" ht="15">
      <c r="A238" s="53">
        <v>38517</v>
      </c>
      <c r="B238" t="s">
        <v>2135</v>
      </c>
      <c r="C238" t="s">
        <v>2136</v>
      </c>
      <c r="D238" t="s">
        <v>2126</v>
      </c>
      <c r="E238" s="28">
        <v>1172684.8500000001</v>
      </c>
    </row>
    <row r="239" spans="1:5" ht="15">
      <c r="A239" s="53">
        <v>38518</v>
      </c>
      <c r="B239" t="s">
        <v>2137</v>
      </c>
      <c r="C239" t="s">
        <v>2138</v>
      </c>
      <c r="D239" t="s">
        <v>221</v>
      </c>
      <c r="E239" s="28">
        <v>80000</v>
      </c>
    </row>
    <row r="240" spans="1:5" ht="15">
      <c r="A240" s="53">
        <v>38519</v>
      </c>
      <c r="B240" t="s">
        <v>2139</v>
      </c>
      <c r="C240" t="s">
        <v>2140</v>
      </c>
      <c r="D240" t="s">
        <v>217</v>
      </c>
      <c r="E240" s="28">
        <v>1017120.03</v>
      </c>
    </row>
    <row r="241" spans="1:5" ht="15">
      <c r="A241" s="53">
        <v>38520</v>
      </c>
      <c r="B241" t="s">
        <v>2139</v>
      </c>
      <c r="C241" t="s">
        <v>2140</v>
      </c>
      <c r="D241" t="s">
        <v>217</v>
      </c>
      <c r="E241" s="28">
        <v>1525917.54</v>
      </c>
    </row>
    <row r="242" spans="1:5" ht="15">
      <c r="A242" s="53">
        <v>38521</v>
      </c>
      <c r="B242" t="s">
        <v>2141</v>
      </c>
      <c r="C242" t="s">
        <v>2142</v>
      </c>
      <c r="D242" t="s">
        <v>205</v>
      </c>
      <c r="E242" s="28">
        <v>14160</v>
      </c>
    </row>
    <row r="243" spans="1:5" ht="15">
      <c r="A243" s="53">
        <v>38522</v>
      </c>
      <c r="B243" t="s">
        <v>2143</v>
      </c>
      <c r="C243" t="s">
        <v>2144</v>
      </c>
      <c r="D243" t="s">
        <v>225</v>
      </c>
      <c r="E243" s="28">
        <v>120660</v>
      </c>
    </row>
    <row r="244" spans="1:5" ht="15">
      <c r="A244" s="53">
        <v>38523</v>
      </c>
      <c r="B244" t="s">
        <v>2145</v>
      </c>
      <c r="C244" t="s">
        <v>2146</v>
      </c>
      <c r="D244" t="s">
        <v>2126</v>
      </c>
      <c r="E244" s="28">
        <v>2526056.4300000002</v>
      </c>
    </row>
    <row r="245" spans="1:5" ht="15">
      <c r="A245" s="53">
        <v>38524</v>
      </c>
      <c r="B245" t="s">
        <v>2147</v>
      </c>
      <c r="C245" t="s">
        <v>2148</v>
      </c>
      <c r="D245" t="s">
        <v>219</v>
      </c>
      <c r="E245" s="28">
        <v>296573.33</v>
      </c>
    </row>
    <row r="246" spans="1:5" ht="15">
      <c r="A246" s="53">
        <v>38525</v>
      </c>
      <c r="E246" s="28">
        <v>296573.33</v>
      </c>
    </row>
    <row r="247" spans="1:5" ht="15">
      <c r="A247" s="53">
        <v>38526</v>
      </c>
      <c r="E247" s="28">
        <v>296573.33</v>
      </c>
    </row>
    <row r="248" spans="1:5" ht="15">
      <c r="A248" s="53">
        <v>38527</v>
      </c>
      <c r="E248" s="28"/>
    </row>
    <row r="249" spans="1:5" ht="15">
      <c r="A249" s="53">
        <v>38528</v>
      </c>
      <c r="E249" s="28"/>
    </row>
    <row r="250" spans="1:5" ht="15">
      <c r="A250" s="53">
        <v>38529</v>
      </c>
      <c r="E250" s="28"/>
    </row>
    <row r="251" spans="1:5" ht="15">
      <c r="A251" s="53">
        <v>38530</v>
      </c>
      <c r="E251" s="28"/>
    </row>
    <row r="252" spans="1:5" ht="15">
      <c r="A252" s="53">
        <v>38531</v>
      </c>
      <c r="E252" s="28"/>
    </row>
    <row r="253" spans="1:5" ht="15">
      <c r="A253" s="53">
        <v>38532</v>
      </c>
      <c r="E253" s="28"/>
    </row>
    <row r="254" spans="1:5" ht="15">
      <c r="A254" s="53">
        <v>38533</v>
      </c>
      <c r="E254" s="28"/>
    </row>
    <row r="255" spans="1:5" ht="15">
      <c r="A255" s="53">
        <v>38534</v>
      </c>
      <c r="E255" s="28"/>
    </row>
    <row r="256" spans="1:5" ht="15">
      <c r="A256" s="53">
        <v>38535</v>
      </c>
      <c r="E256" s="28"/>
    </row>
    <row r="257" spans="1:5" ht="15">
      <c r="A257" s="53">
        <v>38536</v>
      </c>
      <c r="E257" s="28"/>
    </row>
    <row r="258" spans="1:5" ht="15">
      <c r="A258" s="53">
        <v>38537</v>
      </c>
      <c r="E258" s="28"/>
    </row>
    <row r="259" spans="1:5" ht="15">
      <c r="A259" s="53">
        <v>38538</v>
      </c>
      <c r="E259" s="28"/>
    </row>
    <row r="260" spans="1:5" ht="15">
      <c r="A260" s="53">
        <v>38539</v>
      </c>
      <c r="E260" s="28"/>
    </row>
    <row r="261" spans="1:5" ht="15">
      <c r="A261" s="53">
        <v>38540</v>
      </c>
      <c r="E261" s="28"/>
    </row>
    <row r="262" spans="1:5" ht="15">
      <c r="A262" s="53">
        <v>38541</v>
      </c>
      <c r="E262" s="28"/>
    </row>
    <row r="263" spans="1:5" ht="15">
      <c r="A263" s="53">
        <v>38542</v>
      </c>
      <c r="E263" s="28"/>
    </row>
    <row r="264" spans="1:5" ht="15">
      <c r="A264" s="53">
        <v>38543</v>
      </c>
      <c r="E264" s="28"/>
    </row>
    <row r="265" spans="1:5" ht="15">
      <c r="A265" s="53">
        <v>38544</v>
      </c>
      <c r="E265" s="28"/>
    </row>
    <row r="266" spans="1:5" ht="15">
      <c r="A266" s="53">
        <v>38545</v>
      </c>
      <c r="E266" s="28"/>
    </row>
    <row r="267" spans="1:5" ht="15">
      <c r="A267" s="53">
        <v>38546</v>
      </c>
      <c r="E267" s="28"/>
    </row>
    <row r="268" spans="1:5" ht="15">
      <c r="A268" s="53">
        <v>38547</v>
      </c>
      <c r="E268" s="28"/>
    </row>
    <row r="269" spans="1:5" ht="15">
      <c r="A269" s="53">
        <v>38548</v>
      </c>
      <c r="E269" s="28"/>
    </row>
    <row r="270" spans="1:5" ht="15">
      <c r="A270" s="53">
        <v>38549</v>
      </c>
      <c r="E270" s="28"/>
    </row>
    <row r="271" spans="1:5" ht="15">
      <c r="A271" s="53">
        <v>38550</v>
      </c>
      <c r="E271" s="28"/>
    </row>
    <row r="272" spans="1:5" ht="15">
      <c r="A272" s="53">
        <v>38551</v>
      </c>
      <c r="E272" s="28"/>
    </row>
    <row r="273" spans="1:5" ht="15">
      <c r="A273" s="53">
        <v>38552</v>
      </c>
      <c r="E273" s="28"/>
    </row>
    <row r="274" spans="1:5" ht="15">
      <c r="A274" s="53">
        <v>38553</v>
      </c>
      <c r="E274" s="28"/>
    </row>
    <row r="275" spans="1:5" ht="15">
      <c r="A275" s="53">
        <v>38554</v>
      </c>
      <c r="E275" s="28"/>
    </row>
    <row r="276" spans="1:5" ht="15">
      <c r="A276" s="53">
        <v>38555</v>
      </c>
      <c r="E276" s="28"/>
    </row>
    <row r="277" spans="1:5" ht="15">
      <c r="A277" s="53">
        <v>38556</v>
      </c>
      <c r="E277" s="28"/>
    </row>
    <row r="278" spans="1:5" ht="15">
      <c r="A278" s="53">
        <v>38557</v>
      </c>
      <c r="E278" s="28"/>
    </row>
    <row r="279" spans="1:5" ht="15">
      <c r="A279" s="53">
        <v>38558</v>
      </c>
      <c r="E279" s="28"/>
    </row>
    <row r="280" spans="1:5" ht="15">
      <c r="A280" s="53">
        <v>38559</v>
      </c>
      <c r="E280" s="28"/>
    </row>
    <row r="281" spans="1:5" ht="15">
      <c r="A281" s="53">
        <v>38560</v>
      </c>
      <c r="E281" s="28"/>
    </row>
    <row r="282" spans="1:5" ht="15">
      <c r="A282" s="53">
        <v>38561</v>
      </c>
      <c r="E282" s="28"/>
    </row>
    <row r="283" spans="1:5" ht="15">
      <c r="A283" s="53">
        <v>38562</v>
      </c>
      <c r="E283" s="28"/>
    </row>
    <row r="284" spans="1:5" ht="15">
      <c r="A284" s="53">
        <v>38563</v>
      </c>
      <c r="E284" s="28"/>
    </row>
    <row r="285" spans="1:5" ht="15">
      <c r="A285" s="53">
        <v>38564</v>
      </c>
      <c r="E285" s="28"/>
    </row>
    <row r="286" spans="1:5" ht="15">
      <c r="A286" s="53">
        <v>38565</v>
      </c>
      <c r="E286" s="28"/>
    </row>
    <row r="287" spans="1:5" ht="15">
      <c r="A287" s="53">
        <v>38566</v>
      </c>
      <c r="E287" s="28"/>
    </row>
    <row r="288" spans="1:5" ht="15">
      <c r="A288" s="53">
        <v>38567</v>
      </c>
      <c r="E288" s="28"/>
    </row>
    <row r="289" spans="1:5" ht="15">
      <c r="A289" s="53">
        <v>38568</v>
      </c>
      <c r="E289" s="28"/>
    </row>
    <row r="290" spans="1:5" ht="15">
      <c r="A290" s="53">
        <v>38569</v>
      </c>
      <c r="E290" s="28"/>
    </row>
    <row r="291" spans="1:5" ht="15">
      <c r="A291" s="53">
        <v>38570</v>
      </c>
      <c r="E291" s="28"/>
    </row>
    <row r="292" spans="1:5" ht="15">
      <c r="A292" s="53">
        <v>38571</v>
      </c>
      <c r="E292" s="28"/>
    </row>
    <row r="293" spans="1:5" ht="15">
      <c r="A293" s="53">
        <v>38572</v>
      </c>
      <c r="E293" s="28"/>
    </row>
    <row r="294" spans="1:5" ht="15">
      <c r="A294" s="53">
        <v>38573</v>
      </c>
      <c r="E294" s="28"/>
    </row>
    <row r="295" spans="1:5" ht="15">
      <c r="A295" s="53">
        <v>38574</v>
      </c>
      <c r="E295" s="28"/>
    </row>
    <row r="296" spans="1:5" ht="15">
      <c r="A296" s="53">
        <v>38575</v>
      </c>
      <c r="E296" s="28"/>
    </row>
    <row r="297" spans="1:5" ht="15">
      <c r="A297" s="53">
        <v>38576</v>
      </c>
      <c r="E297" s="28"/>
    </row>
    <row r="298" spans="1:5" ht="15">
      <c r="A298" s="53">
        <v>38577</v>
      </c>
      <c r="E298" s="28"/>
    </row>
    <row r="299" spans="1:5" ht="15">
      <c r="A299" s="53">
        <v>38578</v>
      </c>
      <c r="E299" s="28"/>
    </row>
    <row r="300" spans="1:5" ht="15">
      <c r="A300" s="53">
        <v>38579</v>
      </c>
      <c r="E300" s="28"/>
    </row>
    <row r="301" spans="1:5" ht="15">
      <c r="A301" s="53">
        <v>38580</v>
      </c>
      <c r="E301" s="28"/>
    </row>
    <row r="302" spans="1:5" ht="15">
      <c r="A302" s="53">
        <v>38581</v>
      </c>
      <c r="E302" s="28"/>
    </row>
    <row r="303" spans="1:5" ht="15">
      <c r="A303" s="53">
        <v>38582</v>
      </c>
      <c r="E303" s="28"/>
    </row>
    <row r="304" spans="1:5" ht="15">
      <c r="A304" s="53">
        <v>38583</v>
      </c>
      <c r="E304" s="28"/>
    </row>
    <row r="305" spans="1:5" ht="15">
      <c r="A305" s="53">
        <v>38584</v>
      </c>
      <c r="E305" s="28"/>
    </row>
    <row r="306" spans="1:5" ht="15">
      <c r="A306" s="53">
        <v>38585</v>
      </c>
      <c r="E306" s="28"/>
    </row>
    <row r="307" spans="1:5" ht="15">
      <c r="A307" s="53"/>
      <c r="E307" s="28"/>
    </row>
    <row r="308" spans="1:5" ht="15">
      <c r="A308" s="53"/>
      <c r="E308" s="28"/>
    </row>
    <row r="309" spans="1:5" ht="15">
      <c r="A309" s="53"/>
      <c r="E309" s="28"/>
    </row>
    <row r="310" spans="1:5" ht="15">
      <c r="A310" s="53"/>
      <c r="E310" s="28"/>
    </row>
    <row r="311" spans="1:5" ht="15">
      <c r="A311" s="53"/>
      <c r="E311" s="28"/>
    </row>
    <row r="312" spans="1:5" ht="15">
      <c r="A312" s="53"/>
      <c r="E312" s="28"/>
    </row>
    <row r="313" spans="1:5" ht="15">
      <c r="A313" s="53"/>
      <c r="E313" s="28"/>
    </row>
    <row r="314" spans="1:5" ht="15">
      <c r="A314" s="53"/>
      <c r="E314" s="28"/>
    </row>
    <row r="315" spans="1:5" ht="15">
      <c r="A315" s="53"/>
    </row>
    <row r="316" spans="1:5" ht="15">
      <c r="A316" s="53"/>
    </row>
  </sheetData>
  <mergeCells count="3">
    <mergeCell ref="A6:C6"/>
    <mergeCell ref="A111:E111"/>
    <mergeCell ref="A177:E177"/>
  </mergeCells>
  <pageMargins left="0.7" right="0.7" top="0.75" bottom="0.75" header="0.3" footer="0.3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baseColWidth="10" defaultRowHeight="12.7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workbookViewId="0"/>
  </sheetViews>
  <sheetFormatPr baseColWidth="10" defaultColWidth="11.42578125" defaultRowHeight="12.75"/>
  <cols>
    <col min="1" max="1" width="31.28515625" customWidth="1"/>
    <col min="2" max="2" width="17.7109375" customWidth="1"/>
    <col min="3" max="3" width="13.85546875" bestFit="1" customWidth="1"/>
    <col min="4" max="4" width="28.140625" customWidth="1"/>
    <col min="5" max="5" width="18.28515625" customWidth="1"/>
  </cols>
  <sheetData>
    <row r="2" spans="1:5" ht="20.25">
      <c r="A2" s="737" t="s">
        <v>2149</v>
      </c>
      <c r="B2" s="737"/>
      <c r="C2" s="737"/>
      <c r="D2" s="737"/>
      <c r="E2" s="737"/>
    </row>
    <row r="4" spans="1:5">
      <c r="A4" s="389" t="s">
        <v>2150</v>
      </c>
      <c r="B4" s="390" t="s">
        <v>2151</v>
      </c>
      <c r="C4" s="390" t="s">
        <v>2152</v>
      </c>
      <c r="D4" s="390" t="s">
        <v>2153</v>
      </c>
      <c r="E4" s="391" t="s">
        <v>2154</v>
      </c>
    </row>
    <row r="5" spans="1:5">
      <c r="A5" t="s">
        <v>2155</v>
      </c>
      <c r="B5" t="s">
        <v>2156</v>
      </c>
      <c r="C5" s="28">
        <v>1000000</v>
      </c>
      <c r="D5" t="s">
        <v>2157</v>
      </c>
      <c r="E5" s="40">
        <v>2022</v>
      </c>
    </row>
    <row r="6" spans="1:5">
      <c r="A6" t="s">
        <v>2158</v>
      </c>
      <c r="B6" t="s">
        <v>2159</v>
      </c>
      <c r="C6" s="28">
        <v>590000</v>
      </c>
      <c r="D6" t="s">
        <v>2157</v>
      </c>
      <c r="E6" s="40">
        <v>2022</v>
      </c>
    </row>
    <row r="7" spans="1:5">
      <c r="C7" s="28"/>
      <c r="E7" s="40"/>
    </row>
    <row r="8" spans="1:5">
      <c r="C8" s="28"/>
      <c r="E8" s="40"/>
    </row>
    <row r="9" spans="1:5">
      <c r="C9" s="28"/>
      <c r="E9" s="40"/>
    </row>
    <row r="10" spans="1:5">
      <c r="C10" s="28"/>
      <c r="E10" s="40"/>
    </row>
    <row r="11" spans="1:5">
      <c r="C11" s="28"/>
      <c r="E11" s="40"/>
    </row>
    <row r="12" spans="1:5">
      <c r="C12" s="28"/>
      <c r="E12" s="40"/>
    </row>
    <row r="13" spans="1:5">
      <c r="C13" s="28"/>
      <c r="E13" s="40"/>
    </row>
    <row r="14" spans="1:5">
      <c r="C14" s="28"/>
      <c r="E14" s="40"/>
    </row>
    <row r="15" spans="1:5">
      <c r="C15" s="28"/>
      <c r="E15" s="40"/>
    </row>
    <row r="16" spans="1:5">
      <c r="C16" s="28"/>
      <c r="E16" s="40"/>
    </row>
    <row r="17" spans="3:5">
      <c r="C17" s="28"/>
      <c r="E17" s="40"/>
    </row>
    <row r="18" spans="3:5">
      <c r="C18" s="28"/>
      <c r="E18" s="40"/>
    </row>
    <row r="19" spans="3:5">
      <c r="C19" s="28"/>
      <c r="E19" s="40"/>
    </row>
    <row r="20" spans="3:5">
      <c r="C20" s="28"/>
      <c r="E20" s="40"/>
    </row>
    <row r="21" spans="3:5">
      <c r="C21" s="28"/>
      <c r="E21" s="40"/>
    </row>
    <row r="22" spans="3:5">
      <c r="C22" s="28"/>
      <c r="E22" s="40"/>
    </row>
    <row r="23" spans="3:5">
      <c r="C23" s="28"/>
      <c r="E23" s="40"/>
    </row>
    <row r="24" spans="3:5">
      <c r="C24" s="28"/>
      <c r="E24" s="40"/>
    </row>
    <row r="25" spans="3:5">
      <c r="E25" s="40"/>
    </row>
  </sheetData>
  <mergeCells count="1">
    <mergeCell ref="A2:E2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8"/>
  <sheetViews>
    <sheetView topLeftCell="A23" workbookViewId="0"/>
  </sheetViews>
  <sheetFormatPr baseColWidth="10" defaultColWidth="11.42578125" defaultRowHeight="12.75"/>
  <cols>
    <col min="1" max="1" width="42.28515625" style="109" customWidth="1"/>
    <col min="2" max="2" width="17.140625" style="109" customWidth="1"/>
    <col min="3" max="3" width="13.42578125" style="109" bestFit="1" customWidth="1"/>
    <col min="4" max="4" width="11.42578125" style="109"/>
    <col min="5" max="5" width="13.7109375" style="109" customWidth="1"/>
    <col min="6" max="6" width="11.42578125" style="109"/>
    <col min="7" max="7" width="14" style="109" customWidth="1"/>
    <col min="8" max="8" width="16.7109375" style="109" customWidth="1"/>
    <col min="9" max="16384" width="11.42578125" style="109"/>
  </cols>
  <sheetData>
    <row r="2" spans="1:9" ht="22.5">
      <c r="F2" s="332"/>
      <c r="G2" s="332"/>
      <c r="H2" s="332"/>
    </row>
    <row r="3" spans="1:9" ht="22.5">
      <c r="F3" s="333"/>
      <c r="G3" s="333"/>
      <c r="H3" s="333"/>
    </row>
    <row r="4" spans="1:9" ht="22.5">
      <c r="A4" s="738"/>
      <c r="B4" s="738"/>
      <c r="C4" s="738"/>
      <c r="D4" s="738"/>
      <c r="E4" s="738"/>
      <c r="F4" s="333"/>
      <c r="G4" s="333"/>
      <c r="H4" s="333"/>
    </row>
    <row r="5" spans="1:9" ht="23.25" customHeight="1">
      <c r="A5" s="738" t="s">
        <v>0</v>
      </c>
      <c r="B5" s="738"/>
      <c r="C5" s="738"/>
      <c r="D5" s="738"/>
      <c r="E5" s="738"/>
      <c r="F5" s="738"/>
      <c r="G5" s="738"/>
      <c r="H5" s="738"/>
    </row>
    <row r="6" spans="1:9" ht="23.25" customHeight="1">
      <c r="A6" s="739" t="s">
        <v>2160</v>
      </c>
      <c r="B6" s="739"/>
      <c r="C6" s="739"/>
      <c r="D6" s="739"/>
      <c r="E6" s="739"/>
      <c r="F6" s="739"/>
      <c r="G6" s="739"/>
      <c r="H6" s="739"/>
    </row>
    <row r="7" spans="1:9" ht="15.75" customHeight="1">
      <c r="A7" s="740" t="s">
        <v>612</v>
      </c>
      <c r="B7" s="740"/>
      <c r="C7" s="740"/>
      <c r="D7" s="740"/>
      <c r="E7" s="740"/>
      <c r="F7" s="740"/>
      <c r="G7" s="740"/>
      <c r="H7" s="740"/>
    </row>
    <row r="8" spans="1:9" ht="15.75" customHeight="1">
      <c r="A8" s="740" t="s">
        <v>3</v>
      </c>
      <c r="B8" s="740"/>
      <c r="C8" s="740"/>
      <c r="D8" s="740"/>
      <c r="E8" s="740"/>
      <c r="F8" s="740"/>
      <c r="G8" s="740"/>
      <c r="H8" s="740"/>
    </row>
    <row r="9" spans="1:9" ht="15.75">
      <c r="A9" s="367" t="s">
        <v>2161</v>
      </c>
      <c r="B9" s="367" t="s">
        <v>2162</v>
      </c>
      <c r="C9" s="367" t="s">
        <v>800</v>
      </c>
      <c r="D9" s="367" t="s">
        <v>2163</v>
      </c>
      <c r="E9" s="367" t="s">
        <v>615</v>
      </c>
      <c r="F9" s="367" t="s">
        <v>1220</v>
      </c>
      <c r="G9" s="367" t="s">
        <v>1327</v>
      </c>
      <c r="H9" s="367" t="s">
        <v>1460</v>
      </c>
      <c r="I9" s="367" t="s">
        <v>442</v>
      </c>
    </row>
    <row r="11" spans="1:9" ht="15">
      <c r="A11" s="125" t="s">
        <v>2164</v>
      </c>
      <c r="B11" s="334"/>
      <c r="C11" s="334"/>
      <c r="D11" s="334"/>
      <c r="E11" s="334"/>
      <c r="F11" s="335"/>
    </row>
    <row r="12" spans="1:9" ht="15">
      <c r="A12" s="336" t="s">
        <v>2165</v>
      </c>
      <c r="B12" s="337">
        <f>SUM(C12:H12)</f>
        <v>647563415.56999993</v>
      </c>
      <c r="C12" s="338">
        <f>SUM(C13:C14)</f>
        <v>797260.7</v>
      </c>
      <c r="D12" s="338">
        <f t="shared" ref="D12:H12" si="0">SUM(D13:D14)</f>
        <v>4622573.88</v>
      </c>
      <c r="E12" s="338">
        <f t="shared" si="0"/>
        <v>5248606.04</v>
      </c>
      <c r="F12" s="338">
        <f t="shared" si="0"/>
        <v>5376062.1799999997</v>
      </c>
      <c r="G12" s="338">
        <f t="shared" si="0"/>
        <v>5935907.3799999999</v>
      </c>
      <c r="H12" s="338">
        <f t="shared" si="0"/>
        <v>625583005.38999999</v>
      </c>
    </row>
    <row r="13" spans="1:9" ht="15">
      <c r="A13" s="339" t="s">
        <v>2166</v>
      </c>
      <c r="B13" s="337">
        <f>SUM(C13:H13)</f>
        <v>619259739.11000001</v>
      </c>
      <c r="C13" s="340"/>
      <c r="D13" s="340"/>
      <c r="E13" s="340"/>
      <c r="F13" s="341"/>
      <c r="G13" s="342"/>
      <c r="H13" s="342">
        <v>619259739.11000001</v>
      </c>
    </row>
    <row r="14" spans="1:9" ht="15">
      <c r="A14" s="339" t="s">
        <v>2167</v>
      </c>
      <c r="B14" s="337">
        <f>SUM(C14:H14)</f>
        <v>28303676.460000001</v>
      </c>
      <c r="C14" s="340">
        <v>797260.7</v>
      </c>
      <c r="D14" s="340">
        <v>4622573.88</v>
      </c>
      <c r="E14" s="340">
        <v>5248606.04</v>
      </c>
      <c r="F14" s="340">
        <v>5376062.1799999997</v>
      </c>
      <c r="G14" s="340">
        <v>5935907.3799999999</v>
      </c>
      <c r="H14" s="340">
        <v>6323266.2800000003</v>
      </c>
    </row>
    <row r="15" spans="1:9" ht="15">
      <c r="A15" s="343" t="s">
        <v>2168</v>
      </c>
      <c r="B15" s="344">
        <f>SUM(B16)</f>
        <v>2718507.46</v>
      </c>
      <c r="C15" s="341">
        <f t="shared" ref="C15:H15" si="1">+C16</f>
        <v>2122223.98</v>
      </c>
      <c r="D15" s="341">
        <f t="shared" si="1"/>
        <v>141296.73000000001</v>
      </c>
      <c r="E15" s="341">
        <f t="shared" si="1"/>
        <v>134019.32</v>
      </c>
      <c r="F15" s="341">
        <f t="shared" si="1"/>
        <v>37</v>
      </c>
      <c r="G15" s="341">
        <f t="shared" si="1"/>
        <v>101390.43</v>
      </c>
      <c r="H15" s="341">
        <f t="shared" si="1"/>
        <v>219540</v>
      </c>
    </row>
    <row r="16" spans="1:9" ht="15">
      <c r="A16" s="339" t="s">
        <v>2169</v>
      </c>
      <c r="B16" s="337">
        <f>SUM(C16:H16)</f>
        <v>2718507.46</v>
      </c>
      <c r="C16" s="340">
        <v>2122223.98</v>
      </c>
      <c r="D16" s="340">
        <v>141296.73000000001</v>
      </c>
      <c r="E16" s="340">
        <v>134019.32</v>
      </c>
      <c r="F16" s="340">
        <v>37</v>
      </c>
      <c r="G16" s="340">
        <v>101390.43</v>
      </c>
      <c r="H16" s="340">
        <v>219540</v>
      </c>
    </row>
    <row r="17" spans="1:9" ht="15">
      <c r="A17" s="372" t="s">
        <v>2170</v>
      </c>
      <c r="B17" s="373">
        <f>SUM(C17:H17)</f>
        <v>650281923.02999997</v>
      </c>
      <c r="C17" s="374">
        <f t="shared" ref="C17:G17" si="2">SUM(C15,C12)</f>
        <v>2919484.6799999997</v>
      </c>
      <c r="D17" s="374">
        <f t="shared" si="2"/>
        <v>4763870.6100000003</v>
      </c>
      <c r="E17" s="374">
        <f t="shared" si="2"/>
        <v>5382625.3600000003</v>
      </c>
      <c r="F17" s="374">
        <f t="shared" si="2"/>
        <v>5376099.1799999997</v>
      </c>
      <c r="G17" s="375">
        <f t="shared" si="2"/>
        <v>6037297.8099999996</v>
      </c>
      <c r="H17" s="375">
        <f>SUM(H15,H12)</f>
        <v>625802545.38999999</v>
      </c>
    </row>
    <row r="19" spans="1:9" ht="15.75">
      <c r="A19" s="367" t="s">
        <v>2161</v>
      </c>
      <c r="B19" s="367" t="s">
        <v>2162</v>
      </c>
      <c r="C19" s="367" t="s">
        <v>800</v>
      </c>
      <c r="D19" s="367" t="s">
        <v>2163</v>
      </c>
      <c r="E19" s="367" t="s">
        <v>615</v>
      </c>
      <c r="F19" s="367" t="s">
        <v>1220</v>
      </c>
      <c r="G19" s="367" t="s">
        <v>1327</v>
      </c>
      <c r="H19" s="367" t="s">
        <v>1460</v>
      </c>
    </row>
    <row r="20" spans="1:9" ht="30" customHeight="1">
      <c r="A20" s="125" t="s">
        <v>2171</v>
      </c>
      <c r="B20" s="334"/>
      <c r="C20" s="334"/>
      <c r="D20" s="334"/>
      <c r="E20" s="334"/>
      <c r="F20" s="335"/>
      <c r="G20" s="335"/>
      <c r="H20" s="335"/>
    </row>
    <row r="21" spans="1:9" ht="30" customHeight="1">
      <c r="A21" s="369" t="s">
        <v>2172</v>
      </c>
      <c r="B21" s="344" t="e">
        <f t="shared" ref="B21:B34" si="3">SUM(C21:H21)</f>
        <v>#REF!</v>
      </c>
      <c r="C21" s="344">
        <f t="shared" ref="C21:F21" si="4">SUM(C22:C25)</f>
        <v>8979699.1500000004</v>
      </c>
      <c r="D21" s="344">
        <f t="shared" si="4"/>
        <v>9747090.8000000007</v>
      </c>
      <c r="E21" s="344" t="e">
        <f t="shared" si="4"/>
        <v>#REF!</v>
      </c>
      <c r="F21" s="344" t="e">
        <f t="shared" si="4"/>
        <v>#REF!</v>
      </c>
      <c r="G21" s="344">
        <f>SUM(G22:G25)</f>
        <v>10468911.359999999</v>
      </c>
      <c r="H21" s="344" t="e">
        <f>SUM(H22:H25)</f>
        <v>#REF!</v>
      </c>
      <c r="I21" s="344" t="e">
        <f>SUM(I22:I25)</f>
        <v>#REF!</v>
      </c>
    </row>
    <row r="22" spans="1:9" ht="30" customHeight="1">
      <c r="A22" s="345" t="s">
        <v>2173</v>
      </c>
      <c r="B22" s="346" t="e">
        <f>SUM(C22:H22)</f>
        <v>#REF!</v>
      </c>
      <c r="C22" s="346">
        <v>7216530</v>
      </c>
      <c r="D22" s="346">
        <v>7196530</v>
      </c>
      <c r="E22" s="346" t="e">
        <f>+#REF!</f>
        <v>#REF!</v>
      </c>
      <c r="F22" s="346" t="e">
        <f>+#REF!</f>
        <v>#REF!</v>
      </c>
      <c r="G22" s="346">
        <f>+'Detalle de Ejecucion Mayo 23'!E14</f>
        <v>8105305.2400000002</v>
      </c>
      <c r="H22" s="346" t="e">
        <f>#REF!</f>
        <v>#REF!</v>
      </c>
      <c r="I22" s="346">
        <v>9377703</v>
      </c>
    </row>
    <row r="23" spans="1:9" ht="30" customHeight="1">
      <c r="A23" s="345" t="s">
        <v>2174</v>
      </c>
      <c r="B23" s="346" t="e">
        <f>SUM(C23:H23)</f>
        <v>#REF!</v>
      </c>
      <c r="C23" s="346">
        <v>1753169.15</v>
      </c>
      <c r="D23" s="346">
        <v>2300768.46</v>
      </c>
      <c r="E23" s="346" t="e">
        <f>+#REF!</f>
        <v>#REF!</v>
      </c>
      <c r="F23" s="346" t="e">
        <f>+#REF!</f>
        <v>#REF!</v>
      </c>
      <c r="G23" s="346">
        <f>+'Detalle de Ejecucion Mayo 23'!E31</f>
        <v>2047823.27</v>
      </c>
      <c r="H23" s="346" t="e">
        <f>#REF!</f>
        <v>#REF!</v>
      </c>
      <c r="I23" s="346" t="e">
        <f>#REF!</f>
        <v>#REF!</v>
      </c>
    </row>
    <row r="24" spans="1:9" ht="30" customHeight="1">
      <c r="A24" s="345" t="s">
        <v>2175</v>
      </c>
      <c r="B24" s="337" t="e">
        <f t="shared" si="3"/>
        <v>#REF!</v>
      </c>
      <c r="C24" s="346">
        <f>+' Detalle Ejecucion Enero 23'!F58</f>
        <v>0</v>
      </c>
      <c r="D24" s="346">
        <v>0</v>
      </c>
      <c r="E24" s="346" t="e">
        <f>+#REF!</f>
        <v>#REF!</v>
      </c>
      <c r="F24" s="346" t="e">
        <f>+#REF!</f>
        <v>#REF!</v>
      </c>
      <c r="G24" s="346">
        <f>+'Detalle de Ejecucion Mayo 23'!E57</f>
        <v>10515.2</v>
      </c>
      <c r="H24" s="346" t="e">
        <f>#REF!</f>
        <v>#REF!</v>
      </c>
      <c r="I24" s="346" t="e">
        <f>#REF!</f>
        <v>#REF!</v>
      </c>
    </row>
    <row r="25" spans="1:9" ht="30" customHeight="1">
      <c r="A25" s="345" t="s">
        <v>2176</v>
      </c>
      <c r="B25" s="346" t="e">
        <f t="shared" si="3"/>
        <v>#REF!</v>
      </c>
      <c r="C25" s="346">
        <f>+' Detalle Ejecucion Enero 23'!F63</f>
        <v>10000</v>
      </c>
      <c r="D25" s="346">
        <f>+'Detalle Ejecucion Febrero 23'!E58</f>
        <v>249792.34</v>
      </c>
      <c r="E25" s="346" t="e">
        <f>+#REF!</f>
        <v>#REF!</v>
      </c>
      <c r="F25" s="346" t="e">
        <f>+#REF!</f>
        <v>#REF!</v>
      </c>
      <c r="G25" s="346">
        <f>+'Detalle de Ejecucion Mayo 23'!E64</f>
        <v>305267.65000000002</v>
      </c>
      <c r="H25" s="346" t="e">
        <f>#REF!</f>
        <v>#REF!</v>
      </c>
      <c r="I25" s="346" t="e">
        <f>#REF!</f>
        <v>#REF!</v>
      </c>
    </row>
    <row r="26" spans="1:9" ht="30" customHeight="1">
      <c r="A26" s="368" t="s">
        <v>1753</v>
      </c>
      <c r="B26" s="348" t="e">
        <f>SUM(C26:H26)</f>
        <v>#REF!</v>
      </c>
      <c r="C26" s="348">
        <f t="shared" ref="C26:H26" si="5">SUM(C27:C35)</f>
        <v>4615392.32</v>
      </c>
      <c r="D26" s="348">
        <f t="shared" si="5"/>
        <v>7073335.7700000005</v>
      </c>
      <c r="E26" s="348" t="e">
        <f t="shared" si="5"/>
        <v>#REF!</v>
      </c>
      <c r="F26" s="348" t="e">
        <f t="shared" si="5"/>
        <v>#REF!</v>
      </c>
      <c r="G26" s="348">
        <f t="shared" si="5"/>
        <v>125922608.029</v>
      </c>
      <c r="H26" s="348" t="e">
        <f t="shared" si="5"/>
        <v>#REF!</v>
      </c>
      <c r="I26" s="348" t="e">
        <f t="shared" ref="I26" si="6">SUM(I27:I35)</f>
        <v>#REF!</v>
      </c>
    </row>
    <row r="27" spans="1:9" ht="30" customHeight="1">
      <c r="A27" s="345" t="s">
        <v>2177</v>
      </c>
      <c r="B27" s="348" t="e">
        <f t="shared" si="3"/>
        <v>#REF!</v>
      </c>
      <c r="C27" s="346">
        <f>+' Detalle Ejecucion Enero 23'!F79</f>
        <v>853249.23</v>
      </c>
      <c r="D27" s="346">
        <v>730785.33000000007</v>
      </c>
      <c r="E27" s="346" t="e">
        <f>+#REF!</f>
        <v>#REF!</v>
      </c>
      <c r="F27" s="346" t="e">
        <f>+#REF!</f>
        <v>#REF!</v>
      </c>
      <c r="G27" s="346">
        <f>+'Detalle de Ejecucion Mayo 23'!E82</f>
        <v>865027.91</v>
      </c>
      <c r="H27" s="346" t="e">
        <f>#REF!</f>
        <v>#REF!</v>
      </c>
      <c r="I27" s="346" t="e">
        <f>#REF!</f>
        <v>#REF!</v>
      </c>
    </row>
    <row r="28" spans="1:9" ht="30" customHeight="1">
      <c r="A28" s="345" t="s">
        <v>2178</v>
      </c>
      <c r="B28" s="346" t="e">
        <f t="shared" si="3"/>
        <v>#REF!</v>
      </c>
      <c r="C28" s="346">
        <f>+' Detalle Ejecucion Enero 23'!F91</f>
        <v>7467.04</v>
      </c>
      <c r="D28" s="346">
        <f>+'Detalle Ejecucion Febrero 23'!E87</f>
        <v>11328</v>
      </c>
      <c r="E28" s="346" t="e">
        <f>+#REF!</f>
        <v>#REF!</v>
      </c>
      <c r="F28" s="346" t="e">
        <f>+#REF!</f>
        <v>#REF!</v>
      </c>
      <c r="G28" s="346">
        <f>+'Detalle de Ejecucion Mayo 23'!E97</f>
        <v>0</v>
      </c>
      <c r="H28" s="346" t="e">
        <f>#REF!</f>
        <v>#REF!</v>
      </c>
      <c r="I28" s="346" t="e">
        <f>#REF!</f>
        <v>#REF!</v>
      </c>
    </row>
    <row r="29" spans="1:9" ht="30" customHeight="1">
      <c r="A29" s="345" t="s">
        <v>2179</v>
      </c>
      <c r="B29" s="346" t="e">
        <f t="shared" si="3"/>
        <v>#REF!</v>
      </c>
      <c r="C29" s="346">
        <f>+' Detalle Ejecucion Enero 23'!F96</f>
        <v>1091840</v>
      </c>
      <c r="D29" s="346">
        <f>+'Detalle Ejecucion Febrero 23'!E92</f>
        <v>1638670</v>
      </c>
      <c r="E29" s="346" t="e">
        <f>+#REF!</f>
        <v>#REF!</v>
      </c>
      <c r="F29" s="346" t="e">
        <f>+#REF!</f>
        <v>#REF!</v>
      </c>
      <c r="G29" s="346">
        <f>+'Detalle de Ejecucion Mayo 23'!E100</f>
        <v>1130461.74</v>
      </c>
      <c r="H29" s="346" t="e">
        <f>#REF!</f>
        <v>#REF!</v>
      </c>
      <c r="I29" s="346" t="e">
        <f>#REF!</f>
        <v>#REF!</v>
      </c>
    </row>
    <row r="30" spans="1:9" ht="30" customHeight="1">
      <c r="A30" s="345" t="s">
        <v>2180</v>
      </c>
      <c r="B30" s="346" t="e">
        <f>SUM(C30:H30)</f>
        <v>#REF!</v>
      </c>
      <c r="C30" s="346">
        <v>0</v>
      </c>
      <c r="D30" s="346">
        <f>+'Detalle Ejecucion Febrero 23'!E100</f>
        <v>4200</v>
      </c>
      <c r="E30" s="346" t="e">
        <f>+#REF!</f>
        <v>#REF!</v>
      </c>
      <c r="F30" s="346" t="e">
        <f>+#REF!</f>
        <v>#REF!</v>
      </c>
      <c r="G30" s="346">
        <f>+'Detalle de Ejecucion Mayo 23'!E109</f>
        <v>314</v>
      </c>
      <c r="H30" s="346" t="e">
        <f>#REF!</f>
        <v>#REF!</v>
      </c>
      <c r="I30" s="346" t="e">
        <f>#REF!</f>
        <v>#REF!</v>
      </c>
    </row>
    <row r="31" spans="1:9" ht="30" customHeight="1">
      <c r="A31" s="345" t="s">
        <v>2181</v>
      </c>
      <c r="B31" s="337" t="e">
        <f t="shared" si="3"/>
        <v>#REF!</v>
      </c>
      <c r="C31" s="346">
        <v>0</v>
      </c>
      <c r="D31" s="346">
        <f>+'Detalle Ejecucion Febrero 23'!E101</f>
        <v>0</v>
      </c>
      <c r="E31" s="346" t="e">
        <f>+#REF!</f>
        <v>#REF!</v>
      </c>
      <c r="F31" s="346" t="e">
        <f>+#REF!</f>
        <v>#REF!</v>
      </c>
      <c r="G31" s="346">
        <f>+'Detalle de Ejecucion Mayo 23'!E120</f>
        <v>414239.77</v>
      </c>
      <c r="H31" s="346" t="e">
        <f>#REF!</f>
        <v>#REF!</v>
      </c>
      <c r="I31" s="346" t="e">
        <f>#REF!</f>
        <v>#REF!</v>
      </c>
    </row>
    <row r="32" spans="1:9" ht="30" customHeight="1">
      <c r="A32" s="345" t="s">
        <v>2182</v>
      </c>
      <c r="B32" s="346" t="e">
        <f>SUM(C32:H32)</f>
        <v>#REF!</v>
      </c>
      <c r="C32" s="346">
        <v>446473.15</v>
      </c>
      <c r="D32" s="346">
        <f>+'Detalle Ejecucion Febrero 23'!E120</f>
        <v>682952.39</v>
      </c>
      <c r="E32" s="346" t="e">
        <f>+#REF!</f>
        <v>#REF!</v>
      </c>
      <c r="F32" s="346" t="e">
        <f>+#REF!</f>
        <v>#REF!</v>
      </c>
      <c r="G32" s="346">
        <f>+'Detalle de Ejecucion Mayo 23'!E126</f>
        <v>654058.69999999995</v>
      </c>
      <c r="H32" s="346" t="e">
        <f>#REF!</f>
        <v>#REF!</v>
      </c>
      <c r="I32" s="346" t="e">
        <f>#REF!</f>
        <v>#REF!</v>
      </c>
    </row>
    <row r="33" spans="1:9" ht="30" customHeight="1">
      <c r="A33" s="345" t="s">
        <v>2183</v>
      </c>
      <c r="B33" s="346" t="e">
        <f t="shared" si="3"/>
        <v>#REF!</v>
      </c>
      <c r="C33" s="346">
        <v>0</v>
      </c>
      <c r="D33" s="346">
        <f>+'Detalle Ejecucion Febrero 23'!E130</f>
        <v>228229.7</v>
      </c>
      <c r="E33" s="346" t="e">
        <f>+#REF!</f>
        <v>#REF!</v>
      </c>
      <c r="F33" s="346" t="e">
        <f>+#REF!</f>
        <v>#REF!</v>
      </c>
      <c r="G33" s="346">
        <f>+'Detalle de Ejecucion Mayo 23'!E136</f>
        <v>438989.5</v>
      </c>
      <c r="H33" s="346" t="e">
        <f>#REF!</f>
        <v>#REF!</v>
      </c>
      <c r="I33" s="346" t="e">
        <f>#REF!</f>
        <v>#REF!</v>
      </c>
    </row>
    <row r="34" spans="1:9" ht="30" customHeight="1">
      <c r="A34" s="345" t="s">
        <v>2184</v>
      </c>
      <c r="B34" s="346" t="e">
        <f t="shared" si="3"/>
        <v>#REF!</v>
      </c>
      <c r="C34" s="346">
        <v>2216362.9</v>
      </c>
      <c r="D34" s="346">
        <f>+'Detalle Ejecucion Febrero 23'!E145</f>
        <v>3442327.65</v>
      </c>
      <c r="E34" s="346" t="e">
        <f>+#REF!</f>
        <v>#REF!</v>
      </c>
      <c r="F34" s="346" t="e">
        <f>+#REF!</f>
        <v>#REF!</v>
      </c>
      <c r="G34" s="346">
        <f>+'Detalle de Ejecucion Mayo 23'!E154</f>
        <v>122419516.40899999</v>
      </c>
      <c r="H34" s="346" t="e">
        <f>#REF!</f>
        <v>#REF!</v>
      </c>
      <c r="I34" s="346" t="e">
        <f>#REF!</f>
        <v>#REF!</v>
      </c>
    </row>
    <row r="35" spans="1:9" ht="30" customHeight="1">
      <c r="A35" s="345" t="s">
        <v>2185</v>
      </c>
      <c r="B35" s="337" t="e">
        <f t="shared" ref="B35" si="7">SUM(C35:F35)</f>
        <v>#REF!</v>
      </c>
      <c r="C35" s="346">
        <v>0</v>
      </c>
      <c r="D35" s="346">
        <f>+'Detalle Ejecucion Febrero 23'!E188</f>
        <v>334842.7</v>
      </c>
      <c r="E35" s="346" t="e">
        <f>+#REF!</f>
        <v>#REF!</v>
      </c>
      <c r="F35" s="346" t="e">
        <f>+#REF!</f>
        <v>#REF!</v>
      </c>
      <c r="G35" s="346">
        <f>+'Detalle de Ejecucion Mayo 23'!E185</f>
        <v>0</v>
      </c>
      <c r="H35" s="346" t="e">
        <f>#REF!</f>
        <v>#REF!</v>
      </c>
      <c r="I35" s="346" t="e">
        <f>#REF!</f>
        <v>#REF!</v>
      </c>
    </row>
    <row r="36" spans="1:9" ht="30" customHeight="1">
      <c r="A36" s="367" t="s">
        <v>2161</v>
      </c>
      <c r="B36" s="367" t="s">
        <v>2162</v>
      </c>
      <c r="C36" s="367" t="s">
        <v>800</v>
      </c>
      <c r="D36" s="367" t="s">
        <v>2163</v>
      </c>
      <c r="E36" s="367" t="s">
        <v>615</v>
      </c>
      <c r="F36" s="367" t="s">
        <v>1220</v>
      </c>
      <c r="G36" s="367" t="s">
        <v>1327</v>
      </c>
      <c r="H36" s="367" t="s">
        <v>1460</v>
      </c>
    </row>
    <row r="37" spans="1:9" ht="30" customHeight="1">
      <c r="A37" s="368" t="s">
        <v>1763</v>
      </c>
      <c r="B37" s="348" t="e">
        <f t="shared" ref="B37:B42" si="8">SUM(C37:H37)</f>
        <v>#REF!</v>
      </c>
      <c r="C37" s="348">
        <f t="shared" ref="C37:G37" si="9">SUM(C38:C45)</f>
        <v>686450</v>
      </c>
      <c r="D37" s="348">
        <f t="shared" si="9"/>
        <v>1239265.48</v>
      </c>
      <c r="E37" s="348" t="e">
        <f t="shared" si="9"/>
        <v>#REF!</v>
      </c>
      <c r="F37" s="348" t="e">
        <f t="shared" si="9"/>
        <v>#REF!</v>
      </c>
      <c r="G37" s="348">
        <f t="shared" si="9"/>
        <v>1738236.94</v>
      </c>
      <c r="H37" s="348" t="e">
        <f>SUM(H38:H45)</f>
        <v>#REF!</v>
      </c>
    </row>
    <row r="38" spans="1:9" ht="30" customHeight="1">
      <c r="A38" s="345" t="s">
        <v>2186</v>
      </c>
      <c r="B38" s="346" t="e">
        <f t="shared" si="8"/>
        <v>#REF!</v>
      </c>
      <c r="C38" s="346"/>
      <c r="D38" s="346">
        <f>+'Detalle Ejecucion Febrero 23'!E194</f>
        <v>60472.460000000014</v>
      </c>
      <c r="E38" s="346" t="e">
        <f>+#REF!</f>
        <v>#REF!</v>
      </c>
      <c r="F38" s="346" t="e">
        <f>+#REF!</f>
        <v>#REF!</v>
      </c>
      <c r="G38" s="346">
        <f>+'Detalle de Ejecucion Mayo 23'!E190</f>
        <v>151481.79</v>
      </c>
      <c r="H38" s="346" t="e">
        <f>#REF!</f>
        <v>#REF!</v>
      </c>
    </row>
    <row r="39" spans="1:9" ht="30" customHeight="1">
      <c r="A39" s="345" t="s">
        <v>2187</v>
      </c>
      <c r="B39" s="346" t="e">
        <f t="shared" si="8"/>
        <v>#REF!</v>
      </c>
      <c r="C39" s="346"/>
      <c r="D39" s="346">
        <f>+'Detalle Ejecucion Febrero 23'!E249</f>
        <v>0</v>
      </c>
      <c r="E39" s="346" t="e">
        <f>+#REF!</f>
        <v>#REF!</v>
      </c>
      <c r="F39" s="346" t="e">
        <f>+#REF!</f>
        <v>#REF!</v>
      </c>
      <c r="G39" s="346">
        <f>+'Detalle de Ejecucion Mayo 23'!E222</f>
        <v>0</v>
      </c>
      <c r="H39" s="346" t="e">
        <f>#REF!</f>
        <v>#REF!</v>
      </c>
    </row>
    <row r="40" spans="1:9" ht="30" customHeight="1">
      <c r="A40" s="345" t="s">
        <v>2188</v>
      </c>
      <c r="B40" s="346" t="e">
        <f t="shared" si="8"/>
        <v>#REF!</v>
      </c>
      <c r="C40" s="346"/>
      <c r="D40" s="346">
        <f>+'Detalle Ejecucion Febrero 23'!E254</f>
        <v>0</v>
      </c>
      <c r="E40" s="346" t="e">
        <f>+#REF!</f>
        <v>#REF!</v>
      </c>
      <c r="F40" s="346" t="e">
        <f>+#REF!</f>
        <v>#REF!</v>
      </c>
      <c r="G40" s="346">
        <f>+'Detalle de Ejecucion Mayo 23'!E226</f>
        <v>0</v>
      </c>
      <c r="H40" s="346" t="e">
        <f>#REF!</f>
        <v>#REF!</v>
      </c>
    </row>
    <row r="41" spans="1:9" ht="30" customHeight="1">
      <c r="A41" s="345" t="s">
        <v>2189</v>
      </c>
      <c r="B41" s="346" t="e">
        <f t="shared" si="8"/>
        <v>#REF!</v>
      </c>
      <c r="C41" s="346"/>
      <c r="D41" s="346">
        <f>+'Detalle Ejecucion Febrero 23'!E261</f>
        <v>0</v>
      </c>
      <c r="E41" s="346" t="e">
        <f>+#REF!</f>
        <v>#REF!</v>
      </c>
      <c r="F41" s="346" t="e">
        <f>+#REF!</f>
        <v>#REF!</v>
      </c>
      <c r="G41" s="346">
        <f>+'Detalle de Ejecucion Mayo 23'!E232</f>
        <v>0</v>
      </c>
      <c r="H41" s="346" t="e">
        <f>#REF!</f>
        <v>#REF!</v>
      </c>
    </row>
    <row r="42" spans="1:9" ht="30" customHeight="1">
      <c r="A42" s="345" t="s">
        <v>2190</v>
      </c>
      <c r="B42" s="337" t="e">
        <f t="shared" si="8"/>
        <v>#REF!</v>
      </c>
      <c r="C42" s="346"/>
      <c r="D42" s="346">
        <f>+'Detalle Ejecucion Febrero 23'!E264</f>
        <v>106495</v>
      </c>
      <c r="E42" s="346" t="e">
        <f>+#REF!</f>
        <v>#REF!</v>
      </c>
      <c r="F42" s="346" t="e">
        <f>+#REF!</f>
        <v>#REF!</v>
      </c>
      <c r="G42" s="346">
        <f>+'Detalle de Ejecucion Mayo 23'!E234</f>
        <v>0</v>
      </c>
      <c r="H42" s="346" t="e">
        <f>#REF!</f>
        <v>#REF!</v>
      </c>
    </row>
    <row r="43" spans="1:9" ht="30" customHeight="1">
      <c r="A43" s="345" t="s">
        <v>2191</v>
      </c>
      <c r="B43" s="337" t="e">
        <f t="shared" ref="B43" si="10">SUM(C43:G43)</f>
        <v>#REF!</v>
      </c>
      <c r="C43" s="346"/>
      <c r="D43" s="346">
        <f>+'Detalle Ejecucion Febrero 23'!E270</f>
        <v>0</v>
      </c>
      <c r="E43" s="346" t="e">
        <f>+#REF!</f>
        <v>#REF!</v>
      </c>
      <c r="F43" s="346" t="e">
        <f>+#REF!</f>
        <v>#REF!</v>
      </c>
      <c r="G43" s="346">
        <f>+'Detalle de Ejecucion Mayo 23'!E239</f>
        <v>4445.0600000000004</v>
      </c>
      <c r="H43" s="346" t="e">
        <f>#REF!</f>
        <v>#REF!</v>
      </c>
    </row>
    <row r="44" spans="1:9" ht="30" customHeight="1">
      <c r="A44" s="345" t="s">
        <v>2192</v>
      </c>
      <c r="B44" s="346" t="e">
        <f>SUM(C44:H44)</f>
        <v>#REF!</v>
      </c>
      <c r="C44" s="346">
        <f>+' Detalle Ejecucion Enero 23'!F218</f>
        <v>686450</v>
      </c>
      <c r="D44" s="346">
        <f>+'Detalle Ejecucion Febrero 23'!E279</f>
        <v>686490</v>
      </c>
      <c r="E44" s="346" t="e">
        <f>+#REF!</f>
        <v>#REF!</v>
      </c>
      <c r="F44" s="346" t="e">
        <f>+#REF!</f>
        <v>#REF!</v>
      </c>
      <c r="G44" s="346">
        <f>+'Detalle de Ejecucion Mayo 23'!E249</f>
        <v>642060</v>
      </c>
      <c r="H44" s="346" t="e">
        <f>#REF!</f>
        <v>#REF!</v>
      </c>
    </row>
    <row r="45" spans="1:9" ht="30" customHeight="1">
      <c r="A45" s="345" t="s">
        <v>2193</v>
      </c>
      <c r="B45" s="346" t="e">
        <f>SUM(C45:H45)</f>
        <v>#REF!</v>
      </c>
      <c r="C45" s="346"/>
      <c r="D45" s="346">
        <f>+'Detalle Ejecucion Febrero 23'!E290</f>
        <v>385808.02000000008</v>
      </c>
      <c r="E45" s="346" t="e">
        <f>+#REF!</f>
        <v>#REF!</v>
      </c>
      <c r="F45" s="346" t="e">
        <f>+#REF!</f>
        <v>#REF!</v>
      </c>
      <c r="G45" s="346">
        <f>+'Detalle de Ejecucion Mayo 23'!E259</f>
        <v>940250.09000000008</v>
      </c>
      <c r="H45" s="346" t="e">
        <f>#REF!</f>
        <v>#REF!</v>
      </c>
    </row>
    <row r="46" spans="1:9" ht="30" customHeight="1">
      <c r="A46" s="368" t="s">
        <v>1772</v>
      </c>
      <c r="B46" s="348" t="e">
        <f>SUM(C46:H46)</f>
        <v>#REF!</v>
      </c>
      <c r="C46" s="348">
        <f t="shared" ref="C46:H46" si="11">SUM(C47:C48)</f>
        <v>0</v>
      </c>
      <c r="D46" s="348">
        <f t="shared" si="11"/>
        <v>0</v>
      </c>
      <c r="E46" s="346" t="e">
        <f t="shared" si="11"/>
        <v>#REF!</v>
      </c>
      <c r="F46" s="348" t="e">
        <f t="shared" si="11"/>
        <v>#REF!</v>
      </c>
      <c r="G46" s="348"/>
      <c r="H46" s="348" t="e">
        <f t="shared" si="11"/>
        <v>#REF!</v>
      </c>
    </row>
    <row r="47" spans="1:9" ht="30" customHeight="1">
      <c r="A47" s="345" t="s">
        <v>2194</v>
      </c>
      <c r="B47" s="337" t="e">
        <f t="shared" ref="B47:B80" si="12">SUM(C47:H47)</f>
        <v>#REF!</v>
      </c>
      <c r="C47" s="346"/>
      <c r="D47" s="346">
        <f>+'Detalle Ejecucion Febrero 23'!E322</f>
        <v>0</v>
      </c>
      <c r="E47" s="346" t="e">
        <f>+#REF!</f>
        <v>#REF!</v>
      </c>
      <c r="F47" s="346" t="e">
        <f>+#REF!</f>
        <v>#REF!</v>
      </c>
      <c r="G47" s="346">
        <f>+'Detalle de Ejecucion Mayo 23'!E287</f>
        <v>0</v>
      </c>
      <c r="H47" s="346" t="e">
        <f>#REF!</f>
        <v>#REF!</v>
      </c>
    </row>
    <row r="48" spans="1:9" ht="30" customHeight="1">
      <c r="A48" s="345" t="s">
        <v>2195</v>
      </c>
      <c r="B48" s="337" t="e">
        <f t="shared" si="12"/>
        <v>#REF!</v>
      </c>
      <c r="C48" s="346">
        <v>0</v>
      </c>
      <c r="D48" s="346">
        <v>0</v>
      </c>
      <c r="E48" s="346" t="e">
        <f>+#REF!</f>
        <v>#REF!</v>
      </c>
      <c r="F48" s="346" t="e">
        <f>+#REF!</f>
        <v>#REF!</v>
      </c>
      <c r="G48" s="346">
        <f>+'Detalle de Ejecucion Mayo 23'!E294</f>
        <v>0</v>
      </c>
      <c r="H48" s="346" t="e">
        <f>#REF!</f>
        <v>#REF!</v>
      </c>
    </row>
    <row r="49" spans="1:8" ht="30" customHeight="1">
      <c r="A49" s="367" t="s">
        <v>2161</v>
      </c>
      <c r="B49" s="367" t="s">
        <v>2162</v>
      </c>
      <c r="C49" s="367" t="s">
        <v>800</v>
      </c>
      <c r="D49" s="367" t="s">
        <v>2163</v>
      </c>
      <c r="E49" s="367" t="s">
        <v>615</v>
      </c>
      <c r="F49" s="367" t="s">
        <v>1220</v>
      </c>
      <c r="G49" s="367" t="s">
        <v>1327</v>
      </c>
      <c r="H49" s="367" t="s">
        <v>1460</v>
      </c>
    </row>
    <row r="50" spans="1:8" ht="30" customHeight="1">
      <c r="A50" s="368" t="s">
        <v>1774</v>
      </c>
      <c r="B50" s="348">
        <f>SUM(C50:H50)</f>
        <v>1452948275</v>
      </c>
      <c r="C50" s="348">
        <f t="shared" ref="C50:G50" si="13">SUM(C51:C57)</f>
        <v>0</v>
      </c>
      <c r="D50" s="348">
        <f t="shared" si="13"/>
        <v>0</v>
      </c>
      <c r="E50" s="348">
        <f t="shared" si="13"/>
        <v>0</v>
      </c>
      <c r="F50" s="348">
        <f t="shared" si="13"/>
        <v>0</v>
      </c>
      <c r="G50" s="348">
        <f t="shared" si="13"/>
        <v>0</v>
      </c>
      <c r="H50" s="348">
        <f>SUM(H51:H57)</f>
        <v>1452948275</v>
      </c>
    </row>
    <row r="51" spans="1:8" ht="30" customHeight="1">
      <c r="A51" s="345" t="s">
        <v>2196</v>
      </c>
      <c r="B51" s="337">
        <f t="shared" si="12"/>
        <v>0</v>
      </c>
      <c r="C51" s="346"/>
      <c r="D51" s="346"/>
      <c r="E51" s="346">
        <v>0</v>
      </c>
      <c r="F51" s="346">
        <v>0</v>
      </c>
      <c r="G51" s="346">
        <v>0</v>
      </c>
      <c r="H51" s="346">
        <v>0</v>
      </c>
    </row>
    <row r="52" spans="1:8" ht="30" customHeight="1">
      <c r="A52" s="345" t="s">
        <v>2197</v>
      </c>
      <c r="B52" s="346">
        <f>SUM(C52:H52)</f>
        <v>1452948275</v>
      </c>
      <c r="C52" s="346">
        <f>+' Detalle Ejecucion Enero 23'!F273</f>
        <v>0</v>
      </c>
      <c r="D52" s="346"/>
      <c r="E52" s="346">
        <v>0</v>
      </c>
      <c r="F52" s="346">
        <v>0</v>
      </c>
      <c r="G52" s="346">
        <v>0</v>
      </c>
      <c r="H52" s="346">
        <v>1452948275</v>
      </c>
    </row>
    <row r="53" spans="1:8" ht="30" customHeight="1">
      <c r="A53" s="345" t="s">
        <v>2198</v>
      </c>
      <c r="B53" s="337">
        <f t="shared" si="12"/>
        <v>0</v>
      </c>
      <c r="C53" s="346"/>
      <c r="D53" s="346"/>
      <c r="E53" s="346">
        <v>0</v>
      </c>
      <c r="F53" s="346">
        <v>0</v>
      </c>
      <c r="G53" s="346">
        <v>0</v>
      </c>
      <c r="H53" s="346">
        <v>0</v>
      </c>
    </row>
    <row r="54" spans="1:8" ht="30" customHeight="1">
      <c r="A54" s="345" t="s">
        <v>2199</v>
      </c>
      <c r="B54" s="337">
        <f t="shared" si="12"/>
        <v>0</v>
      </c>
      <c r="C54" s="346"/>
      <c r="D54" s="346"/>
      <c r="E54" s="346">
        <v>0</v>
      </c>
      <c r="F54" s="346">
        <v>0</v>
      </c>
      <c r="G54" s="346">
        <v>0</v>
      </c>
      <c r="H54" s="346">
        <v>0</v>
      </c>
    </row>
    <row r="55" spans="1:8" ht="30" customHeight="1">
      <c r="A55" s="345" t="s">
        <v>2200</v>
      </c>
      <c r="B55" s="337">
        <f t="shared" si="12"/>
        <v>0</v>
      </c>
      <c r="C55" s="346"/>
      <c r="D55" s="346"/>
      <c r="E55" s="346">
        <v>0</v>
      </c>
      <c r="F55" s="346">
        <v>0</v>
      </c>
      <c r="G55" s="346">
        <v>0</v>
      </c>
      <c r="H55" s="346">
        <v>0</v>
      </c>
    </row>
    <row r="56" spans="1:8" ht="30" customHeight="1">
      <c r="A56" s="345" t="s">
        <v>2201</v>
      </c>
      <c r="B56" s="337">
        <f t="shared" si="12"/>
        <v>0</v>
      </c>
      <c r="C56" s="346"/>
      <c r="D56" s="346"/>
      <c r="E56" s="346">
        <v>0</v>
      </c>
      <c r="F56" s="346">
        <v>0</v>
      </c>
      <c r="G56" s="346">
        <v>0</v>
      </c>
      <c r="H56" s="346">
        <v>0</v>
      </c>
    </row>
    <row r="57" spans="1:8" ht="30" customHeight="1">
      <c r="A57" s="345" t="s">
        <v>2202</v>
      </c>
      <c r="B57" s="337">
        <f t="shared" si="12"/>
        <v>0</v>
      </c>
      <c r="C57" s="346"/>
      <c r="D57" s="346"/>
      <c r="E57" s="346">
        <v>0</v>
      </c>
      <c r="F57" s="346">
        <v>0</v>
      </c>
      <c r="G57" s="346">
        <v>0</v>
      </c>
      <c r="H57" s="346">
        <v>0</v>
      </c>
    </row>
    <row r="58" spans="1:8" ht="30" customHeight="1">
      <c r="A58" s="368" t="s">
        <v>1777</v>
      </c>
      <c r="B58" s="348" t="e">
        <f>SUM(C58:H58)</f>
        <v>#REF!</v>
      </c>
      <c r="C58" s="348">
        <f t="shared" ref="C58:H58" si="14">SUM(C59:C67)</f>
        <v>2443367.4699999997</v>
      </c>
      <c r="D58" s="348">
        <f t="shared" si="14"/>
        <v>0</v>
      </c>
      <c r="E58" s="348" t="e">
        <f t="shared" si="14"/>
        <v>#REF!</v>
      </c>
      <c r="F58" s="348" t="e">
        <f t="shared" si="14"/>
        <v>#REF!</v>
      </c>
      <c r="G58" s="348">
        <f t="shared" si="14"/>
        <v>4289243.28</v>
      </c>
      <c r="H58" s="348" t="e">
        <f t="shared" si="14"/>
        <v>#REF!</v>
      </c>
    </row>
    <row r="59" spans="1:8" ht="30" customHeight="1">
      <c r="A59" s="345" t="s">
        <v>2203</v>
      </c>
      <c r="B59" s="346" t="e">
        <f>SUM(C59:H59)</f>
        <v>#REF!</v>
      </c>
      <c r="C59" s="346">
        <v>1973180.16</v>
      </c>
      <c r="D59" s="346"/>
      <c r="E59" s="346" t="e">
        <f>+#REF!</f>
        <v>#REF!</v>
      </c>
      <c r="F59" s="346" t="e">
        <f>+#REF!</f>
        <v>#REF!</v>
      </c>
      <c r="G59" s="346">
        <f>+'Detalle de Ejecucion Mayo 23'!E325</f>
        <v>3912225.81</v>
      </c>
      <c r="H59" s="346" t="e">
        <f>#REF!</f>
        <v>#REF!</v>
      </c>
    </row>
    <row r="60" spans="1:8" ht="30" customHeight="1">
      <c r="A60" s="345" t="s">
        <v>2204</v>
      </c>
      <c r="B60" s="337" t="e">
        <f t="shared" si="12"/>
        <v>#REF!</v>
      </c>
      <c r="C60" s="346">
        <v>0</v>
      </c>
      <c r="D60" s="346"/>
      <c r="E60" s="346" t="e">
        <f>+#REF!</f>
        <v>#REF!</v>
      </c>
      <c r="F60" s="346" t="e">
        <f>+#REF!</f>
        <v>#REF!</v>
      </c>
      <c r="G60" s="346">
        <f>+'Detalle de Ejecucion Mayo 23'!E333</f>
        <v>0</v>
      </c>
      <c r="H60" s="346" t="e">
        <f>#REF!</f>
        <v>#REF!</v>
      </c>
    </row>
    <row r="61" spans="1:8" ht="30" customHeight="1">
      <c r="A61" s="345" t="s">
        <v>2205</v>
      </c>
      <c r="B61" s="337" t="e">
        <f t="shared" si="12"/>
        <v>#REF!</v>
      </c>
      <c r="C61" s="346">
        <v>0</v>
      </c>
      <c r="D61" s="346"/>
      <c r="E61" s="346" t="e">
        <f>+#REF!</f>
        <v>#REF!</v>
      </c>
      <c r="F61" s="346" t="e">
        <f>+#REF!</f>
        <v>#REF!</v>
      </c>
      <c r="G61" s="346">
        <f>+'Detalle de Ejecucion Mayo 23'!E337</f>
        <v>0</v>
      </c>
      <c r="H61" s="346" t="e">
        <f>#REF!</f>
        <v>#REF!</v>
      </c>
    </row>
    <row r="62" spans="1:8" ht="30" customHeight="1">
      <c r="A62" s="345" t="s">
        <v>2206</v>
      </c>
      <c r="B62" s="337" t="e">
        <f t="shared" si="12"/>
        <v>#REF!</v>
      </c>
      <c r="C62" s="346">
        <v>0</v>
      </c>
      <c r="D62" s="346"/>
      <c r="E62" s="346" t="e">
        <f>+#REF!</f>
        <v>#REF!</v>
      </c>
      <c r="F62" s="346" t="e">
        <f>+#REF!</f>
        <v>#REF!</v>
      </c>
      <c r="G62" s="346">
        <f>+'Detalle de Ejecucion Mayo 23'!E340</f>
        <v>0</v>
      </c>
      <c r="H62" s="346" t="e">
        <f>#REF!</f>
        <v>#REF!</v>
      </c>
    </row>
    <row r="63" spans="1:8" ht="30" customHeight="1">
      <c r="A63" s="345" t="s">
        <v>2207</v>
      </c>
      <c r="B63" s="346" t="e">
        <f>SUM(C63:H63)</f>
        <v>#REF!</v>
      </c>
      <c r="C63" s="346">
        <v>0</v>
      </c>
      <c r="D63" s="346"/>
      <c r="E63" s="346" t="e">
        <f>+#REF!</f>
        <v>#REF!</v>
      </c>
      <c r="F63" s="346" t="e">
        <f>+#REF!</f>
        <v>#REF!</v>
      </c>
      <c r="G63" s="346">
        <f>+'Detalle de Ejecucion Mayo 23'!E342</f>
        <v>3429.47</v>
      </c>
      <c r="H63" s="346">
        <v>0</v>
      </c>
    </row>
    <row r="64" spans="1:8" ht="30" customHeight="1">
      <c r="A64" s="345" t="s">
        <v>2208</v>
      </c>
      <c r="B64" s="337" t="e">
        <f t="shared" si="12"/>
        <v>#REF!</v>
      </c>
      <c r="C64" s="346">
        <v>0</v>
      </c>
      <c r="D64" s="346"/>
      <c r="E64" s="346" t="e">
        <f>+#REF!</f>
        <v>#REF!</v>
      </c>
      <c r="F64" s="346" t="e">
        <f>+#REF!</f>
        <v>#REF!</v>
      </c>
      <c r="G64" s="346">
        <f>+'Detalle de Ejecucion Mayo 23'!E350</f>
        <v>43188</v>
      </c>
      <c r="H64" s="346" t="e">
        <f>#REF!</f>
        <v>#REF!</v>
      </c>
    </row>
    <row r="65" spans="1:8" ht="30" customHeight="1">
      <c r="A65" s="345" t="s">
        <v>2209</v>
      </c>
      <c r="B65" s="337">
        <f t="shared" si="12"/>
        <v>0</v>
      </c>
      <c r="C65" s="346">
        <v>0</v>
      </c>
      <c r="D65" s="346"/>
      <c r="E65" s="346">
        <v>0</v>
      </c>
      <c r="F65" s="346">
        <v>0</v>
      </c>
      <c r="G65" s="346">
        <v>0</v>
      </c>
      <c r="H65" s="346">
        <v>0</v>
      </c>
    </row>
    <row r="66" spans="1:8" ht="30" customHeight="1">
      <c r="A66" s="345" t="s">
        <v>2210</v>
      </c>
      <c r="B66" s="346" t="e">
        <f>SUM(C66:H66)</f>
        <v>#REF!</v>
      </c>
      <c r="C66" s="346">
        <v>470187.31</v>
      </c>
      <c r="D66" s="346"/>
      <c r="E66" s="346" t="e">
        <f>+#REF!</f>
        <v>#REF!</v>
      </c>
      <c r="F66" s="346" t="e">
        <f>+#REF!</f>
        <v>#REF!</v>
      </c>
      <c r="G66" s="346">
        <f>+'Detalle de Ejecucion Mayo 23'!E353</f>
        <v>330400</v>
      </c>
      <c r="H66" s="346" t="e">
        <f>#REF!</f>
        <v>#REF!</v>
      </c>
    </row>
    <row r="67" spans="1:8" ht="30" customHeight="1">
      <c r="A67" s="345" t="s">
        <v>2211</v>
      </c>
      <c r="B67" s="337" t="e">
        <f t="shared" si="12"/>
        <v>#REF!</v>
      </c>
      <c r="C67" s="346">
        <v>0</v>
      </c>
      <c r="D67" s="346"/>
      <c r="E67" s="346" t="e">
        <f>+#REF!</f>
        <v>#REF!</v>
      </c>
      <c r="F67" s="346" t="e">
        <f>+#REF!</f>
        <v>#REF!</v>
      </c>
      <c r="G67" s="346">
        <f>+'Detalle de Ejecucion Mayo 23'!E357</f>
        <v>0</v>
      </c>
      <c r="H67" s="346" t="e">
        <f>#REF!</f>
        <v>#REF!</v>
      </c>
    </row>
    <row r="68" spans="1:8" ht="30" customHeight="1">
      <c r="A68" s="367" t="s">
        <v>2161</v>
      </c>
      <c r="B68" s="367" t="s">
        <v>2162</v>
      </c>
      <c r="C68" s="367" t="s">
        <v>800</v>
      </c>
      <c r="D68" s="367" t="s">
        <v>2163</v>
      </c>
      <c r="E68" s="367" t="s">
        <v>615</v>
      </c>
      <c r="F68" s="367" t="s">
        <v>1220</v>
      </c>
      <c r="G68" s="367" t="s">
        <v>1327</v>
      </c>
      <c r="H68" s="367" t="s">
        <v>1460</v>
      </c>
    </row>
    <row r="69" spans="1:8" ht="30" customHeight="1">
      <c r="A69" s="368" t="s">
        <v>1785</v>
      </c>
      <c r="B69" s="348" t="e">
        <f>SUM(C69:H69)</f>
        <v>#REF!</v>
      </c>
      <c r="C69" s="348">
        <f t="shared" ref="C69:H69" si="15">SUM(C70:C73)</f>
        <v>1055750.49</v>
      </c>
      <c r="D69" s="348">
        <f t="shared" si="15"/>
        <v>7066840.9900000002</v>
      </c>
      <c r="E69" s="348" t="e">
        <f t="shared" si="15"/>
        <v>#REF!</v>
      </c>
      <c r="F69" s="348" t="e">
        <f t="shared" si="15"/>
        <v>#REF!</v>
      </c>
      <c r="G69" s="348">
        <f t="shared" si="15"/>
        <v>1113863.9099999999</v>
      </c>
      <c r="H69" s="348" t="e">
        <f t="shared" si="15"/>
        <v>#REF!</v>
      </c>
    </row>
    <row r="70" spans="1:8" ht="30" customHeight="1">
      <c r="A70" s="345" t="s">
        <v>2212</v>
      </c>
      <c r="B70" s="346" t="e">
        <f>SUM(C70:H70)</f>
        <v>#REF!</v>
      </c>
      <c r="C70" s="346">
        <f>+' Detalle Ejecucion Enero 23'!E316</f>
        <v>1055750.49</v>
      </c>
      <c r="D70" s="346">
        <f>+'Detalle Ejecucion Febrero 23'!E378</f>
        <v>7066840.9900000002</v>
      </c>
      <c r="E70" s="346" t="e">
        <f>+#REF!</f>
        <v>#REF!</v>
      </c>
      <c r="F70" s="346" t="e">
        <f>+#REF!</f>
        <v>#REF!</v>
      </c>
      <c r="G70" s="346">
        <f>+'Detalle de Ejecucion Mayo 23'!E361</f>
        <v>1113863.9099999999</v>
      </c>
      <c r="H70" s="346" t="e">
        <f>#REF!</f>
        <v>#REF!</v>
      </c>
    </row>
    <row r="71" spans="1:8" ht="30" customHeight="1">
      <c r="A71" s="345" t="s">
        <v>2213</v>
      </c>
      <c r="B71" s="337">
        <f t="shared" si="12"/>
        <v>0</v>
      </c>
      <c r="C71" s="346"/>
      <c r="D71" s="346"/>
      <c r="E71" s="346"/>
      <c r="F71" s="346"/>
      <c r="G71" s="346"/>
      <c r="H71" s="346"/>
    </row>
    <row r="72" spans="1:8" ht="30" customHeight="1">
      <c r="A72" s="345" t="s">
        <v>2214</v>
      </c>
      <c r="B72" s="337">
        <f t="shared" si="12"/>
        <v>0</v>
      </c>
      <c r="C72" s="346"/>
      <c r="D72" s="346"/>
      <c r="E72" s="346"/>
      <c r="F72" s="346"/>
      <c r="G72" s="346"/>
      <c r="H72" s="346"/>
    </row>
    <row r="73" spans="1:8" ht="30" customHeight="1">
      <c r="A73" s="345" t="s">
        <v>2215</v>
      </c>
      <c r="B73" s="337">
        <f t="shared" si="12"/>
        <v>0</v>
      </c>
      <c r="C73" s="346"/>
      <c r="D73" s="346"/>
      <c r="E73" s="346"/>
      <c r="F73" s="346"/>
      <c r="G73" s="346"/>
      <c r="H73" s="346"/>
    </row>
    <row r="74" spans="1:8" ht="30" customHeight="1">
      <c r="A74" s="368" t="s">
        <v>2216</v>
      </c>
      <c r="B74" s="337">
        <f>SUM(C74:H74)</f>
        <v>0</v>
      </c>
      <c r="C74" s="348"/>
      <c r="D74" s="348">
        <f t="shared" ref="D74:H74" si="16">SUM(D75:D80)</f>
        <v>0</v>
      </c>
      <c r="E74" s="348">
        <f t="shared" si="16"/>
        <v>0</v>
      </c>
      <c r="F74" s="348">
        <f t="shared" si="16"/>
        <v>0</v>
      </c>
      <c r="G74" s="348">
        <f t="shared" si="16"/>
        <v>0</v>
      </c>
      <c r="H74" s="348">
        <f t="shared" si="16"/>
        <v>0</v>
      </c>
    </row>
    <row r="75" spans="1:8" ht="30" customHeight="1">
      <c r="A75" s="345" t="s">
        <v>2217</v>
      </c>
      <c r="B75" s="337">
        <f t="shared" si="12"/>
        <v>0</v>
      </c>
      <c r="C75" s="346"/>
      <c r="D75" s="346"/>
      <c r="E75" s="346"/>
      <c r="F75" s="346"/>
      <c r="G75" s="346"/>
      <c r="H75" s="346"/>
    </row>
    <row r="76" spans="1:8" ht="30" customHeight="1">
      <c r="A76" s="345" t="s">
        <v>2218</v>
      </c>
      <c r="B76" s="337">
        <f t="shared" si="12"/>
        <v>0</v>
      </c>
      <c r="C76" s="346"/>
      <c r="D76" s="346"/>
      <c r="E76" s="346" t="s">
        <v>2219</v>
      </c>
      <c r="F76" s="346"/>
      <c r="G76" s="346"/>
      <c r="H76" s="346"/>
    </row>
    <row r="77" spans="1:8" ht="30" customHeight="1">
      <c r="A77" s="368" t="s">
        <v>2220</v>
      </c>
      <c r="B77" s="337">
        <f>SUM(C77:H77)</f>
        <v>0</v>
      </c>
      <c r="C77" s="348"/>
      <c r="D77" s="348">
        <f t="shared" ref="D77:F77" si="17">SUM(D78:D80)</f>
        <v>0</v>
      </c>
      <c r="E77" s="348">
        <f t="shared" si="17"/>
        <v>0</v>
      </c>
      <c r="F77" s="346">
        <f t="shared" si="17"/>
        <v>0</v>
      </c>
      <c r="G77" s="346"/>
      <c r="H77" s="346"/>
    </row>
    <row r="78" spans="1:8" ht="30" customHeight="1">
      <c r="A78" s="345" t="s">
        <v>2221</v>
      </c>
      <c r="B78" s="337">
        <f t="shared" si="12"/>
        <v>0</v>
      </c>
      <c r="C78" s="346"/>
      <c r="D78" s="346"/>
      <c r="E78" s="346"/>
      <c r="F78" s="346"/>
      <c r="G78" s="346"/>
      <c r="H78" s="346"/>
    </row>
    <row r="79" spans="1:8" ht="30" customHeight="1">
      <c r="A79" s="345" t="s">
        <v>2222</v>
      </c>
      <c r="B79" s="337">
        <f t="shared" si="12"/>
        <v>0</v>
      </c>
      <c r="C79" s="346"/>
      <c r="D79" s="346"/>
      <c r="E79" s="346"/>
      <c r="F79" s="346"/>
      <c r="G79" s="346"/>
      <c r="H79" s="346"/>
    </row>
    <row r="80" spans="1:8" ht="30" customHeight="1">
      <c r="A80" s="345" t="s">
        <v>2223</v>
      </c>
      <c r="B80" s="337">
        <f t="shared" si="12"/>
        <v>0</v>
      </c>
      <c r="C80" s="346"/>
      <c r="D80" s="346"/>
      <c r="E80" s="346"/>
      <c r="F80" s="346"/>
      <c r="G80" s="346"/>
      <c r="H80" s="346"/>
    </row>
    <row r="81" spans="1:8" ht="30" customHeight="1">
      <c r="A81" s="370" t="s">
        <v>15</v>
      </c>
      <c r="B81" s="371" t="e">
        <f>SUM(C81:H81)</f>
        <v>#REF!</v>
      </c>
      <c r="C81" s="371">
        <f t="shared" ref="C81:H81" si="18">SUM(C74,C69,C58,C50,C46,C37,C26,C21)</f>
        <v>17780659.43</v>
      </c>
      <c r="D81" s="371">
        <f t="shared" si="18"/>
        <v>25126533.040000003</v>
      </c>
      <c r="E81" s="371" t="e">
        <f t="shared" si="18"/>
        <v>#REF!</v>
      </c>
      <c r="F81" s="371" t="e">
        <f t="shared" si="18"/>
        <v>#REF!</v>
      </c>
      <c r="G81" s="371">
        <f t="shared" si="18"/>
        <v>143532863.51899999</v>
      </c>
      <c r="H81" s="371" t="e">
        <f t="shared" si="18"/>
        <v>#REF!</v>
      </c>
    </row>
    <row r="82" spans="1:8" ht="30" customHeight="1">
      <c r="A82" s="350"/>
      <c r="B82" s="351"/>
      <c r="C82" s="351"/>
      <c r="D82" s="352"/>
      <c r="E82" s="353"/>
      <c r="F82" s="354"/>
      <c r="G82" s="354"/>
      <c r="H82" s="354"/>
    </row>
    <row r="83" spans="1:8" ht="30" customHeight="1">
      <c r="A83" s="355" t="s">
        <v>2224</v>
      </c>
      <c r="B83" s="356"/>
      <c r="C83" s="356"/>
      <c r="D83" s="357"/>
      <c r="E83" s="357"/>
      <c r="F83" s="354"/>
      <c r="G83" s="354"/>
      <c r="H83" s="354"/>
    </row>
    <row r="84" spans="1:8" ht="30" customHeight="1">
      <c r="A84" s="347" t="s">
        <v>2225</v>
      </c>
      <c r="B84" s="351"/>
      <c r="C84" s="351"/>
      <c r="D84" s="358"/>
      <c r="E84" s="353"/>
      <c r="F84" s="354"/>
      <c r="G84" s="354"/>
      <c r="H84" s="354"/>
    </row>
    <row r="85" spans="1:8" ht="30" customHeight="1">
      <c r="A85" s="345" t="s">
        <v>2226</v>
      </c>
      <c r="B85" s="351"/>
      <c r="C85" s="351"/>
      <c r="D85" s="352"/>
      <c r="E85" s="353"/>
      <c r="F85" s="354"/>
      <c r="G85" s="354"/>
      <c r="H85" s="354"/>
    </row>
    <row r="86" spans="1:8" ht="30" customHeight="1">
      <c r="A86" s="345" t="s">
        <v>2227</v>
      </c>
      <c r="B86" s="351"/>
      <c r="C86" s="351"/>
      <c r="D86" s="352"/>
      <c r="E86" s="353"/>
      <c r="F86" s="354"/>
      <c r="G86" s="354"/>
      <c r="H86" s="354"/>
    </row>
    <row r="87" spans="1:8" ht="30" customHeight="1">
      <c r="A87" s="347" t="s">
        <v>2228</v>
      </c>
      <c r="B87" s="351"/>
      <c r="C87" s="351"/>
      <c r="D87" s="358"/>
      <c r="E87" s="353"/>
      <c r="F87" s="354"/>
      <c r="G87" s="354"/>
      <c r="H87" s="354"/>
    </row>
    <row r="88" spans="1:8" ht="30" customHeight="1">
      <c r="A88" s="345" t="s">
        <v>2229</v>
      </c>
      <c r="B88" s="351"/>
      <c r="C88" s="351"/>
      <c r="D88" s="352"/>
      <c r="E88" s="353"/>
      <c r="F88" s="354"/>
      <c r="G88" s="354"/>
      <c r="H88" s="354"/>
    </row>
    <row r="89" spans="1:8" ht="30" customHeight="1">
      <c r="A89" s="345" t="s">
        <v>2230</v>
      </c>
      <c r="B89" s="351"/>
      <c r="C89" s="351"/>
      <c r="D89" s="352"/>
      <c r="E89" s="353"/>
      <c r="F89" s="354"/>
      <c r="G89" s="354"/>
      <c r="H89" s="354"/>
    </row>
    <row r="90" spans="1:8" ht="30" customHeight="1">
      <c r="A90" s="347" t="s">
        <v>2231</v>
      </c>
      <c r="B90" s="351"/>
      <c r="C90" s="351"/>
      <c r="D90" s="358"/>
      <c r="E90" s="353"/>
      <c r="F90" s="354"/>
      <c r="G90" s="354"/>
      <c r="H90" s="354"/>
    </row>
    <row r="91" spans="1:8" ht="30" customHeight="1">
      <c r="A91" s="345" t="s">
        <v>2232</v>
      </c>
      <c r="B91" s="351"/>
      <c r="C91" s="351"/>
      <c r="D91" s="352"/>
      <c r="E91" s="353"/>
      <c r="F91" s="354"/>
      <c r="G91" s="354"/>
      <c r="H91" s="354"/>
    </row>
    <row r="92" spans="1:8">
      <c r="A92" s="349" t="s">
        <v>2233</v>
      </c>
      <c r="B92" s="359"/>
      <c r="C92" s="359"/>
      <c r="D92" s="360"/>
      <c r="E92" s="360"/>
      <c r="F92" s="360"/>
      <c r="G92" s="360"/>
      <c r="H92" s="360"/>
    </row>
    <row r="93" spans="1:8">
      <c r="B93" s="351"/>
      <c r="C93" s="351"/>
      <c r="D93" s="353"/>
      <c r="E93" s="353"/>
      <c r="F93" s="354"/>
      <c r="G93" s="354"/>
      <c r="H93" s="354"/>
    </row>
    <row r="94" spans="1:8" ht="15.75">
      <c r="A94" s="361" t="s">
        <v>2234</v>
      </c>
      <c r="B94" s="362" t="e">
        <f>SUM(B92,B81)</f>
        <v>#REF!</v>
      </c>
      <c r="C94" s="362">
        <f t="shared" ref="C94:H94" si="19">SUM(C92,C81)</f>
        <v>17780659.43</v>
      </c>
      <c r="D94" s="362">
        <f t="shared" si="19"/>
        <v>25126533.040000003</v>
      </c>
      <c r="E94" s="362" t="e">
        <f t="shared" si="19"/>
        <v>#REF!</v>
      </c>
      <c r="F94" s="362" t="e">
        <f t="shared" si="19"/>
        <v>#REF!</v>
      </c>
      <c r="G94" s="362">
        <f t="shared" si="19"/>
        <v>143532863.51899999</v>
      </c>
      <c r="H94" s="362" t="e">
        <f t="shared" si="19"/>
        <v>#REF!</v>
      </c>
    </row>
    <row r="95" spans="1:8" ht="15">
      <c r="A95" s="363" t="s">
        <v>2235</v>
      </c>
      <c r="B95" s="364"/>
      <c r="C95" s="364"/>
      <c r="D95" s="365"/>
      <c r="E95" s="365"/>
      <c r="F95" s="364"/>
      <c r="G95" s="364"/>
      <c r="H95" s="364"/>
    </row>
    <row r="96" spans="1:8" ht="15">
      <c r="A96" s="363" t="s">
        <v>2236</v>
      </c>
      <c r="B96" s="364"/>
      <c r="C96" s="364"/>
      <c r="D96" s="365"/>
      <c r="E96" s="365"/>
      <c r="F96" s="364"/>
      <c r="G96" s="364"/>
      <c r="H96" s="364"/>
    </row>
    <row r="97" spans="1:8" ht="15">
      <c r="A97" s="363"/>
      <c r="B97" s="364"/>
      <c r="C97" s="364"/>
      <c r="D97" s="365"/>
      <c r="E97" s="365"/>
      <c r="F97" s="364"/>
      <c r="G97" s="364"/>
      <c r="H97" s="364"/>
    </row>
    <row r="98" spans="1:8">
      <c r="B98" s="364"/>
      <c r="C98" s="364"/>
      <c r="D98" s="365"/>
      <c r="E98" s="365"/>
      <c r="F98" s="366"/>
      <c r="G98" s="364"/>
      <c r="H98" s="364"/>
    </row>
  </sheetData>
  <mergeCells count="5">
    <mergeCell ref="A4:E4"/>
    <mergeCell ref="A5:H5"/>
    <mergeCell ref="A6:H6"/>
    <mergeCell ref="A7:H7"/>
    <mergeCell ref="A8:H8"/>
  </mergeCells>
  <pageMargins left="0.51181102362204722" right="0.31496062992125984" top="0.74803149606299213" bottom="0.35433070866141736" header="0.31496062992125984" footer="0.31496062992125984"/>
  <pageSetup paperSize="9" scale="95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9"/>
  <sheetViews>
    <sheetView workbookViewId="0"/>
  </sheetViews>
  <sheetFormatPr baseColWidth="10" defaultColWidth="11.42578125" defaultRowHeight="12.75"/>
  <cols>
    <col min="1" max="1" width="19.28515625" customWidth="1"/>
    <col min="2" max="2" width="38.140625" customWidth="1"/>
    <col min="3" max="3" width="23.42578125" customWidth="1"/>
    <col min="4" max="4" width="27.7109375" customWidth="1"/>
    <col min="6" max="7" width="26" customWidth="1"/>
    <col min="10" max="10" width="18" customWidth="1"/>
    <col min="20" max="20" width="12.5703125" bestFit="1" customWidth="1"/>
    <col min="23" max="23" width="17.140625" customWidth="1"/>
    <col min="24" max="24" width="15" customWidth="1"/>
    <col min="25" max="25" width="16.5703125" customWidth="1"/>
    <col min="26" max="26" width="13.42578125" customWidth="1"/>
    <col min="27" max="27" width="15.42578125" customWidth="1"/>
  </cols>
  <sheetData>
    <row r="1" spans="1:3" ht="13.5" thickBot="1"/>
    <row r="2" spans="1:3" ht="75.75" thickBot="1">
      <c r="A2" s="146" t="s">
        <v>2237</v>
      </c>
      <c r="B2" s="146" t="s">
        <v>2238</v>
      </c>
      <c r="C2" s="147" t="s">
        <v>2239</v>
      </c>
    </row>
    <row r="3" spans="1:3" ht="18.75">
      <c r="A3" s="148">
        <v>27400.94</v>
      </c>
      <c r="B3" s="148">
        <v>20000.079999999998</v>
      </c>
      <c r="C3" s="149">
        <v>59999.92</v>
      </c>
    </row>
    <row r="4" spans="1:3" ht="18.75">
      <c r="A4" s="148">
        <v>172513.32</v>
      </c>
      <c r="B4" s="148">
        <v>86250</v>
      </c>
      <c r="C4" s="149">
        <v>258750</v>
      </c>
    </row>
    <row r="5" spans="1:3" ht="18.75">
      <c r="A5" s="148">
        <v>93411.99</v>
      </c>
      <c r="B5" s="148">
        <v>50000.000000000007</v>
      </c>
      <c r="C5" s="149">
        <v>150000</v>
      </c>
    </row>
    <row r="6" spans="1:3" ht="18.75">
      <c r="A6" s="148">
        <v>26298.69</v>
      </c>
      <c r="B6" s="148">
        <v>17500</v>
      </c>
      <c r="C6" s="149">
        <v>52500</v>
      </c>
    </row>
    <row r="7" spans="1:3" ht="18.75">
      <c r="A7" s="148">
        <v>17696.439999999999</v>
      </c>
      <c r="B7" s="148">
        <v>14209.769999999999</v>
      </c>
      <c r="C7" s="149">
        <v>45790.23</v>
      </c>
    </row>
    <row r="8" spans="1:3" ht="18.75">
      <c r="A8" s="148">
        <v>51472.41</v>
      </c>
      <c r="B8" s="148">
        <v>30000.000000000004</v>
      </c>
      <c r="C8" s="149">
        <v>90000</v>
      </c>
    </row>
    <row r="9" spans="1:3" ht="18.75">
      <c r="A9" s="148">
        <v>6604.85</v>
      </c>
      <c r="B9" s="148">
        <v>4750.8500000000004</v>
      </c>
      <c r="C9" s="149">
        <v>20249.150000000001</v>
      </c>
    </row>
    <row r="10" spans="1:3" ht="18.75">
      <c r="A10" s="148">
        <v>20122.560000000001</v>
      </c>
      <c r="B10" s="148">
        <v>15694.990000000002</v>
      </c>
      <c r="C10" s="149">
        <v>49305.009999999995</v>
      </c>
    </row>
    <row r="11" spans="1:3" ht="18.75">
      <c r="A11" s="148">
        <v>93411.99</v>
      </c>
      <c r="B11" s="148">
        <v>50000.000000000007</v>
      </c>
      <c r="C11" s="149">
        <v>150000</v>
      </c>
    </row>
    <row r="12" spans="1:3" ht="18.75">
      <c r="A12" s="148">
        <v>172175.79</v>
      </c>
      <c r="B12" s="148">
        <v>86250.000000000015</v>
      </c>
      <c r="C12" s="149">
        <v>258750</v>
      </c>
    </row>
    <row r="13" spans="1:3" ht="18.75">
      <c r="A13" s="148">
        <v>22645.73</v>
      </c>
      <c r="B13" s="148">
        <v>17239.62</v>
      </c>
      <c r="C13" s="149">
        <v>52960.380000000005</v>
      </c>
    </row>
    <row r="14" spans="1:3" ht="18.75">
      <c r="A14" s="148">
        <v>61366.69</v>
      </c>
      <c r="B14" s="148">
        <v>37500.080000000002</v>
      </c>
      <c r="C14" s="149">
        <v>112499.92</v>
      </c>
    </row>
    <row r="15" spans="1:3" ht="18.75">
      <c r="A15" s="148">
        <v>2075.63</v>
      </c>
      <c r="B15" s="148">
        <v>2075.63</v>
      </c>
      <c r="C15" s="149">
        <v>22924.37</v>
      </c>
    </row>
    <row r="16" spans="1:3" ht="18.75">
      <c r="A16" s="148">
        <v>51809.94</v>
      </c>
      <c r="B16" s="148">
        <v>30000.000000000004</v>
      </c>
      <c r="C16" s="149">
        <v>90000</v>
      </c>
    </row>
    <row r="17" spans="1:3" ht="18.75">
      <c r="A17" s="148">
        <v>26388.35</v>
      </c>
      <c r="B17" s="148">
        <v>19948.149999999998</v>
      </c>
      <c r="C17" s="149">
        <v>60051.850000000006</v>
      </c>
    </row>
    <row r="18" spans="1:3" ht="18.75">
      <c r="A18" s="148">
        <v>3841.25</v>
      </c>
      <c r="B18" s="148">
        <v>3841.25</v>
      </c>
      <c r="C18" s="149">
        <v>26158.75</v>
      </c>
    </row>
    <row r="19" spans="1:3" ht="18.75">
      <c r="A19" s="148">
        <v>93074.46</v>
      </c>
      <c r="B19" s="148">
        <v>50000.000000000007</v>
      </c>
      <c r="C19" s="149">
        <v>150000</v>
      </c>
    </row>
    <row r="20" spans="1:3" ht="18.75">
      <c r="A20" s="148">
        <v>56176.91</v>
      </c>
      <c r="B20" s="148">
        <v>35000.080000000002</v>
      </c>
      <c r="C20" s="149">
        <v>104999.92</v>
      </c>
    </row>
    <row r="21" spans="1:3" ht="18.75">
      <c r="A21" s="148">
        <v>29827.06</v>
      </c>
      <c r="B21" s="148">
        <v>21250.080000000002</v>
      </c>
      <c r="C21" s="149">
        <v>63749.919999999998</v>
      </c>
    </row>
    <row r="22" spans="1:3" ht="18.75">
      <c r="A22" s="148">
        <v>27400.94</v>
      </c>
      <c r="B22" s="148">
        <v>20000.079999999998</v>
      </c>
      <c r="C22" s="149">
        <v>59999.92</v>
      </c>
    </row>
    <row r="23" spans="1:3" ht="18.75">
      <c r="A23" s="148">
        <v>56176.91</v>
      </c>
      <c r="B23" s="148">
        <v>35000.080000000002</v>
      </c>
      <c r="C23" s="149">
        <v>104999.92</v>
      </c>
    </row>
    <row r="24" spans="1:3" ht="18.75">
      <c r="A24" s="148">
        <v>172513.32</v>
      </c>
      <c r="B24" s="148">
        <v>86250</v>
      </c>
      <c r="C24" s="149">
        <v>258750</v>
      </c>
    </row>
    <row r="25" spans="1:3" ht="18.75">
      <c r="A25" s="148">
        <v>19785.03</v>
      </c>
      <c r="B25" s="148">
        <v>15627.48</v>
      </c>
      <c r="C25" s="149">
        <v>49372.520000000004</v>
      </c>
    </row>
    <row r="26" spans="1:3" ht="18.75">
      <c r="A26" s="148">
        <v>17696.439999999999</v>
      </c>
      <c r="B26" s="148">
        <v>14209.769999999999</v>
      </c>
      <c r="C26" s="149">
        <v>45790.23</v>
      </c>
    </row>
    <row r="27" spans="1:3" ht="18.75">
      <c r="A27" s="148">
        <v>41957.69</v>
      </c>
      <c r="B27" s="148">
        <v>27500.080000000002</v>
      </c>
      <c r="C27" s="149">
        <v>82499.92</v>
      </c>
    </row>
    <row r="28" spans="1:3" ht="18.75">
      <c r="A28" s="148">
        <v>17696.439999999999</v>
      </c>
      <c r="B28" s="148">
        <v>14209.769999999999</v>
      </c>
      <c r="C28" s="149">
        <v>45790.23</v>
      </c>
    </row>
    <row r="29" spans="1:3" ht="18.75">
      <c r="A29" s="148">
        <v>93411.99</v>
      </c>
      <c r="B29" s="148">
        <v>50000.000000000007</v>
      </c>
      <c r="C29" s="149">
        <v>150000</v>
      </c>
    </row>
    <row r="30" spans="1:3" ht="18.75">
      <c r="A30" s="148">
        <v>17358.91</v>
      </c>
      <c r="B30" s="148">
        <v>14142.26</v>
      </c>
      <c r="C30" s="149">
        <v>45857.74</v>
      </c>
    </row>
    <row r="31" spans="1:3" ht="18.75">
      <c r="A31" s="148">
        <v>41282.629999999997</v>
      </c>
      <c r="B31" s="148">
        <v>27500.079999999998</v>
      </c>
      <c r="C31" s="149">
        <v>82499.92</v>
      </c>
    </row>
    <row r="32" spans="1:3" ht="18.75">
      <c r="A32" s="148">
        <v>10196.44</v>
      </c>
      <c r="B32" s="148">
        <v>6709.77</v>
      </c>
      <c r="C32" s="149">
        <v>23290.23</v>
      </c>
    </row>
    <row r="33" spans="1:3" ht="18.75">
      <c r="A33" s="148">
        <v>27400.94</v>
      </c>
      <c r="B33" s="148">
        <v>20000.079999999998</v>
      </c>
      <c r="C33" s="149">
        <v>59999.92</v>
      </c>
    </row>
    <row r="34" spans="1:3" ht="18.75">
      <c r="A34" s="148">
        <v>325013.32</v>
      </c>
      <c r="B34" s="148">
        <v>217500.16</v>
      </c>
      <c r="C34" s="149">
        <v>332499.83999999997</v>
      </c>
    </row>
    <row r="35" spans="1:3" ht="18.75">
      <c r="A35" s="148">
        <v>169123.86</v>
      </c>
      <c r="B35" s="148">
        <v>123750.15999999999</v>
      </c>
      <c r="C35" s="149">
        <v>151249.84000000003</v>
      </c>
    </row>
    <row r="36" spans="1:3" ht="18.75">
      <c r="A36" s="148">
        <v>29827.06</v>
      </c>
      <c r="B36" s="148">
        <v>21250.080000000002</v>
      </c>
      <c r="C36" s="149">
        <v>63749.919999999998</v>
      </c>
    </row>
    <row r="37" spans="1:3" ht="18.75">
      <c r="A37" s="148">
        <v>28031.73</v>
      </c>
      <c r="B37" s="148">
        <v>20325.080000000002</v>
      </c>
      <c r="C37" s="149">
        <v>60974.92</v>
      </c>
    </row>
    <row r="38" spans="1:3" ht="18.75">
      <c r="A38" s="148">
        <v>24974.81</v>
      </c>
      <c r="B38" s="148">
        <v>18665.440000000002</v>
      </c>
      <c r="C38" s="149">
        <v>56334.559999999998</v>
      </c>
    </row>
    <row r="39" spans="1:3" ht="18.75">
      <c r="A39" s="148">
        <v>18909.5</v>
      </c>
      <c r="B39" s="148">
        <v>14952.380000000001</v>
      </c>
      <c r="C39" s="149">
        <v>47547.619999999995</v>
      </c>
    </row>
    <row r="40" spans="1:3" ht="18.75">
      <c r="A40" s="148">
        <v>12844.19</v>
      </c>
      <c r="B40" s="148">
        <v>10990.19</v>
      </c>
      <c r="C40" s="149">
        <v>39009.81</v>
      </c>
    </row>
    <row r="41" spans="1:3" ht="18.75">
      <c r="A41" s="148">
        <v>93411.99</v>
      </c>
      <c r="B41" s="148">
        <v>50000.000000000007</v>
      </c>
      <c r="C41" s="149">
        <v>150000</v>
      </c>
    </row>
    <row r="42" spans="1:3" ht="18.75">
      <c r="A42" s="148">
        <v>27886.16</v>
      </c>
      <c r="B42" s="148">
        <v>20250.080000000002</v>
      </c>
      <c r="C42" s="149">
        <v>60749.919999999998</v>
      </c>
    </row>
    <row r="43" spans="1:3" ht="18.75">
      <c r="A43" s="148">
        <v>21628.89</v>
      </c>
      <c r="B43" s="148">
        <v>16756.259999999998</v>
      </c>
      <c r="C43" s="149">
        <v>52043.740000000005</v>
      </c>
    </row>
    <row r="44" spans="1:3" ht="18.75">
      <c r="A44" s="148">
        <v>20122.560000000001</v>
      </c>
      <c r="B44" s="148">
        <v>15694.990000000002</v>
      </c>
      <c r="C44" s="149">
        <v>49305.009999999995</v>
      </c>
    </row>
    <row r="45" spans="1:3" ht="18.75">
      <c r="A45" s="148">
        <v>27400.94</v>
      </c>
      <c r="B45" s="148">
        <v>20000.079999999998</v>
      </c>
      <c r="C45" s="149">
        <v>59999.92</v>
      </c>
    </row>
    <row r="46" spans="1:3" ht="18.75">
      <c r="A46" s="148">
        <v>17696.439999999999</v>
      </c>
      <c r="B46" s="148">
        <v>14209.769999999999</v>
      </c>
      <c r="C46" s="149">
        <v>45790.23</v>
      </c>
    </row>
    <row r="47" spans="1:3" ht="18.75">
      <c r="A47" s="150">
        <v>93074.46</v>
      </c>
      <c r="B47" s="150">
        <v>50000.000000000007</v>
      </c>
      <c r="C47" s="151">
        <v>150000</v>
      </c>
    </row>
    <row r="48" spans="1:3" ht="18.75">
      <c r="A48" s="150">
        <v>17696.439999999999</v>
      </c>
      <c r="B48" s="150">
        <v>14209.769999999999</v>
      </c>
      <c r="C48" s="151">
        <v>45790.23</v>
      </c>
    </row>
    <row r="49" spans="1:3" ht="18.75">
      <c r="A49" s="148">
        <v>22548.69</v>
      </c>
      <c r="B49" s="148">
        <v>17180.219999999998</v>
      </c>
      <c r="C49" s="149">
        <v>52819.78</v>
      </c>
    </row>
    <row r="50" spans="1:3" ht="18.75">
      <c r="A50" s="148">
        <v>998.43</v>
      </c>
      <c r="B50" s="148">
        <v>998.43</v>
      </c>
      <c r="C50" s="149">
        <v>20301.57</v>
      </c>
    </row>
    <row r="51" spans="1:3" ht="18.75">
      <c r="A51" s="148">
        <v>10418.06</v>
      </c>
      <c r="B51" s="148">
        <v>9269.73</v>
      </c>
      <c r="C51" s="149">
        <v>35730.270000000004</v>
      </c>
    </row>
    <row r="52" spans="1:3" ht="18.75">
      <c r="A52" s="148">
        <v>998.43</v>
      </c>
      <c r="B52" s="148">
        <v>998.43</v>
      </c>
      <c r="C52" s="149">
        <v>20301.57</v>
      </c>
    </row>
    <row r="53" spans="1:3" ht="18.75">
      <c r="A53" s="148">
        <v>619.95000000000005</v>
      </c>
      <c r="B53" s="148">
        <v>619.95000000000005</v>
      </c>
      <c r="C53" s="149">
        <v>19380.05</v>
      </c>
    </row>
    <row r="54" spans="1:3" ht="18.75">
      <c r="A54" s="148">
        <v>998.43</v>
      </c>
      <c r="B54" s="148">
        <v>998.43</v>
      </c>
      <c r="C54" s="149">
        <v>20301.57</v>
      </c>
    </row>
    <row r="55" spans="1:3" ht="18.75">
      <c r="A55" s="148">
        <v>3918.88</v>
      </c>
      <c r="B55" s="148">
        <v>3918.88</v>
      </c>
      <c r="C55" s="149">
        <v>26281.119999999999</v>
      </c>
    </row>
    <row r="56" spans="1:3" ht="18.75">
      <c r="A56" s="148">
        <v>10418.06</v>
      </c>
      <c r="B56" s="148">
        <v>9269.73</v>
      </c>
      <c r="C56" s="149">
        <v>35730.270000000004</v>
      </c>
    </row>
    <row r="57" spans="1:3" ht="18.75">
      <c r="A57" s="148">
        <v>0</v>
      </c>
      <c r="B57" s="148">
        <v>0</v>
      </c>
      <c r="C57" s="149">
        <v>14333.33</v>
      </c>
    </row>
    <row r="58" spans="1:3" ht="18.75">
      <c r="A58" s="148">
        <v>0</v>
      </c>
      <c r="B58" s="148">
        <v>0</v>
      </c>
      <c r="C58" s="149">
        <v>15000</v>
      </c>
    </row>
    <row r="59" spans="1:3" ht="18.75">
      <c r="A59" s="148">
        <v>9480.56</v>
      </c>
      <c r="B59" s="148">
        <v>8332.23</v>
      </c>
      <c r="C59" s="149">
        <v>32917.770000000004</v>
      </c>
    </row>
    <row r="60" spans="1:3" ht="18.75">
      <c r="A60" s="148">
        <v>2570.5500000000002</v>
      </c>
      <c r="B60" s="148">
        <v>2570.5500000000002</v>
      </c>
      <c r="C60" s="149">
        <v>24129.45</v>
      </c>
    </row>
    <row r="61" spans="1:3" ht="18.75">
      <c r="A61" s="148">
        <v>33207.69</v>
      </c>
      <c r="B61" s="148">
        <v>13750.000000000004</v>
      </c>
      <c r="C61" s="149">
        <v>41250</v>
      </c>
    </row>
    <row r="62" spans="1:3" ht="18.75">
      <c r="A62" s="148">
        <v>0</v>
      </c>
      <c r="B62" s="148">
        <v>0</v>
      </c>
      <c r="C62" s="149">
        <v>21500</v>
      </c>
    </row>
    <row r="63" spans="1:3" ht="18.75">
      <c r="A63" s="148">
        <v>2570.5500000000002</v>
      </c>
      <c r="B63" s="148">
        <v>2570.5500000000002</v>
      </c>
      <c r="C63" s="149">
        <v>24129.45</v>
      </c>
    </row>
    <row r="64" spans="1:3" ht="18.75">
      <c r="A64" s="148">
        <v>2368.04</v>
      </c>
      <c r="B64" s="148">
        <v>2368.04</v>
      </c>
      <c r="C64" s="149">
        <v>24331.96</v>
      </c>
    </row>
    <row r="65" spans="1:4" ht="18.75">
      <c r="A65" s="148">
        <v>998.43</v>
      </c>
      <c r="B65" s="148">
        <v>998.43</v>
      </c>
      <c r="C65" s="149">
        <v>20301.57</v>
      </c>
    </row>
    <row r="66" spans="1:4" ht="18.75">
      <c r="A66" s="148">
        <v>4811.7</v>
      </c>
      <c r="B66" s="148">
        <v>4811.7</v>
      </c>
      <c r="C66" s="149">
        <v>27688.3</v>
      </c>
    </row>
    <row r="67" spans="1:4" ht="18.75">
      <c r="A67" s="148">
        <v>36915.660000000003</v>
      </c>
      <c r="B67" s="148">
        <v>22500.000000000004</v>
      </c>
      <c r="C67" s="149">
        <v>67500</v>
      </c>
    </row>
    <row r="68" spans="1:4" ht="18.75">
      <c r="A68" s="148">
        <v>46809.94</v>
      </c>
      <c r="B68" s="148">
        <v>25000.000000000004</v>
      </c>
      <c r="C68" s="149">
        <v>75000</v>
      </c>
    </row>
    <row r="69" spans="1:4" ht="18.75">
      <c r="A69" s="148">
        <v>35665.660000000003</v>
      </c>
      <c r="B69" s="148">
        <v>22500.000000000004</v>
      </c>
      <c r="C69" s="149">
        <v>67500</v>
      </c>
    </row>
    <row r="70" spans="1:4" ht="18.75">
      <c r="A70" s="148">
        <v>4811.7</v>
      </c>
      <c r="B70" s="148">
        <v>4811.7</v>
      </c>
      <c r="C70" s="149">
        <v>27688.3</v>
      </c>
    </row>
    <row r="71" spans="1:4" ht="18.75">
      <c r="A71" s="148">
        <v>3841.25</v>
      </c>
      <c r="B71" s="148">
        <v>3841.25</v>
      </c>
      <c r="C71" s="149">
        <v>26158.75</v>
      </c>
    </row>
    <row r="72" spans="1:4" ht="18.75">
      <c r="A72" s="148">
        <v>4811.7</v>
      </c>
      <c r="B72" s="148">
        <v>4811.7</v>
      </c>
      <c r="C72" s="149">
        <v>27688.3</v>
      </c>
    </row>
    <row r="73" spans="1:4" ht="18.75">
      <c r="A73" s="148">
        <v>825.63</v>
      </c>
      <c r="B73" s="148">
        <v>825.63</v>
      </c>
      <c r="C73" s="149">
        <v>15841.039999999999</v>
      </c>
    </row>
    <row r="74" spans="1:4" ht="18.75">
      <c r="A74" s="148">
        <v>3220.16</v>
      </c>
      <c r="B74" s="148">
        <v>3220.16</v>
      </c>
      <c r="C74" s="149">
        <v>25179.84</v>
      </c>
    </row>
    <row r="75" spans="1:4" ht="18.75">
      <c r="A75" s="148">
        <v>3258.98</v>
      </c>
      <c r="B75" s="148">
        <v>3258.98</v>
      </c>
      <c r="C75" s="149">
        <v>25241.02</v>
      </c>
    </row>
    <row r="76" spans="1:4" ht="18.75">
      <c r="A76" s="148">
        <v>4811.7</v>
      </c>
      <c r="B76" s="148">
        <v>4811.7</v>
      </c>
      <c r="C76" s="149">
        <v>27688.3</v>
      </c>
    </row>
    <row r="77" spans="1:4" ht="19.5" thickBot="1">
      <c r="A77" s="148">
        <v>2075.63</v>
      </c>
      <c r="B77" s="148">
        <v>2075.63</v>
      </c>
      <c r="C77" s="149">
        <v>22924.37</v>
      </c>
    </row>
    <row r="78" spans="1:4" ht="21.75" thickBot="1">
      <c r="A78" s="152">
        <v>2752809.4900000012</v>
      </c>
      <c r="B78" s="152">
        <v>1727526.5199999989</v>
      </c>
      <c r="C78" s="152">
        <v>5077423.4799999986</v>
      </c>
      <c r="D78" s="42">
        <f>(C78+B78)</f>
        <v>6804949.9999999972</v>
      </c>
    </row>
    <row r="85" spans="1:7" ht="15">
      <c r="A85" s="155"/>
      <c r="B85" s="155"/>
      <c r="C85" s="156"/>
      <c r="D85" s="156"/>
      <c r="E85" s="155"/>
      <c r="F85" s="155"/>
      <c r="G85" s="155"/>
    </row>
    <row r="86" spans="1:7" ht="15">
      <c r="A86" s="155"/>
      <c r="B86" s="157"/>
      <c r="C86" s="158"/>
      <c r="D86" s="158"/>
      <c r="E86" s="157"/>
      <c r="F86" s="155"/>
      <c r="G86" s="155"/>
    </row>
    <row r="87" spans="1:7" ht="15">
      <c r="A87" s="155"/>
      <c r="B87" s="157"/>
      <c r="C87" s="158"/>
      <c r="D87" s="158"/>
      <c r="E87" s="157"/>
      <c r="F87" s="155"/>
      <c r="G87" s="155"/>
    </row>
    <row r="88" spans="1:7" ht="15">
      <c r="A88" s="155"/>
      <c r="B88" s="157"/>
      <c r="C88" s="158"/>
      <c r="D88" s="158"/>
      <c r="E88" s="157"/>
      <c r="F88" s="155"/>
      <c r="G88" s="155"/>
    </row>
    <row r="89" spans="1:7" ht="18.75">
      <c r="A89" s="159" t="s">
        <v>2240</v>
      </c>
      <c r="B89" s="155"/>
      <c r="C89" s="158"/>
      <c r="D89" s="158"/>
      <c r="E89" s="157"/>
      <c r="F89" s="155"/>
      <c r="G89" s="155"/>
    </row>
    <row r="90" spans="1:7" ht="19.5" thickBot="1">
      <c r="A90" s="746" t="s">
        <v>2241</v>
      </c>
      <c r="B90" s="746"/>
      <c r="C90" s="161"/>
      <c r="D90" s="161"/>
      <c r="E90" s="162"/>
      <c r="F90" s="160"/>
      <c r="G90" s="160"/>
    </row>
    <row r="91" spans="1:7" ht="38.25" thickBot="1">
      <c r="A91" s="163" t="s">
        <v>2130</v>
      </c>
      <c r="B91" s="164" t="s">
        <v>2242</v>
      </c>
      <c r="C91" s="165" t="s">
        <v>2243</v>
      </c>
      <c r="D91" s="177" t="s">
        <v>2244</v>
      </c>
      <c r="E91" s="164" t="s">
        <v>2245</v>
      </c>
      <c r="F91" s="164" t="s">
        <v>2246</v>
      </c>
      <c r="G91" s="166" t="s">
        <v>2247</v>
      </c>
    </row>
    <row r="92" spans="1:7" ht="37.5">
      <c r="A92" s="173">
        <v>1</v>
      </c>
      <c r="B92" s="174" t="s">
        <v>2248</v>
      </c>
      <c r="C92" s="174" t="s">
        <v>2249</v>
      </c>
      <c r="D92" s="178">
        <v>44110</v>
      </c>
      <c r="E92" s="176" t="s">
        <v>2250</v>
      </c>
      <c r="F92" s="175" t="s">
        <v>2251</v>
      </c>
      <c r="G92" s="167">
        <v>550000</v>
      </c>
    </row>
    <row r="93" spans="1:7" ht="38.25" thickBot="1">
      <c r="A93" s="173">
        <v>2</v>
      </c>
      <c r="B93" s="174" t="s">
        <v>2252</v>
      </c>
      <c r="C93" s="174" t="s">
        <v>2253</v>
      </c>
      <c r="D93" s="178">
        <v>44110</v>
      </c>
      <c r="E93" s="176" t="s">
        <v>2254</v>
      </c>
      <c r="F93" s="175" t="s">
        <v>2255</v>
      </c>
      <c r="G93" s="167">
        <v>275000</v>
      </c>
    </row>
    <row r="94" spans="1:7" ht="21.75" thickBot="1">
      <c r="A94" s="741"/>
      <c r="B94" s="742"/>
      <c r="C94" s="742"/>
      <c r="D94" s="742"/>
      <c r="E94" s="742"/>
      <c r="F94" s="742"/>
      <c r="G94" s="168">
        <v>825000</v>
      </c>
    </row>
    <row r="95" spans="1:7" ht="21">
      <c r="A95" s="169"/>
      <c r="B95" s="169"/>
      <c r="C95" s="169"/>
      <c r="D95" s="169"/>
      <c r="E95" s="169"/>
      <c r="F95" s="169"/>
      <c r="G95" s="170"/>
    </row>
    <row r="96" spans="1:7" ht="21.75" thickBot="1">
      <c r="A96" s="169"/>
      <c r="B96" s="169"/>
      <c r="C96" s="169"/>
      <c r="D96" s="169"/>
      <c r="E96" s="169"/>
      <c r="F96" s="169"/>
      <c r="G96" s="170"/>
    </row>
    <row r="97" spans="1:7" ht="38.25" thickBot="1">
      <c r="A97" s="163" t="s">
        <v>2130</v>
      </c>
      <c r="B97" s="164" t="s">
        <v>2242</v>
      </c>
      <c r="C97" s="165" t="s">
        <v>2243</v>
      </c>
      <c r="D97" s="177" t="s">
        <v>2244</v>
      </c>
      <c r="E97" s="164" t="s">
        <v>2245</v>
      </c>
      <c r="F97" s="164" t="s">
        <v>2246</v>
      </c>
      <c r="G97" s="166" t="s">
        <v>2247</v>
      </c>
    </row>
    <row r="98" spans="1:7" ht="37.5">
      <c r="A98" s="173">
        <v>1</v>
      </c>
      <c r="B98" s="174" t="s">
        <v>2248</v>
      </c>
      <c r="C98" s="174" t="s">
        <v>2249</v>
      </c>
      <c r="D98" s="178">
        <v>44110</v>
      </c>
      <c r="E98" s="176" t="s">
        <v>2250</v>
      </c>
      <c r="F98" s="175" t="s">
        <v>2251</v>
      </c>
      <c r="G98" s="167">
        <v>550000</v>
      </c>
    </row>
    <row r="99" spans="1:7" ht="38.25" thickBot="1">
      <c r="A99" s="173">
        <v>2</v>
      </c>
      <c r="B99" s="174" t="s">
        <v>2252</v>
      </c>
      <c r="C99" s="174" t="s">
        <v>2253</v>
      </c>
      <c r="D99" s="178">
        <v>44110</v>
      </c>
      <c r="E99" s="176" t="s">
        <v>2254</v>
      </c>
      <c r="F99" s="175" t="s">
        <v>2255</v>
      </c>
      <c r="G99" s="167">
        <v>275000</v>
      </c>
    </row>
    <row r="100" spans="1:7" ht="21.75" thickBot="1">
      <c r="A100" s="741"/>
      <c r="B100" s="742"/>
      <c r="C100" s="742"/>
      <c r="D100" s="742"/>
      <c r="E100" s="742"/>
      <c r="F100" s="742"/>
      <c r="G100" s="168">
        <v>825000</v>
      </c>
    </row>
    <row r="101" spans="1:7" ht="19.5" thickBot="1">
      <c r="A101" s="171"/>
      <c r="B101" s="171"/>
      <c r="C101" s="172"/>
      <c r="D101" s="172"/>
      <c r="E101" s="171"/>
      <c r="F101" s="171"/>
      <c r="G101" s="171"/>
    </row>
    <row r="102" spans="1:7" ht="19.5" thickBot="1">
      <c r="A102" s="163" t="s">
        <v>2130</v>
      </c>
      <c r="B102" s="189" t="s">
        <v>2242</v>
      </c>
      <c r="C102" s="189" t="s">
        <v>2256</v>
      </c>
      <c r="D102" s="189" t="s">
        <v>2257</v>
      </c>
      <c r="E102" s="189" t="s">
        <v>2258</v>
      </c>
      <c r="F102" s="189" t="s">
        <v>2259</v>
      </c>
      <c r="G102" s="190" t="s">
        <v>2260</v>
      </c>
    </row>
    <row r="103" spans="1:7" ht="37.5">
      <c r="A103" s="186">
        <v>1</v>
      </c>
      <c r="B103" s="175" t="s">
        <v>2248</v>
      </c>
      <c r="C103" s="187">
        <v>332499.83999999997</v>
      </c>
      <c r="D103" s="187">
        <v>217500.16</v>
      </c>
      <c r="E103" s="187">
        <v>412500</v>
      </c>
      <c r="F103" s="187">
        <v>137500</v>
      </c>
      <c r="G103" s="188">
        <v>-80000.160000000033</v>
      </c>
    </row>
    <row r="104" spans="1:7" ht="38.25" thickBot="1">
      <c r="A104" s="179">
        <v>2</v>
      </c>
      <c r="B104" s="180" t="s">
        <v>2252</v>
      </c>
      <c r="C104" s="181">
        <v>151249.84000000003</v>
      </c>
      <c r="D104" s="181">
        <v>123750.15999999999</v>
      </c>
      <c r="E104" s="181">
        <v>206250</v>
      </c>
      <c r="F104" s="181">
        <v>68749.999999999985</v>
      </c>
      <c r="G104" s="182">
        <v>-55000.159999999974</v>
      </c>
    </row>
    <row r="105" spans="1:7" ht="19.5" thickBot="1">
      <c r="A105" s="747" t="s">
        <v>2261</v>
      </c>
      <c r="B105" s="748"/>
      <c r="C105" s="183">
        <v>483749.68</v>
      </c>
      <c r="D105" s="184">
        <v>341250.32</v>
      </c>
      <c r="E105" s="184">
        <v>618750</v>
      </c>
      <c r="F105" s="184">
        <v>206250</v>
      </c>
      <c r="G105" s="185">
        <v>-135000.32000000001</v>
      </c>
    </row>
    <row r="109" spans="1:7" ht="13.5" thickBot="1"/>
    <row r="110" spans="1:7" ht="13.5" thickBot="1">
      <c r="C110" s="153" t="s">
        <v>1930</v>
      </c>
      <c r="D110" s="154">
        <f>(C105+D105)</f>
        <v>825000</v>
      </c>
    </row>
    <row r="114" spans="1:20">
      <c r="A114">
        <v>1</v>
      </c>
      <c r="B114" t="s">
        <v>2262</v>
      </c>
      <c r="C114" t="s">
        <v>2263</v>
      </c>
      <c r="D114" t="s">
        <v>2264</v>
      </c>
      <c r="E114" t="s">
        <v>2265</v>
      </c>
      <c r="F114" t="s">
        <v>2266</v>
      </c>
      <c r="G114">
        <v>21300</v>
      </c>
      <c r="H114">
        <v>0</v>
      </c>
      <c r="I114">
        <v>-647.52</v>
      </c>
      <c r="J114">
        <v>-611.30999999999995</v>
      </c>
      <c r="K114">
        <v>0</v>
      </c>
      <c r="L114">
        <v>-1258.83</v>
      </c>
      <c r="M114">
        <v>21300</v>
      </c>
      <c r="N114">
        <v>-998.43</v>
      </c>
      <c r="O114">
        <v>12</v>
      </c>
      <c r="P114">
        <v>1474.3885556068294</v>
      </c>
      <c r="Q114">
        <v>42815.558555606825</v>
      </c>
      <c r="R114">
        <v>-1219.58</v>
      </c>
      <c r="S114" s="191">
        <v>-221.14999999999998</v>
      </c>
      <c r="T114" s="32">
        <v>1253.2385556068293</v>
      </c>
    </row>
    <row r="115" spans="1:20">
      <c r="A115">
        <v>2</v>
      </c>
      <c r="B115" t="s">
        <v>2267</v>
      </c>
      <c r="C115" t="s">
        <v>2268</v>
      </c>
      <c r="D115" t="s">
        <v>2269</v>
      </c>
      <c r="E115" t="s">
        <v>2265</v>
      </c>
      <c r="F115" t="s">
        <v>2266</v>
      </c>
      <c r="G115">
        <v>21300</v>
      </c>
      <c r="H115">
        <v>0</v>
      </c>
      <c r="I115">
        <v>-647.52</v>
      </c>
      <c r="J115">
        <v>-611.30999999999995</v>
      </c>
      <c r="K115">
        <v>0</v>
      </c>
      <c r="L115">
        <v>-1258.83</v>
      </c>
      <c r="M115">
        <v>21300</v>
      </c>
      <c r="N115">
        <v>-998.43</v>
      </c>
      <c r="O115">
        <v>8</v>
      </c>
      <c r="P115">
        <v>982.92570373788635</v>
      </c>
      <c r="Q115">
        <v>42324.095703737883</v>
      </c>
      <c r="R115">
        <v>-1145.8599999999999</v>
      </c>
      <c r="S115" s="191">
        <v>-147.42999999999995</v>
      </c>
      <c r="T115" s="32">
        <v>835.4957037378864</v>
      </c>
    </row>
    <row r="116" spans="1:20">
      <c r="A116">
        <v>3</v>
      </c>
      <c r="B116" t="s">
        <v>2270</v>
      </c>
      <c r="C116" t="s">
        <v>2271</v>
      </c>
      <c r="D116" t="s">
        <v>2272</v>
      </c>
      <c r="E116" t="s">
        <v>2265</v>
      </c>
      <c r="F116" t="s">
        <v>2273</v>
      </c>
      <c r="G116">
        <v>45000</v>
      </c>
      <c r="H116">
        <v>-1148.33</v>
      </c>
      <c r="I116">
        <v>-1368</v>
      </c>
      <c r="J116">
        <v>-1291.5</v>
      </c>
      <c r="K116">
        <v>0</v>
      </c>
      <c r="L116">
        <v>-2659.5</v>
      </c>
      <c r="M116">
        <v>41250</v>
      </c>
      <c r="N116">
        <v>-8332.23</v>
      </c>
      <c r="O116">
        <v>6</v>
      </c>
      <c r="P116">
        <v>2024.688509460083</v>
      </c>
      <c r="Q116">
        <v>85615.188509460088</v>
      </c>
      <c r="R116">
        <v>-9986.73</v>
      </c>
      <c r="S116" s="191">
        <v>-506.17000000000007</v>
      </c>
      <c r="T116" s="32">
        <v>1518.5185094600829</v>
      </c>
    </row>
    <row r="117" spans="1:20">
      <c r="A117">
        <v>4</v>
      </c>
      <c r="B117" t="s">
        <v>2097</v>
      </c>
      <c r="C117" t="s">
        <v>2274</v>
      </c>
      <c r="D117" t="s">
        <v>2275</v>
      </c>
      <c r="E117" t="s">
        <v>2265</v>
      </c>
      <c r="F117" t="s">
        <v>2266</v>
      </c>
      <c r="G117">
        <v>21500</v>
      </c>
      <c r="H117">
        <v>0</v>
      </c>
      <c r="I117">
        <v>-653.6</v>
      </c>
      <c r="J117">
        <v>-617.04999999999995</v>
      </c>
      <c r="K117">
        <v>0</v>
      </c>
      <c r="L117">
        <v>-1270.6500000000001</v>
      </c>
      <c r="M117">
        <v>14333.33</v>
      </c>
      <c r="N117">
        <v>0</v>
      </c>
      <c r="O117">
        <v>10</v>
      </c>
      <c r="P117">
        <v>1612.2519612367328</v>
      </c>
      <c r="Q117">
        <v>36174.931961236733</v>
      </c>
      <c r="R117">
        <v>-223.49</v>
      </c>
      <c r="S117" s="191">
        <v>-223.49</v>
      </c>
      <c r="T117" s="32">
        <v>1388.7619612367328</v>
      </c>
    </row>
    <row r="118" spans="1:20">
      <c r="A118">
        <v>5</v>
      </c>
      <c r="B118" t="s">
        <v>2276</v>
      </c>
      <c r="C118" t="s">
        <v>2277</v>
      </c>
      <c r="D118" t="s">
        <v>2278</v>
      </c>
      <c r="E118" t="s">
        <v>2265</v>
      </c>
      <c r="F118" t="s">
        <v>2279</v>
      </c>
      <c r="G118">
        <v>30000</v>
      </c>
      <c r="H118">
        <v>0</v>
      </c>
      <c r="I118">
        <v>-912</v>
      </c>
      <c r="J118">
        <v>-861</v>
      </c>
      <c r="K118">
        <v>0</v>
      </c>
      <c r="L118">
        <v>-1773</v>
      </c>
      <c r="M118">
        <v>0</v>
      </c>
      <c r="N118">
        <v>0</v>
      </c>
      <c r="O118">
        <v>4</v>
      </c>
      <c r="P118">
        <v>899.86155976003681</v>
      </c>
      <c r="Q118">
        <v>29126.861559760036</v>
      </c>
      <c r="R118">
        <v>0</v>
      </c>
      <c r="S118" s="191">
        <v>0</v>
      </c>
      <c r="T118" s="32">
        <v>899.86155976003681</v>
      </c>
    </row>
    <row r="119" spans="1:20">
      <c r="A119" t="s">
        <v>2261</v>
      </c>
      <c r="G119">
        <v>139100</v>
      </c>
      <c r="H119">
        <v>-1148.33</v>
      </c>
      <c r="I119">
        <v>-4228.6399999999994</v>
      </c>
      <c r="J119">
        <v>-3992.17</v>
      </c>
      <c r="K119">
        <v>0</v>
      </c>
      <c r="L119">
        <v>-8220.81</v>
      </c>
      <c r="M119">
        <v>98183.33</v>
      </c>
      <c r="N119">
        <v>-10329.09</v>
      </c>
      <c r="O119">
        <v>40</v>
      </c>
      <c r="P119">
        <v>6994.1162898015682</v>
      </c>
      <c r="Q119">
        <v>236056.63628980156</v>
      </c>
      <c r="R119">
        <v>-12575.659999999998</v>
      </c>
      <c r="S119" s="191">
        <v>-1098.24</v>
      </c>
      <c r="T119" s="32">
        <v>5895.8762898015675</v>
      </c>
    </row>
    <row r="123" spans="1:20">
      <c r="B123" t="s">
        <v>2262</v>
      </c>
      <c r="C123" s="32">
        <f>(T114-S114)</f>
        <v>1474.3885556068294</v>
      </c>
      <c r="P123" t="s">
        <v>2280</v>
      </c>
      <c r="Q123" s="32">
        <f>T119-S119</f>
        <v>6994.1162898015673</v>
      </c>
    </row>
    <row r="124" spans="1:20">
      <c r="B124" t="s">
        <v>2267</v>
      </c>
      <c r="C124" s="32">
        <f t="shared" ref="C124:C130" si="0">(T115-S115)</f>
        <v>982.92570373788635</v>
      </c>
    </row>
    <row r="125" spans="1:20">
      <c r="B125" t="s">
        <v>2270</v>
      </c>
      <c r="C125" s="32">
        <f t="shared" si="0"/>
        <v>2024.688509460083</v>
      </c>
    </row>
    <row r="126" spans="1:20">
      <c r="B126" t="s">
        <v>2097</v>
      </c>
      <c r="C126" s="32">
        <f t="shared" si="0"/>
        <v>1612.2519612367328</v>
      </c>
    </row>
    <row r="127" spans="1:20">
      <c r="B127" t="s">
        <v>2276</v>
      </c>
      <c r="C127" s="32">
        <f t="shared" si="0"/>
        <v>899.86155976003681</v>
      </c>
    </row>
    <row r="128" spans="1:20">
      <c r="C128" s="32">
        <f t="shared" si="0"/>
        <v>6994.1162898015673</v>
      </c>
    </row>
    <row r="129" spans="1:27">
      <c r="C129" s="32">
        <f t="shared" si="0"/>
        <v>0</v>
      </c>
    </row>
    <row r="130" spans="1:27">
      <c r="C130" s="32">
        <f t="shared" si="0"/>
        <v>0</v>
      </c>
    </row>
    <row r="132" spans="1:27">
      <c r="B132" s="29" t="s">
        <v>2281</v>
      </c>
    </row>
    <row r="133" spans="1:27" ht="13.5" thickBot="1"/>
    <row r="134" spans="1:27" ht="132" thickBot="1">
      <c r="A134" s="163" t="s">
        <v>2130</v>
      </c>
      <c r="B134" s="164" t="s">
        <v>2242</v>
      </c>
      <c r="C134" s="165" t="s">
        <v>2243</v>
      </c>
      <c r="D134" s="164" t="s">
        <v>2245</v>
      </c>
      <c r="E134" s="164" t="s">
        <v>2246</v>
      </c>
      <c r="F134" s="166" t="s">
        <v>2282</v>
      </c>
      <c r="G134" s="166" t="s">
        <v>2283</v>
      </c>
      <c r="H134" s="166" t="s">
        <v>2284</v>
      </c>
      <c r="I134" s="166" t="s">
        <v>2285</v>
      </c>
      <c r="J134" s="166" t="s">
        <v>2286</v>
      </c>
      <c r="K134" s="166" t="s">
        <v>2287</v>
      </c>
      <c r="L134" s="166" t="s">
        <v>2288</v>
      </c>
      <c r="M134" s="166" t="s">
        <v>2289</v>
      </c>
      <c r="N134" s="166" t="s">
        <v>2290</v>
      </c>
      <c r="O134" s="166" t="s">
        <v>2291</v>
      </c>
      <c r="P134" s="166" t="s">
        <v>2292</v>
      </c>
      <c r="Q134" s="166" t="s">
        <v>2293</v>
      </c>
      <c r="R134" s="166" t="s">
        <v>2294</v>
      </c>
      <c r="S134" s="205" t="s">
        <v>2295</v>
      </c>
      <c r="T134" s="205" t="s">
        <v>2296</v>
      </c>
      <c r="U134" s="205" t="s">
        <v>2297</v>
      </c>
      <c r="V134" s="166" t="s">
        <v>2298</v>
      </c>
      <c r="W134" s="209" t="s">
        <v>2299</v>
      </c>
      <c r="X134" s="166" t="s">
        <v>2300</v>
      </c>
      <c r="Y134" s="166" t="s">
        <v>2237</v>
      </c>
      <c r="Z134" s="195" t="s">
        <v>2301</v>
      </c>
      <c r="AA134" s="196" t="s">
        <v>2239</v>
      </c>
    </row>
    <row r="135" spans="1:27" ht="56.25">
      <c r="A135" s="173">
        <v>1</v>
      </c>
      <c r="B135" s="174" t="s">
        <v>2302</v>
      </c>
      <c r="C135" s="206" t="s">
        <v>2303</v>
      </c>
      <c r="D135" s="207" t="s">
        <v>2304</v>
      </c>
      <c r="E135" s="206" t="s">
        <v>2305</v>
      </c>
      <c r="F135" s="199">
        <v>8500</v>
      </c>
      <c r="G135" s="197">
        <v>0</v>
      </c>
      <c r="H135" s="210">
        <v>11</v>
      </c>
      <c r="I135" s="197">
        <v>260</v>
      </c>
      <c r="J135" s="197">
        <v>2860</v>
      </c>
      <c r="K135" s="200"/>
      <c r="L135" s="200"/>
      <c r="M135" s="197"/>
      <c r="N135" s="197"/>
      <c r="O135" s="197"/>
      <c r="P135" s="197"/>
      <c r="Q135" s="197"/>
      <c r="R135" s="197"/>
      <c r="S135" s="197">
        <v>0</v>
      </c>
      <c r="T135" s="197">
        <v>0</v>
      </c>
      <c r="U135" s="201"/>
      <c r="V135" s="197">
        <v>0</v>
      </c>
      <c r="W135" s="197">
        <v>0</v>
      </c>
      <c r="X135" s="197">
        <v>11360</v>
      </c>
      <c r="Y135" s="197">
        <v>0</v>
      </c>
      <c r="Z135" s="197">
        <v>0</v>
      </c>
      <c r="AA135" s="198">
        <v>2860</v>
      </c>
    </row>
    <row r="136" spans="1:27" ht="56.25">
      <c r="A136" s="202">
        <v>2</v>
      </c>
      <c r="B136" s="174" t="s">
        <v>2306</v>
      </c>
      <c r="C136" s="206" t="s">
        <v>2307</v>
      </c>
      <c r="D136" s="207" t="s">
        <v>2308</v>
      </c>
      <c r="E136" s="206" t="s">
        <v>2305</v>
      </c>
      <c r="F136" s="199">
        <v>13000</v>
      </c>
      <c r="G136" s="197">
        <v>0</v>
      </c>
      <c r="H136" s="210">
        <v>20</v>
      </c>
      <c r="I136" s="197">
        <v>260</v>
      </c>
      <c r="J136" s="197">
        <v>5200</v>
      </c>
      <c r="K136" s="200"/>
      <c r="L136" s="200"/>
      <c r="M136" s="197"/>
      <c r="N136" s="197"/>
      <c r="O136" s="197"/>
      <c r="P136" s="197"/>
      <c r="Q136" s="197"/>
      <c r="R136" s="197"/>
      <c r="S136" s="197">
        <v>0</v>
      </c>
      <c r="T136" s="197">
        <v>0</v>
      </c>
      <c r="U136" s="201"/>
      <c r="V136" s="197">
        <v>0</v>
      </c>
      <c r="W136" s="197">
        <v>0</v>
      </c>
      <c r="X136" s="197">
        <v>18200</v>
      </c>
      <c r="Y136" s="197">
        <v>0</v>
      </c>
      <c r="Z136" s="197">
        <v>0</v>
      </c>
      <c r="AA136" s="198">
        <v>5200</v>
      </c>
    </row>
    <row r="137" spans="1:27" ht="56.25">
      <c r="A137" s="202">
        <v>3</v>
      </c>
      <c r="B137" s="174" t="s">
        <v>2309</v>
      </c>
      <c r="C137" s="206" t="s">
        <v>2310</v>
      </c>
      <c r="D137" s="207" t="s">
        <v>2311</v>
      </c>
      <c r="E137" s="206" t="s">
        <v>2305</v>
      </c>
      <c r="F137" s="199">
        <v>7500</v>
      </c>
      <c r="G137" s="197">
        <v>0</v>
      </c>
      <c r="H137" s="210">
        <v>8</v>
      </c>
      <c r="I137" s="197">
        <v>260</v>
      </c>
      <c r="J137" s="197">
        <v>2080</v>
      </c>
      <c r="K137" s="200"/>
      <c r="L137" s="200"/>
      <c r="M137" s="197"/>
      <c r="N137" s="197"/>
      <c r="O137" s="197"/>
      <c r="P137" s="197"/>
      <c r="Q137" s="197"/>
      <c r="R137" s="197"/>
      <c r="S137" s="197">
        <v>0</v>
      </c>
      <c r="T137" s="197">
        <v>0</v>
      </c>
      <c r="U137" s="201"/>
      <c r="V137" s="197">
        <v>0</v>
      </c>
      <c r="W137" s="197">
        <v>0</v>
      </c>
      <c r="X137" s="197">
        <v>9580</v>
      </c>
      <c r="Y137" s="197">
        <v>0</v>
      </c>
      <c r="Z137" s="197">
        <v>0</v>
      </c>
      <c r="AA137" s="198">
        <v>2080</v>
      </c>
    </row>
    <row r="138" spans="1:27" ht="56.25">
      <c r="A138" s="173">
        <v>4</v>
      </c>
      <c r="B138" s="174" t="s">
        <v>2312</v>
      </c>
      <c r="C138" s="206" t="s">
        <v>2313</v>
      </c>
      <c r="D138" s="207" t="s">
        <v>2314</v>
      </c>
      <c r="E138" s="206" t="s">
        <v>2305</v>
      </c>
      <c r="F138" s="199">
        <v>12000</v>
      </c>
      <c r="G138" s="197">
        <v>0</v>
      </c>
      <c r="H138" s="210">
        <v>20</v>
      </c>
      <c r="I138" s="197">
        <v>260</v>
      </c>
      <c r="J138" s="197">
        <v>5200</v>
      </c>
      <c r="K138" s="200"/>
      <c r="L138" s="200"/>
      <c r="M138" s="197"/>
      <c r="N138" s="197"/>
      <c r="O138" s="197"/>
      <c r="P138" s="197"/>
      <c r="Q138" s="197"/>
      <c r="R138" s="197"/>
      <c r="S138" s="197">
        <v>0</v>
      </c>
      <c r="T138" s="197">
        <v>0</v>
      </c>
      <c r="U138" s="201"/>
      <c r="V138" s="197">
        <v>0</v>
      </c>
      <c r="W138" s="197">
        <v>0</v>
      </c>
      <c r="X138" s="197">
        <v>17200</v>
      </c>
      <c r="Y138" s="197">
        <v>0</v>
      </c>
      <c r="Z138" s="197">
        <v>0</v>
      </c>
      <c r="AA138" s="198">
        <v>5200</v>
      </c>
    </row>
    <row r="139" spans="1:27" ht="56.25">
      <c r="A139" s="202">
        <v>5</v>
      </c>
      <c r="B139" s="174" t="s">
        <v>2315</v>
      </c>
      <c r="C139" s="206" t="s">
        <v>2316</v>
      </c>
      <c r="D139" s="207" t="s">
        <v>2317</v>
      </c>
      <c r="E139" s="206" t="s">
        <v>2305</v>
      </c>
      <c r="F139" s="199">
        <v>8280</v>
      </c>
      <c r="G139" s="197">
        <v>0</v>
      </c>
      <c r="H139" s="210">
        <v>20</v>
      </c>
      <c r="I139" s="197">
        <v>260</v>
      </c>
      <c r="J139" s="197">
        <v>5200</v>
      </c>
      <c r="K139" s="200"/>
      <c r="L139" s="200"/>
      <c r="M139" s="197"/>
      <c r="N139" s="197"/>
      <c r="O139" s="197"/>
      <c r="P139" s="197"/>
      <c r="Q139" s="197"/>
      <c r="R139" s="197"/>
      <c r="S139" s="197">
        <v>0</v>
      </c>
      <c r="T139" s="197">
        <v>0</v>
      </c>
      <c r="U139" s="201"/>
      <c r="V139" s="197">
        <v>0</v>
      </c>
      <c r="W139" s="197">
        <v>0</v>
      </c>
      <c r="X139" s="197">
        <v>13480</v>
      </c>
      <c r="Y139" s="197">
        <v>0</v>
      </c>
      <c r="Z139" s="197">
        <v>0</v>
      </c>
      <c r="AA139" s="198">
        <v>5200</v>
      </c>
    </row>
    <row r="140" spans="1:27" ht="56.25">
      <c r="A140" s="173">
        <v>6</v>
      </c>
      <c r="B140" s="174" t="s">
        <v>2318</v>
      </c>
      <c r="C140" s="206" t="s">
        <v>2319</v>
      </c>
      <c r="D140" s="207" t="s">
        <v>2320</v>
      </c>
      <c r="E140" s="206" t="s">
        <v>2305</v>
      </c>
      <c r="F140" s="199">
        <v>8280</v>
      </c>
      <c r="G140" s="197">
        <v>0</v>
      </c>
      <c r="H140" s="210">
        <v>4</v>
      </c>
      <c r="I140" s="197">
        <v>260</v>
      </c>
      <c r="J140" s="197">
        <v>1040</v>
      </c>
      <c r="K140" s="200"/>
      <c r="L140" s="200"/>
      <c r="M140" s="197"/>
      <c r="N140" s="197"/>
      <c r="O140" s="197"/>
      <c r="P140" s="197"/>
      <c r="Q140" s="197"/>
      <c r="R140" s="197"/>
      <c r="S140" s="197">
        <v>0</v>
      </c>
      <c r="T140" s="197">
        <v>0</v>
      </c>
      <c r="U140" s="201"/>
      <c r="V140" s="197">
        <v>0</v>
      </c>
      <c r="W140" s="197">
        <v>0</v>
      </c>
      <c r="X140" s="197">
        <v>9320</v>
      </c>
      <c r="Y140" s="197">
        <v>0</v>
      </c>
      <c r="Z140" s="197">
        <v>0</v>
      </c>
      <c r="AA140" s="198">
        <v>1040</v>
      </c>
    </row>
    <row r="141" spans="1:27" ht="56.25">
      <c r="A141" s="202">
        <v>7</v>
      </c>
      <c r="B141" s="174" t="s">
        <v>2321</v>
      </c>
      <c r="C141" s="206" t="s">
        <v>2322</v>
      </c>
      <c r="D141" s="207" t="s">
        <v>2323</v>
      </c>
      <c r="E141" s="206" t="s">
        <v>2305</v>
      </c>
      <c r="F141" s="199">
        <v>6500</v>
      </c>
      <c r="G141" s="197">
        <v>0</v>
      </c>
      <c r="H141" s="210">
        <v>20</v>
      </c>
      <c r="I141" s="197">
        <v>260</v>
      </c>
      <c r="J141" s="197">
        <v>5200</v>
      </c>
      <c r="K141" s="200"/>
      <c r="L141" s="200"/>
      <c r="M141" s="197"/>
      <c r="N141" s="197"/>
      <c r="O141" s="197"/>
      <c r="P141" s="197"/>
      <c r="Q141" s="197"/>
      <c r="R141" s="197"/>
      <c r="S141" s="197">
        <v>0</v>
      </c>
      <c r="T141" s="197">
        <v>0</v>
      </c>
      <c r="U141" s="201"/>
      <c r="V141" s="197">
        <v>0</v>
      </c>
      <c r="W141" s="197">
        <v>0</v>
      </c>
      <c r="X141" s="197">
        <v>11700</v>
      </c>
      <c r="Y141" s="197">
        <v>0</v>
      </c>
      <c r="Z141" s="197">
        <v>0</v>
      </c>
      <c r="AA141" s="198">
        <v>5200</v>
      </c>
    </row>
    <row r="142" spans="1:27" ht="56.25">
      <c r="A142" s="202">
        <v>8</v>
      </c>
      <c r="B142" s="174" t="s">
        <v>2324</v>
      </c>
      <c r="C142" s="206" t="s">
        <v>2325</v>
      </c>
      <c r="D142" s="207" t="s">
        <v>2326</v>
      </c>
      <c r="E142" s="206" t="s">
        <v>2305</v>
      </c>
      <c r="F142" s="199">
        <v>11000</v>
      </c>
      <c r="G142" s="197">
        <v>0</v>
      </c>
      <c r="H142" s="210">
        <v>10</v>
      </c>
      <c r="I142" s="197">
        <v>260</v>
      </c>
      <c r="J142" s="197">
        <v>2600</v>
      </c>
      <c r="K142" s="200"/>
      <c r="L142" s="200"/>
      <c r="M142" s="197"/>
      <c r="N142" s="197"/>
      <c r="O142" s="197"/>
      <c r="P142" s="197"/>
      <c r="Q142" s="197"/>
      <c r="R142" s="197"/>
      <c r="S142" s="197">
        <v>0</v>
      </c>
      <c r="T142" s="197">
        <v>0</v>
      </c>
      <c r="U142" s="201"/>
      <c r="V142" s="197">
        <v>0</v>
      </c>
      <c r="W142" s="197">
        <v>0</v>
      </c>
      <c r="X142" s="197">
        <v>13600</v>
      </c>
      <c r="Y142" s="197">
        <v>0</v>
      </c>
      <c r="Z142" s="197">
        <v>0</v>
      </c>
      <c r="AA142" s="198">
        <v>2600</v>
      </c>
    </row>
    <row r="143" spans="1:27" ht="56.25">
      <c r="A143" s="173">
        <v>9</v>
      </c>
      <c r="B143" s="174" t="s">
        <v>2327</v>
      </c>
      <c r="C143" s="206" t="s">
        <v>2328</v>
      </c>
      <c r="D143" s="207" t="s">
        <v>2329</v>
      </c>
      <c r="E143" s="206" t="s">
        <v>2305</v>
      </c>
      <c r="F143" s="199">
        <v>6000</v>
      </c>
      <c r="G143" s="197">
        <v>0</v>
      </c>
      <c r="H143" s="210">
        <v>12</v>
      </c>
      <c r="I143" s="197">
        <v>260</v>
      </c>
      <c r="J143" s="197">
        <v>3120</v>
      </c>
      <c r="K143" s="200"/>
      <c r="L143" s="200"/>
      <c r="M143" s="197"/>
      <c r="N143" s="197"/>
      <c r="O143" s="197"/>
      <c r="P143" s="197"/>
      <c r="Q143" s="197"/>
      <c r="R143" s="197"/>
      <c r="S143" s="197">
        <v>0</v>
      </c>
      <c r="T143" s="197">
        <v>0</v>
      </c>
      <c r="U143" s="201"/>
      <c r="V143" s="197">
        <v>0</v>
      </c>
      <c r="W143" s="197">
        <v>0</v>
      </c>
      <c r="X143" s="197">
        <v>9120</v>
      </c>
      <c r="Y143" s="197">
        <v>0</v>
      </c>
      <c r="Z143" s="197">
        <v>0</v>
      </c>
      <c r="AA143" s="198">
        <v>3120</v>
      </c>
    </row>
    <row r="144" spans="1:27" ht="56.25">
      <c r="A144" s="202">
        <v>10</v>
      </c>
      <c r="B144" s="174" t="s">
        <v>2330</v>
      </c>
      <c r="C144" s="206" t="s">
        <v>2331</v>
      </c>
      <c r="D144" s="207" t="s">
        <v>2332</v>
      </c>
      <c r="E144" s="206" t="s">
        <v>2305</v>
      </c>
      <c r="F144" s="199">
        <v>10000</v>
      </c>
      <c r="G144" s="197">
        <v>0</v>
      </c>
      <c r="H144" s="210">
        <v>5</v>
      </c>
      <c r="I144" s="197">
        <v>260</v>
      </c>
      <c r="J144" s="197">
        <v>1300</v>
      </c>
      <c r="K144" s="200"/>
      <c r="L144" s="200"/>
      <c r="M144" s="197"/>
      <c r="N144" s="197"/>
      <c r="O144" s="197"/>
      <c r="P144" s="197"/>
      <c r="Q144" s="197"/>
      <c r="R144" s="197"/>
      <c r="S144" s="197">
        <v>0</v>
      </c>
      <c r="T144" s="197">
        <v>0</v>
      </c>
      <c r="U144" s="201"/>
      <c r="V144" s="197">
        <v>0</v>
      </c>
      <c r="W144" s="197">
        <v>0</v>
      </c>
      <c r="X144" s="197">
        <v>11300</v>
      </c>
      <c r="Y144" s="197">
        <v>0</v>
      </c>
      <c r="Z144" s="197">
        <v>0</v>
      </c>
      <c r="AA144" s="198">
        <v>1300</v>
      </c>
    </row>
    <row r="145" spans="1:27" ht="56.25">
      <c r="A145" s="173">
        <v>11</v>
      </c>
      <c r="B145" s="174" t="s">
        <v>2333</v>
      </c>
      <c r="C145" s="206" t="s">
        <v>2334</v>
      </c>
      <c r="D145" s="207" t="s">
        <v>2335</v>
      </c>
      <c r="E145" s="206" t="s">
        <v>2305</v>
      </c>
      <c r="F145" s="199">
        <v>12280</v>
      </c>
      <c r="G145" s="197">
        <v>0</v>
      </c>
      <c r="H145" s="210">
        <v>18</v>
      </c>
      <c r="I145" s="197">
        <v>260</v>
      </c>
      <c r="J145" s="197">
        <v>4680</v>
      </c>
      <c r="K145" s="200"/>
      <c r="L145" s="200"/>
      <c r="M145" s="197"/>
      <c r="N145" s="197"/>
      <c r="O145" s="197"/>
      <c r="P145" s="197"/>
      <c r="Q145" s="197"/>
      <c r="R145" s="197"/>
      <c r="S145" s="197">
        <v>0</v>
      </c>
      <c r="T145" s="197">
        <v>0</v>
      </c>
      <c r="U145" s="201"/>
      <c r="V145" s="197">
        <v>0</v>
      </c>
      <c r="W145" s="197">
        <v>0</v>
      </c>
      <c r="X145" s="197">
        <v>16960</v>
      </c>
      <c r="Y145" s="197">
        <v>0</v>
      </c>
      <c r="Z145" s="197">
        <v>0</v>
      </c>
      <c r="AA145" s="198">
        <v>4680</v>
      </c>
    </row>
    <row r="146" spans="1:27" ht="56.25">
      <c r="A146" s="202">
        <v>12</v>
      </c>
      <c r="B146" s="174" t="s">
        <v>2336</v>
      </c>
      <c r="C146" s="206" t="s">
        <v>2337</v>
      </c>
      <c r="D146" s="207" t="s">
        <v>2338</v>
      </c>
      <c r="E146" s="206" t="s">
        <v>2305</v>
      </c>
      <c r="F146" s="199">
        <v>7500</v>
      </c>
      <c r="G146" s="197">
        <v>0</v>
      </c>
      <c r="H146" s="210">
        <v>9</v>
      </c>
      <c r="I146" s="197">
        <v>260</v>
      </c>
      <c r="J146" s="197">
        <v>2340</v>
      </c>
      <c r="K146" s="200"/>
      <c r="L146" s="200"/>
      <c r="M146" s="197"/>
      <c r="N146" s="197"/>
      <c r="O146" s="197"/>
      <c r="P146" s="197"/>
      <c r="Q146" s="197"/>
      <c r="R146" s="197"/>
      <c r="S146" s="197">
        <v>0</v>
      </c>
      <c r="T146" s="197">
        <v>0</v>
      </c>
      <c r="U146" s="201"/>
      <c r="V146" s="197">
        <v>0</v>
      </c>
      <c r="W146" s="197">
        <v>0</v>
      </c>
      <c r="X146" s="197">
        <v>9840</v>
      </c>
      <c r="Y146" s="197">
        <v>0</v>
      </c>
      <c r="Z146" s="197">
        <v>0</v>
      </c>
      <c r="AA146" s="198">
        <v>2340</v>
      </c>
    </row>
    <row r="147" spans="1:27" ht="56.25">
      <c r="A147" s="202">
        <v>13</v>
      </c>
      <c r="B147" s="174" t="s">
        <v>2339</v>
      </c>
      <c r="C147" s="206" t="s">
        <v>2340</v>
      </c>
      <c r="D147" s="207" t="s">
        <v>2341</v>
      </c>
      <c r="E147" s="206" t="s">
        <v>2305</v>
      </c>
      <c r="F147" s="199">
        <v>6000</v>
      </c>
      <c r="G147" s="197">
        <v>0</v>
      </c>
      <c r="H147" s="210">
        <v>20</v>
      </c>
      <c r="I147" s="197">
        <v>260</v>
      </c>
      <c r="J147" s="197">
        <v>5200</v>
      </c>
      <c r="K147" s="200"/>
      <c r="L147" s="200"/>
      <c r="M147" s="197"/>
      <c r="N147" s="197"/>
      <c r="O147" s="197"/>
      <c r="P147" s="197"/>
      <c r="Q147" s="197"/>
      <c r="R147" s="197"/>
      <c r="S147" s="197">
        <v>0</v>
      </c>
      <c r="T147" s="197">
        <v>0</v>
      </c>
      <c r="U147" s="201"/>
      <c r="V147" s="197">
        <v>0</v>
      </c>
      <c r="W147" s="197">
        <v>0</v>
      </c>
      <c r="X147" s="197">
        <v>11200</v>
      </c>
      <c r="Y147" s="197">
        <v>0</v>
      </c>
      <c r="Z147" s="197">
        <v>0</v>
      </c>
      <c r="AA147" s="198">
        <v>5200</v>
      </c>
    </row>
    <row r="148" spans="1:27" ht="56.25">
      <c r="A148" s="173">
        <v>14</v>
      </c>
      <c r="B148" s="174" t="s">
        <v>2342</v>
      </c>
      <c r="C148" s="206" t="s">
        <v>2343</v>
      </c>
      <c r="D148" s="207" t="s">
        <v>2344</v>
      </c>
      <c r="E148" s="206" t="s">
        <v>2305</v>
      </c>
      <c r="F148" s="199">
        <v>17040</v>
      </c>
      <c r="G148" s="197">
        <v>0</v>
      </c>
      <c r="H148" s="210">
        <v>13</v>
      </c>
      <c r="I148" s="197">
        <v>260</v>
      </c>
      <c r="J148" s="197">
        <v>3380</v>
      </c>
      <c r="K148" s="200"/>
      <c r="L148" s="200"/>
      <c r="M148" s="197"/>
      <c r="N148" s="197"/>
      <c r="O148" s="197"/>
      <c r="P148" s="197"/>
      <c r="Q148" s="197"/>
      <c r="R148" s="197"/>
      <c r="S148" s="197">
        <v>0</v>
      </c>
      <c r="T148" s="197">
        <v>0</v>
      </c>
      <c r="U148" s="201"/>
      <c r="V148" s="197">
        <v>0</v>
      </c>
      <c r="W148" s="197">
        <v>0</v>
      </c>
      <c r="X148" s="197">
        <v>20420</v>
      </c>
      <c r="Y148" s="197">
        <v>0</v>
      </c>
      <c r="Z148" s="197">
        <v>0</v>
      </c>
      <c r="AA148" s="198">
        <v>3380</v>
      </c>
    </row>
    <row r="149" spans="1:27" ht="56.25">
      <c r="A149" s="202">
        <v>15</v>
      </c>
      <c r="B149" s="174" t="s">
        <v>2345</v>
      </c>
      <c r="C149" s="206" t="s">
        <v>2346</v>
      </c>
      <c r="D149" s="207" t="s">
        <v>2347</v>
      </c>
      <c r="E149" s="206" t="s">
        <v>2305</v>
      </c>
      <c r="F149" s="199">
        <v>13780</v>
      </c>
      <c r="G149" s="197">
        <v>0</v>
      </c>
      <c r="H149" s="210">
        <v>8</v>
      </c>
      <c r="I149" s="197">
        <v>260</v>
      </c>
      <c r="J149" s="197">
        <v>2080</v>
      </c>
      <c r="K149" s="200"/>
      <c r="L149" s="200"/>
      <c r="M149" s="197"/>
      <c r="N149" s="197"/>
      <c r="O149" s="197"/>
      <c r="P149" s="197"/>
      <c r="Q149" s="197"/>
      <c r="R149" s="197"/>
      <c r="S149" s="197">
        <v>0</v>
      </c>
      <c r="T149" s="197">
        <v>0</v>
      </c>
      <c r="U149" s="201"/>
      <c r="V149" s="197">
        <v>0</v>
      </c>
      <c r="W149" s="197">
        <v>0</v>
      </c>
      <c r="X149" s="197">
        <v>15860</v>
      </c>
      <c r="Y149" s="197">
        <v>0</v>
      </c>
      <c r="Z149" s="197">
        <v>0</v>
      </c>
      <c r="AA149" s="198">
        <v>2080</v>
      </c>
    </row>
    <row r="150" spans="1:27" ht="56.25">
      <c r="A150" s="173">
        <v>16</v>
      </c>
      <c r="B150" s="174" t="s">
        <v>2348</v>
      </c>
      <c r="C150" s="206" t="s">
        <v>2349</v>
      </c>
      <c r="D150" s="207" t="s">
        <v>2350</v>
      </c>
      <c r="E150" s="206" t="s">
        <v>2305</v>
      </c>
      <c r="F150" s="199">
        <v>7000</v>
      </c>
      <c r="G150" s="197">
        <v>0</v>
      </c>
      <c r="H150" s="210">
        <v>9</v>
      </c>
      <c r="I150" s="197">
        <v>260</v>
      </c>
      <c r="J150" s="197">
        <v>2340</v>
      </c>
      <c r="K150" s="200"/>
      <c r="L150" s="200"/>
      <c r="M150" s="197"/>
      <c r="N150" s="197"/>
      <c r="O150" s="197"/>
      <c r="P150" s="197"/>
      <c r="Q150" s="197"/>
      <c r="R150" s="197"/>
      <c r="S150" s="197">
        <v>0</v>
      </c>
      <c r="T150" s="197">
        <v>0</v>
      </c>
      <c r="U150" s="201"/>
      <c r="V150" s="197">
        <v>0</v>
      </c>
      <c r="W150" s="197">
        <v>0</v>
      </c>
      <c r="X150" s="197">
        <v>9340</v>
      </c>
      <c r="Y150" s="197">
        <v>0</v>
      </c>
      <c r="Z150" s="197">
        <v>0</v>
      </c>
      <c r="AA150" s="198">
        <v>2340</v>
      </c>
    </row>
    <row r="151" spans="1:27" ht="56.25">
      <c r="A151" s="202">
        <v>17</v>
      </c>
      <c r="B151" s="174" t="s">
        <v>2351</v>
      </c>
      <c r="C151" s="206" t="s">
        <v>2352</v>
      </c>
      <c r="D151" s="207" t="s">
        <v>2353</v>
      </c>
      <c r="E151" s="206" t="s">
        <v>2305</v>
      </c>
      <c r="F151" s="199">
        <v>6500</v>
      </c>
      <c r="G151" s="197">
        <v>0</v>
      </c>
      <c r="H151" s="210">
        <v>8</v>
      </c>
      <c r="I151" s="197">
        <v>260</v>
      </c>
      <c r="J151" s="197">
        <v>2080</v>
      </c>
      <c r="K151" s="200"/>
      <c r="L151" s="200"/>
      <c r="M151" s="197"/>
      <c r="N151" s="197"/>
      <c r="O151" s="197"/>
      <c r="P151" s="197"/>
      <c r="Q151" s="197"/>
      <c r="R151" s="197"/>
      <c r="S151" s="197">
        <v>0</v>
      </c>
      <c r="T151" s="197">
        <v>0</v>
      </c>
      <c r="U151" s="201"/>
      <c r="V151" s="197">
        <v>0</v>
      </c>
      <c r="W151" s="197">
        <v>0</v>
      </c>
      <c r="X151" s="197">
        <v>8580</v>
      </c>
      <c r="Y151" s="197">
        <v>0</v>
      </c>
      <c r="Z151" s="197">
        <v>0</v>
      </c>
      <c r="AA151" s="198">
        <v>2080</v>
      </c>
    </row>
    <row r="152" spans="1:27" ht="56.25">
      <c r="A152" s="202">
        <v>18</v>
      </c>
      <c r="B152" s="174" t="s">
        <v>2354</v>
      </c>
      <c r="C152" s="206" t="s">
        <v>2355</v>
      </c>
      <c r="D152" s="207" t="s">
        <v>2356</v>
      </c>
      <c r="E152" s="206" t="s">
        <v>2305</v>
      </c>
      <c r="F152" s="199">
        <v>8000</v>
      </c>
      <c r="G152" s="197">
        <v>0</v>
      </c>
      <c r="H152" s="210">
        <v>16</v>
      </c>
      <c r="I152" s="197">
        <v>260</v>
      </c>
      <c r="J152" s="197">
        <v>4160</v>
      </c>
      <c r="K152" s="200"/>
      <c r="L152" s="200"/>
      <c r="M152" s="197"/>
      <c r="N152" s="197"/>
      <c r="O152" s="197"/>
      <c r="P152" s="197"/>
      <c r="Q152" s="197"/>
      <c r="R152" s="197"/>
      <c r="S152" s="197">
        <v>0</v>
      </c>
      <c r="T152" s="197">
        <v>0</v>
      </c>
      <c r="U152" s="201"/>
      <c r="V152" s="197">
        <v>0</v>
      </c>
      <c r="W152" s="197">
        <v>0</v>
      </c>
      <c r="X152" s="197">
        <v>12160</v>
      </c>
      <c r="Y152" s="197">
        <v>0</v>
      </c>
      <c r="Z152" s="197">
        <v>0</v>
      </c>
      <c r="AA152" s="198">
        <v>4160</v>
      </c>
    </row>
    <row r="153" spans="1:27" ht="56.25">
      <c r="A153" s="173">
        <v>19</v>
      </c>
      <c r="B153" s="174" t="s">
        <v>2357</v>
      </c>
      <c r="C153" s="206" t="s">
        <v>2358</v>
      </c>
      <c r="D153" s="207" t="s">
        <v>2359</v>
      </c>
      <c r="E153" s="206" t="s">
        <v>2305</v>
      </c>
      <c r="F153" s="199">
        <v>13800</v>
      </c>
      <c r="G153" s="197">
        <v>0</v>
      </c>
      <c r="H153" s="210">
        <v>10</v>
      </c>
      <c r="I153" s="197">
        <v>260</v>
      </c>
      <c r="J153" s="197">
        <v>2600</v>
      </c>
      <c r="K153" s="200"/>
      <c r="L153" s="200"/>
      <c r="M153" s="197"/>
      <c r="N153" s="197"/>
      <c r="O153" s="197"/>
      <c r="P153" s="197"/>
      <c r="Q153" s="197"/>
      <c r="R153" s="197"/>
      <c r="S153" s="197">
        <v>0</v>
      </c>
      <c r="T153" s="197">
        <v>0</v>
      </c>
      <c r="U153" s="201"/>
      <c r="V153" s="197">
        <v>0</v>
      </c>
      <c r="W153" s="197">
        <v>0</v>
      </c>
      <c r="X153" s="197">
        <v>16400</v>
      </c>
      <c r="Y153" s="197">
        <v>0</v>
      </c>
      <c r="Z153" s="197">
        <v>0</v>
      </c>
      <c r="AA153" s="198">
        <v>2600</v>
      </c>
    </row>
    <row r="154" spans="1:27" ht="56.25">
      <c r="A154" s="202">
        <v>20</v>
      </c>
      <c r="B154" s="174" t="s">
        <v>2360</v>
      </c>
      <c r="C154" s="206" t="s">
        <v>2361</v>
      </c>
      <c r="D154" s="207" t="s">
        <v>2362</v>
      </c>
      <c r="E154" s="206" t="s">
        <v>2305</v>
      </c>
      <c r="F154" s="199">
        <v>11040</v>
      </c>
      <c r="G154" s="197">
        <v>0</v>
      </c>
      <c r="H154" s="210">
        <v>6</v>
      </c>
      <c r="I154" s="197">
        <v>260</v>
      </c>
      <c r="J154" s="197">
        <v>1560</v>
      </c>
      <c r="K154" s="200"/>
      <c r="L154" s="200"/>
      <c r="M154" s="197"/>
      <c r="N154" s="197"/>
      <c r="O154" s="197"/>
      <c r="P154" s="197"/>
      <c r="Q154" s="197"/>
      <c r="R154" s="197"/>
      <c r="S154" s="197">
        <v>0</v>
      </c>
      <c r="T154" s="197">
        <v>0</v>
      </c>
      <c r="U154" s="201"/>
      <c r="V154" s="197">
        <v>0</v>
      </c>
      <c r="W154" s="197">
        <v>0</v>
      </c>
      <c r="X154" s="197">
        <v>12600</v>
      </c>
      <c r="Y154" s="197">
        <v>0</v>
      </c>
      <c r="Z154" s="197">
        <v>0</v>
      </c>
      <c r="AA154" s="198">
        <v>1560</v>
      </c>
    </row>
    <row r="155" spans="1:27" ht="56.25">
      <c r="A155" s="173">
        <v>21</v>
      </c>
      <c r="B155" s="174" t="s">
        <v>2363</v>
      </c>
      <c r="C155" s="206" t="s">
        <v>2364</v>
      </c>
      <c r="D155" s="207" t="s">
        <v>2365</v>
      </c>
      <c r="E155" s="206" t="s">
        <v>2305</v>
      </c>
      <c r="F155" s="199">
        <v>10000</v>
      </c>
      <c r="G155" s="197">
        <v>0</v>
      </c>
      <c r="H155" s="210">
        <v>8</v>
      </c>
      <c r="I155" s="197">
        <v>260</v>
      </c>
      <c r="J155" s="197">
        <v>2080</v>
      </c>
      <c r="K155" s="200"/>
      <c r="L155" s="200"/>
      <c r="M155" s="197"/>
      <c r="N155" s="197"/>
      <c r="O155" s="197"/>
      <c r="P155" s="197"/>
      <c r="Q155" s="197"/>
      <c r="R155" s="197"/>
      <c r="S155" s="197">
        <v>0</v>
      </c>
      <c r="T155" s="197">
        <v>0</v>
      </c>
      <c r="U155" s="201"/>
      <c r="V155" s="197">
        <v>0</v>
      </c>
      <c r="W155" s="197">
        <v>0</v>
      </c>
      <c r="X155" s="197">
        <v>12080</v>
      </c>
      <c r="Y155" s="197">
        <v>0</v>
      </c>
      <c r="Z155" s="197">
        <v>0</v>
      </c>
      <c r="AA155" s="198">
        <v>2080</v>
      </c>
    </row>
    <row r="156" spans="1:27" ht="56.25">
      <c r="A156" s="202">
        <v>22</v>
      </c>
      <c r="B156" s="174" t="s">
        <v>2366</v>
      </c>
      <c r="C156" s="206" t="s">
        <v>2367</v>
      </c>
      <c r="D156" s="207" t="s">
        <v>2368</v>
      </c>
      <c r="E156" s="206" t="s">
        <v>2305</v>
      </c>
      <c r="F156" s="199">
        <v>8280</v>
      </c>
      <c r="G156" s="197">
        <v>0</v>
      </c>
      <c r="H156" s="210">
        <v>3</v>
      </c>
      <c r="I156" s="197">
        <v>260</v>
      </c>
      <c r="J156" s="197">
        <v>780</v>
      </c>
      <c r="K156" s="200"/>
      <c r="L156" s="200"/>
      <c r="M156" s="197"/>
      <c r="N156" s="197"/>
      <c r="O156" s="197"/>
      <c r="P156" s="197"/>
      <c r="Q156" s="197"/>
      <c r="R156" s="197"/>
      <c r="S156" s="197">
        <v>0</v>
      </c>
      <c r="T156" s="197">
        <v>0</v>
      </c>
      <c r="U156" s="201"/>
      <c r="V156" s="197">
        <v>0</v>
      </c>
      <c r="W156" s="197">
        <v>0</v>
      </c>
      <c r="X156" s="197">
        <v>9060</v>
      </c>
      <c r="Y156" s="197">
        <v>0</v>
      </c>
      <c r="Z156" s="197">
        <v>0</v>
      </c>
      <c r="AA156" s="198">
        <v>780</v>
      </c>
    </row>
    <row r="157" spans="1:27" ht="93.75">
      <c r="A157" s="202">
        <v>23</v>
      </c>
      <c r="B157" s="174" t="s">
        <v>2369</v>
      </c>
      <c r="C157" s="206" t="s">
        <v>2370</v>
      </c>
      <c r="D157" s="207" t="s">
        <v>2371</v>
      </c>
      <c r="E157" s="206" t="s">
        <v>2372</v>
      </c>
      <c r="F157" s="199">
        <v>80000</v>
      </c>
      <c r="G157" s="197">
        <v>-8582.86</v>
      </c>
      <c r="H157" s="210">
        <v>13</v>
      </c>
      <c r="I157" s="197">
        <v>260</v>
      </c>
      <c r="J157" s="197">
        <v>3380</v>
      </c>
      <c r="K157" s="200"/>
      <c r="L157" s="200"/>
      <c r="M157" s="197"/>
      <c r="N157" s="197"/>
      <c r="O157" s="197">
        <v>20000</v>
      </c>
      <c r="P157" s="197">
        <v>-5000.08</v>
      </c>
      <c r="Q157" s="197"/>
      <c r="R157" s="197"/>
      <c r="S157" s="197">
        <v>0</v>
      </c>
      <c r="T157" s="197">
        <v>0</v>
      </c>
      <c r="U157" s="201"/>
      <c r="V157" s="197">
        <v>0</v>
      </c>
      <c r="W157" s="197">
        <v>-13582.94</v>
      </c>
      <c r="X157" s="197">
        <v>103380</v>
      </c>
      <c r="Y157" s="197">
        <v>14427.94</v>
      </c>
      <c r="Z157" s="197">
        <v>845</v>
      </c>
      <c r="AA157" s="198">
        <v>2535</v>
      </c>
    </row>
    <row r="158" spans="1:27" ht="56.25">
      <c r="A158" s="173">
        <v>24</v>
      </c>
      <c r="B158" s="174" t="s">
        <v>2373</v>
      </c>
      <c r="C158" s="206" t="s">
        <v>2374</v>
      </c>
      <c r="D158" s="207" t="s">
        <v>2375</v>
      </c>
      <c r="E158" s="206" t="s">
        <v>2305</v>
      </c>
      <c r="F158" s="199">
        <v>7000</v>
      </c>
      <c r="G158" s="197"/>
      <c r="H158" s="210">
        <v>8</v>
      </c>
      <c r="I158" s="197">
        <v>260</v>
      </c>
      <c r="J158" s="197">
        <v>2080</v>
      </c>
      <c r="K158" s="200"/>
      <c r="L158" s="200"/>
      <c r="M158" s="197"/>
      <c r="N158" s="197"/>
      <c r="O158" s="197"/>
      <c r="P158" s="197"/>
      <c r="Q158" s="197"/>
      <c r="R158" s="197"/>
      <c r="S158" s="197"/>
      <c r="T158" s="197"/>
      <c r="U158" s="201"/>
      <c r="V158" s="197"/>
      <c r="W158" s="197"/>
      <c r="X158" s="197">
        <v>9080</v>
      </c>
      <c r="Y158" s="197">
        <v>0</v>
      </c>
      <c r="Z158" s="197">
        <v>0</v>
      </c>
      <c r="AA158" s="198">
        <v>2080</v>
      </c>
    </row>
    <row r="159" spans="1:27" ht="56.25">
      <c r="A159" s="202">
        <v>25</v>
      </c>
      <c r="B159" s="174" t="s">
        <v>2376</v>
      </c>
      <c r="C159" s="206" t="s">
        <v>2377</v>
      </c>
      <c r="D159" s="207" t="s">
        <v>2378</v>
      </c>
      <c r="E159" s="206" t="s">
        <v>2305</v>
      </c>
      <c r="F159" s="199">
        <v>11040</v>
      </c>
      <c r="G159" s="197"/>
      <c r="H159" s="210">
        <v>4</v>
      </c>
      <c r="I159" s="197">
        <v>260</v>
      </c>
      <c r="J159" s="197">
        <v>1040</v>
      </c>
      <c r="K159" s="200"/>
      <c r="L159" s="200"/>
      <c r="M159" s="197"/>
      <c r="N159" s="197"/>
      <c r="O159" s="197"/>
      <c r="P159" s="197"/>
      <c r="Q159" s="197"/>
      <c r="R159" s="197"/>
      <c r="S159" s="197"/>
      <c r="T159" s="197"/>
      <c r="U159" s="201"/>
      <c r="V159" s="197"/>
      <c r="W159" s="197"/>
      <c r="X159" s="197">
        <v>12080</v>
      </c>
      <c r="Y159" s="197">
        <v>0</v>
      </c>
      <c r="Z159" s="197">
        <v>0</v>
      </c>
      <c r="AA159" s="198">
        <v>1040</v>
      </c>
    </row>
    <row r="160" spans="1:27" ht="56.25">
      <c r="A160" s="173">
        <v>26</v>
      </c>
      <c r="B160" s="174" t="s">
        <v>2379</v>
      </c>
      <c r="C160" s="206" t="s">
        <v>2380</v>
      </c>
      <c r="D160" s="207" t="s">
        <v>2381</v>
      </c>
      <c r="E160" s="206" t="s">
        <v>2305</v>
      </c>
      <c r="F160" s="199">
        <v>6000</v>
      </c>
      <c r="G160" s="197"/>
      <c r="H160" s="210">
        <v>20</v>
      </c>
      <c r="I160" s="197">
        <v>260</v>
      </c>
      <c r="J160" s="197">
        <v>5200</v>
      </c>
      <c r="K160" s="200"/>
      <c r="L160" s="200"/>
      <c r="M160" s="197"/>
      <c r="N160" s="197"/>
      <c r="O160" s="197"/>
      <c r="P160" s="197"/>
      <c r="Q160" s="197"/>
      <c r="R160" s="197"/>
      <c r="S160" s="197"/>
      <c r="T160" s="197"/>
      <c r="U160" s="201"/>
      <c r="V160" s="197"/>
      <c r="W160" s="197"/>
      <c r="X160" s="197">
        <v>11200</v>
      </c>
      <c r="Y160" s="197">
        <v>0</v>
      </c>
      <c r="Z160" s="197">
        <v>0</v>
      </c>
      <c r="AA160" s="198">
        <v>5200</v>
      </c>
    </row>
    <row r="161" spans="1:27" ht="56.25">
      <c r="A161" s="202">
        <v>27</v>
      </c>
      <c r="B161" s="174" t="s">
        <v>2382</v>
      </c>
      <c r="C161" s="206" t="s">
        <v>2383</v>
      </c>
      <c r="D161" s="207" t="s">
        <v>2384</v>
      </c>
      <c r="E161" s="206" t="s">
        <v>2305</v>
      </c>
      <c r="F161" s="199">
        <v>12000</v>
      </c>
      <c r="G161" s="199"/>
      <c r="H161" s="210">
        <v>20</v>
      </c>
      <c r="I161" s="197">
        <v>260</v>
      </c>
      <c r="J161" s="197">
        <v>5200</v>
      </c>
      <c r="K161" s="200"/>
      <c r="L161" s="200"/>
      <c r="M161" s="197"/>
      <c r="N161" s="197"/>
      <c r="O161" s="208"/>
      <c r="P161" s="208"/>
      <c r="Q161" s="208"/>
      <c r="R161" s="208"/>
      <c r="S161" s="208"/>
      <c r="T161" s="208"/>
      <c r="U161" s="208"/>
      <c r="V161" s="208"/>
      <c r="W161" s="208"/>
      <c r="X161" s="197">
        <v>17200</v>
      </c>
      <c r="Y161" s="197"/>
      <c r="Z161" s="197"/>
      <c r="AA161" s="198">
        <v>5200</v>
      </c>
    </row>
    <row r="162" spans="1:27" ht="56.25">
      <c r="A162" s="202">
        <v>28</v>
      </c>
      <c r="B162" s="174" t="s">
        <v>2385</v>
      </c>
      <c r="C162" s="206" t="s">
        <v>2386</v>
      </c>
      <c r="D162" s="207" t="s">
        <v>2387</v>
      </c>
      <c r="E162" s="206" t="s">
        <v>2305</v>
      </c>
      <c r="F162" s="199">
        <v>10000</v>
      </c>
      <c r="G162" s="197">
        <v>0</v>
      </c>
      <c r="H162" s="210">
        <v>9</v>
      </c>
      <c r="I162" s="197">
        <v>260</v>
      </c>
      <c r="J162" s="197">
        <v>2340</v>
      </c>
      <c r="K162" s="200"/>
      <c r="L162" s="200"/>
      <c r="M162" s="197"/>
      <c r="N162" s="197"/>
      <c r="O162" s="201"/>
      <c r="P162" s="201"/>
      <c r="Q162" s="201"/>
      <c r="R162" s="201"/>
      <c r="S162" s="201">
        <v>0</v>
      </c>
      <c r="T162" s="201">
        <v>0</v>
      </c>
      <c r="U162" s="201"/>
      <c r="V162" s="201">
        <v>0</v>
      </c>
      <c r="W162" s="201">
        <v>0</v>
      </c>
      <c r="X162" s="197">
        <v>12340</v>
      </c>
      <c r="Y162" s="197">
        <v>0</v>
      </c>
      <c r="Z162" s="197">
        <v>0</v>
      </c>
      <c r="AA162" s="198">
        <v>2340</v>
      </c>
    </row>
    <row r="163" spans="1:27" ht="56.25">
      <c r="A163" s="173">
        <v>29</v>
      </c>
      <c r="B163" s="174" t="s">
        <v>2388</v>
      </c>
      <c r="C163" s="206" t="s">
        <v>2389</v>
      </c>
      <c r="D163" s="207" t="s">
        <v>2390</v>
      </c>
      <c r="E163" s="206" t="s">
        <v>2305</v>
      </c>
      <c r="F163" s="199">
        <v>8280</v>
      </c>
      <c r="G163" s="197">
        <v>0</v>
      </c>
      <c r="H163" s="210">
        <v>6</v>
      </c>
      <c r="I163" s="197">
        <v>260</v>
      </c>
      <c r="J163" s="197">
        <v>1560</v>
      </c>
      <c r="K163" s="200"/>
      <c r="L163" s="200"/>
      <c r="M163" s="197"/>
      <c r="N163" s="197"/>
      <c r="O163" s="197"/>
      <c r="P163" s="197"/>
      <c r="Q163" s="197"/>
      <c r="R163" s="197"/>
      <c r="S163" s="197">
        <v>0</v>
      </c>
      <c r="T163" s="197">
        <v>0</v>
      </c>
      <c r="U163" s="201"/>
      <c r="V163" s="197">
        <v>0</v>
      </c>
      <c r="W163" s="197">
        <v>0</v>
      </c>
      <c r="X163" s="197">
        <v>9840</v>
      </c>
      <c r="Y163" s="197">
        <v>0</v>
      </c>
      <c r="Z163" s="197">
        <v>0</v>
      </c>
      <c r="AA163" s="198">
        <v>1560</v>
      </c>
    </row>
    <row r="164" spans="1:27" ht="57" thickBot="1">
      <c r="A164" s="202">
        <v>30</v>
      </c>
      <c r="B164" s="174" t="s">
        <v>2391</v>
      </c>
      <c r="C164" s="206" t="s">
        <v>2392</v>
      </c>
      <c r="D164" s="207" t="s">
        <v>2393</v>
      </c>
      <c r="E164" s="206" t="s">
        <v>2305</v>
      </c>
      <c r="F164" s="199">
        <v>9000</v>
      </c>
      <c r="G164" s="197">
        <v>0</v>
      </c>
      <c r="H164" s="210">
        <v>20</v>
      </c>
      <c r="I164" s="197">
        <v>260</v>
      </c>
      <c r="J164" s="197">
        <v>5200</v>
      </c>
      <c r="K164" s="200"/>
      <c r="L164" s="200"/>
      <c r="M164" s="201"/>
      <c r="N164" s="201"/>
      <c r="O164" s="197"/>
      <c r="P164" s="197"/>
      <c r="Q164" s="197"/>
      <c r="R164" s="197"/>
      <c r="S164" s="197">
        <v>0</v>
      </c>
      <c r="T164" s="197">
        <v>0</v>
      </c>
      <c r="U164" s="201"/>
      <c r="V164" s="197">
        <v>0</v>
      </c>
      <c r="W164" s="197">
        <v>0</v>
      </c>
      <c r="X164" s="197">
        <v>14200</v>
      </c>
      <c r="Y164" s="197">
        <v>0</v>
      </c>
      <c r="Z164" s="197">
        <v>0</v>
      </c>
      <c r="AA164" s="198">
        <v>5200</v>
      </c>
    </row>
    <row r="165" spans="1:27" ht="21.75" thickBot="1">
      <c r="A165" s="741"/>
      <c r="B165" s="742"/>
      <c r="C165" s="742"/>
      <c r="D165" s="742"/>
      <c r="E165" s="742"/>
      <c r="F165" s="168">
        <v>355600</v>
      </c>
      <c r="G165" s="168">
        <v>-8582.86</v>
      </c>
      <c r="H165" s="203"/>
      <c r="I165" s="168"/>
      <c r="J165" s="168">
        <v>93080</v>
      </c>
      <c r="K165" s="168">
        <v>0</v>
      </c>
      <c r="L165" s="168">
        <v>0</v>
      </c>
      <c r="M165" s="168">
        <v>0</v>
      </c>
      <c r="N165" s="168">
        <v>0</v>
      </c>
      <c r="O165" s="168">
        <v>20000</v>
      </c>
      <c r="P165" s="168">
        <v>-5000.08</v>
      </c>
      <c r="Q165" s="168">
        <v>0</v>
      </c>
      <c r="R165" s="168">
        <v>0</v>
      </c>
      <c r="S165" s="168">
        <v>0</v>
      </c>
      <c r="T165" s="168">
        <v>0</v>
      </c>
      <c r="U165" s="168">
        <v>0</v>
      </c>
      <c r="V165" s="168">
        <v>0</v>
      </c>
      <c r="W165" s="168">
        <v>-13582.94</v>
      </c>
      <c r="X165" s="168">
        <v>468680</v>
      </c>
      <c r="Y165" s="168">
        <v>14427.94</v>
      </c>
      <c r="Z165" s="168">
        <v>845</v>
      </c>
      <c r="AA165" s="168">
        <v>92235</v>
      </c>
    </row>
    <row r="166" spans="1:27" ht="21">
      <c r="A166" s="169"/>
      <c r="B166" s="169"/>
      <c r="C166" s="169"/>
      <c r="D166" s="169"/>
      <c r="E166" s="169"/>
      <c r="F166" s="170"/>
      <c r="G166" s="170"/>
      <c r="H166" s="204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  <c r="S166" s="170"/>
      <c r="T166" s="170"/>
      <c r="U166" s="170"/>
      <c r="V166" s="170"/>
      <c r="W166" s="170"/>
      <c r="X166" s="170"/>
      <c r="Y166" s="170"/>
      <c r="Z166" s="170"/>
      <c r="AA166" s="170"/>
    </row>
    <row r="168" spans="1:27" ht="13.5" thickBot="1"/>
    <row r="169" spans="1:27" ht="18.75" thickBot="1">
      <c r="B169" s="192" t="s">
        <v>1930</v>
      </c>
      <c r="C169" s="194">
        <f>Y165+Z165+AA165</f>
        <v>107507.94</v>
      </c>
    </row>
    <row r="172" spans="1:27" ht="13.5" thickBot="1"/>
    <row r="173" spans="1:27" ht="51">
      <c r="A173" s="193" t="s">
        <v>2130</v>
      </c>
      <c r="B173" s="211" t="s">
        <v>2242</v>
      </c>
      <c r="C173" s="212" t="s">
        <v>2243</v>
      </c>
      <c r="D173" s="211" t="s">
        <v>2245</v>
      </c>
      <c r="E173" s="211" t="s">
        <v>2394</v>
      </c>
      <c r="F173" s="212" t="s">
        <v>2395</v>
      </c>
      <c r="G173" s="213" t="s">
        <v>2247</v>
      </c>
      <c r="H173" s="213" t="s">
        <v>2396</v>
      </c>
      <c r="I173" s="213" t="s">
        <v>2397</v>
      </c>
      <c r="J173" s="212" t="s">
        <v>2295</v>
      </c>
      <c r="K173" s="211" t="s">
        <v>2296</v>
      </c>
      <c r="L173" s="212" t="s">
        <v>2398</v>
      </c>
      <c r="M173" s="213" t="s">
        <v>2298</v>
      </c>
      <c r="N173" s="214" t="s">
        <v>2300</v>
      </c>
      <c r="O173" s="213" t="s">
        <v>2237</v>
      </c>
      <c r="P173" s="214" t="s">
        <v>2399</v>
      </c>
      <c r="Q173" s="213" t="s">
        <v>2400</v>
      </c>
    </row>
    <row r="174" spans="1:27">
      <c r="A174" s="215">
        <v>1</v>
      </c>
      <c r="B174" s="216" t="s">
        <v>2401</v>
      </c>
      <c r="C174" s="217" t="s">
        <v>2402</v>
      </c>
      <c r="D174" s="217" t="s">
        <v>2403</v>
      </c>
      <c r="E174" s="218" t="s">
        <v>2404</v>
      </c>
      <c r="F174" s="218" t="s">
        <v>2405</v>
      </c>
      <c r="G174" s="219">
        <v>30000</v>
      </c>
      <c r="H174" s="220">
        <v>5000</v>
      </c>
      <c r="I174" s="220">
        <v>0</v>
      </c>
      <c r="J174" s="220">
        <v>912</v>
      </c>
      <c r="K174" s="220">
        <v>861</v>
      </c>
      <c r="L174" s="221"/>
      <c r="M174" s="219">
        <f>J174+K174+L174</f>
        <v>1773</v>
      </c>
      <c r="N174" s="219">
        <f>G174+H174-M174</f>
        <v>33227</v>
      </c>
      <c r="O174" s="220">
        <f t="shared" ref="O174:O178" si="1">ROUND(IF((N174&gt;34685)*(N174&lt;52027.41),((N174-34685)*0.15),+IF((N174&gt;52027.41)*(N174&lt;72260.25),(((N174-52027.41)*0.2)+2601.33),+IF(N174&gt;72260.25,((N174-72260.25)*25%)+6648,0))),2)</f>
        <v>0</v>
      </c>
      <c r="P174" s="220">
        <f>O176-I176</f>
        <v>0</v>
      </c>
      <c r="Q174" s="222">
        <f>H174-P174</f>
        <v>5000</v>
      </c>
    </row>
    <row r="175" spans="1:27">
      <c r="A175" s="215">
        <v>2</v>
      </c>
      <c r="B175" s="216" t="s">
        <v>2406</v>
      </c>
      <c r="C175" s="217" t="s">
        <v>2407</v>
      </c>
      <c r="D175" s="217" t="s">
        <v>2408</v>
      </c>
      <c r="E175" s="218" t="s">
        <v>2409</v>
      </c>
      <c r="F175" s="218" t="s">
        <v>2410</v>
      </c>
      <c r="G175" s="219">
        <v>30000</v>
      </c>
      <c r="H175" s="220">
        <v>5000</v>
      </c>
      <c r="I175" s="220">
        <v>0</v>
      </c>
      <c r="J175" s="220">
        <v>912</v>
      </c>
      <c r="K175" s="220">
        <v>861</v>
      </c>
      <c r="L175" s="221"/>
      <c r="M175" s="219">
        <f t="shared" ref="M175:M179" si="2">J175+K175+L175</f>
        <v>1773</v>
      </c>
      <c r="N175" s="219">
        <f>G175+H175-M175</f>
        <v>33227</v>
      </c>
      <c r="O175" s="220">
        <f t="shared" si="1"/>
        <v>0</v>
      </c>
      <c r="P175" s="220">
        <f t="shared" ref="P175:P176" si="3">O177-I177</f>
        <v>0</v>
      </c>
      <c r="Q175" s="222">
        <f t="shared" ref="Q175:Q179" si="4">H175-P175</f>
        <v>5000</v>
      </c>
    </row>
    <row r="176" spans="1:27">
      <c r="A176" s="223">
        <v>3</v>
      </c>
      <c r="B176" s="216" t="s">
        <v>2411</v>
      </c>
      <c r="C176" s="217" t="s">
        <v>2412</v>
      </c>
      <c r="D176" s="217" t="s">
        <v>2413</v>
      </c>
      <c r="E176" s="218" t="s">
        <v>2414</v>
      </c>
      <c r="F176" s="218" t="s">
        <v>2415</v>
      </c>
      <c r="G176" s="220">
        <v>26700</v>
      </c>
      <c r="H176" s="220">
        <v>5000</v>
      </c>
      <c r="I176" s="220">
        <v>0</v>
      </c>
      <c r="J176" s="220">
        <v>811.68</v>
      </c>
      <c r="K176" s="220">
        <v>766.29</v>
      </c>
      <c r="L176" s="220">
        <v>0</v>
      </c>
      <c r="M176" s="219">
        <f t="shared" si="2"/>
        <v>1577.9699999999998</v>
      </c>
      <c r="N176" s="219">
        <f t="shared" ref="N176:N179" si="5">G176+H176-M176</f>
        <v>30122.03</v>
      </c>
      <c r="O176" s="220">
        <f t="shared" si="1"/>
        <v>0</v>
      </c>
      <c r="P176" s="220">
        <f t="shared" si="3"/>
        <v>0</v>
      </c>
      <c r="Q176" s="222">
        <f t="shared" si="4"/>
        <v>5000</v>
      </c>
    </row>
    <row r="177" spans="1:24">
      <c r="A177" s="223">
        <v>4</v>
      </c>
      <c r="B177" s="216" t="s">
        <v>2416</v>
      </c>
      <c r="C177" s="217" t="s">
        <v>2417</v>
      </c>
      <c r="D177" s="217" t="s">
        <v>2418</v>
      </c>
      <c r="E177" s="218" t="s">
        <v>2414</v>
      </c>
      <c r="F177" s="218" t="s">
        <v>2415</v>
      </c>
      <c r="G177" s="220">
        <v>26700</v>
      </c>
      <c r="H177" s="220">
        <v>5000</v>
      </c>
      <c r="I177" s="220">
        <v>0</v>
      </c>
      <c r="J177" s="220">
        <v>811.68</v>
      </c>
      <c r="K177" s="220">
        <v>766.29</v>
      </c>
      <c r="L177" s="220">
        <v>0</v>
      </c>
      <c r="M177" s="219">
        <f t="shared" si="2"/>
        <v>1577.9699999999998</v>
      </c>
      <c r="N177" s="219">
        <f t="shared" si="5"/>
        <v>30122.03</v>
      </c>
      <c r="O177" s="220">
        <f t="shared" si="1"/>
        <v>0</v>
      </c>
      <c r="P177" s="220">
        <f t="shared" ref="P177:P178" si="6">O177-I177</f>
        <v>0</v>
      </c>
      <c r="Q177" s="222">
        <f t="shared" si="4"/>
        <v>5000</v>
      </c>
    </row>
    <row r="178" spans="1:24">
      <c r="A178" s="223">
        <v>5</v>
      </c>
      <c r="B178" s="216" t="s">
        <v>2419</v>
      </c>
      <c r="C178" s="217" t="s">
        <v>2420</v>
      </c>
      <c r="D178" s="217" t="s">
        <v>2421</v>
      </c>
      <c r="E178" s="218" t="s">
        <v>2414</v>
      </c>
      <c r="F178" s="218" t="s">
        <v>2415</v>
      </c>
      <c r="G178" s="220">
        <v>26700</v>
      </c>
      <c r="H178" s="220">
        <v>5000</v>
      </c>
      <c r="I178" s="220">
        <v>0</v>
      </c>
      <c r="J178" s="220">
        <v>811.68</v>
      </c>
      <c r="K178" s="220">
        <v>766.29</v>
      </c>
      <c r="L178" s="220">
        <v>1190.1199999999999</v>
      </c>
      <c r="M178" s="219">
        <f t="shared" si="2"/>
        <v>2768.0899999999997</v>
      </c>
      <c r="N178" s="219">
        <f t="shared" si="5"/>
        <v>28931.91</v>
      </c>
      <c r="O178" s="220">
        <f t="shared" si="1"/>
        <v>0</v>
      </c>
      <c r="P178" s="220">
        <f t="shared" si="6"/>
        <v>0</v>
      </c>
      <c r="Q178" s="222">
        <f t="shared" si="4"/>
        <v>5000</v>
      </c>
    </row>
    <row r="179" spans="1:24" ht="13.5" thickBot="1">
      <c r="A179" s="223">
        <v>6</v>
      </c>
      <c r="B179" s="216" t="s">
        <v>2422</v>
      </c>
      <c r="C179" s="217" t="s">
        <v>2423</v>
      </c>
      <c r="D179" s="217" t="s">
        <v>2424</v>
      </c>
      <c r="E179" s="218" t="s">
        <v>2425</v>
      </c>
      <c r="F179" s="218" t="s">
        <v>2405</v>
      </c>
      <c r="G179" s="220">
        <v>32500</v>
      </c>
      <c r="H179" s="220">
        <v>5000</v>
      </c>
      <c r="I179" s="220">
        <v>0</v>
      </c>
      <c r="J179" s="220">
        <v>988</v>
      </c>
      <c r="K179" s="220">
        <v>932.75</v>
      </c>
      <c r="L179" s="220">
        <v>0</v>
      </c>
      <c r="M179" s="219">
        <f t="shared" si="2"/>
        <v>1920.75</v>
      </c>
      <c r="N179" s="219">
        <f t="shared" si="5"/>
        <v>35579.25</v>
      </c>
      <c r="O179" s="224">
        <f>ROUND(IF((N179&gt;34685)*(N179&lt;52027.41),((N179-34685)*0.15),+IF((N179&gt;52027.41)*(N179&lt;72260.25),(((N179-52027.41)*0.2)+2601.33),+IF(N179&gt;72260.25,((N179-72260.25)*25%)+6648,0))),2)</f>
        <v>134.13999999999999</v>
      </c>
      <c r="P179" s="224">
        <f>O179-I179</f>
        <v>134.13999999999999</v>
      </c>
      <c r="Q179" s="225">
        <f t="shared" si="4"/>
        <v>4865.8599999999997</v>
      </c>
    </row>
    <row r="180" spans="1:24" ht="18" thickBot="1">
      <c r="A180" s="743" t="s">
        <v>2426</v>
      </c>
      <c r="B180" s="744"/>
      <c r="C180" s="744"/>
      <c r="D180" s="744"/>
      <c r="E180" s="744"/>
      <c r="F180" s="745"/>
      <c r="G180" s="226">
        <f t="shared" ref="G180:Q180" si="7">SUM(G174:G179)</f>
        <v>172600</v>
      </c>
      <c r="H180" s="226">
        <f t="shared" si="7"/>
        <v>30000</v>
      </c>
      <c r="I180" s="226">
        <f t="shared" si="7"/>
        <v>0</v>
      </c>
      <c r="J180" s="226">
        <f t="shared" si="7"/>
        <v>5247.04</v>
      </c>
      <c r="K180" s="226">
        <f t="shared" si="7"/>
        <v>4953.62</v>
      </c>
      <c r="L180" s="226">
        <f t="shared" si="7"/>
        <v>1190.1199999999999</v>
      </c>
      <c r="M180" s="227">
        <f t="shared" si="7"/>
        <v>11390.779999999999</v>
      </c>
      <c r="N180" s="226">
        <f t="shared" si="7"/>
        <v>191209.22</v>
      </c>
      <c r="O180" s="226">
        <f t="shared" si="7"/>
        <v>134.13999999999999</v>
      </c>
      <c r="P180" s="226">
        <f t="shared" si="7"/>
        <v>134.13999999999999</v>
      </c>
      <c r="Q180" s="228">
        <f t="shared" si="7"/>
        <v>29865.86</v>
      </c>
    </row>
    <row r="181" spans="1:24" ht="17.25">
      <c r="A181" s="229"/>
      <c r="B181" s="229"/>
      <c r="C181" s="229"/>
      <c r="D181" s="229"/>
      <c r="E181" s="229"/>
      <c r="F181" s="229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</row>
    <row r="184" spans="1:24">
      <c r="B184" s="29" t="s">
        <v>2261</v>
      </c>
      <c r="C184" s="42">
        <f>(H180)</f>
        <v>30000</v>
      </c>
    </row>
    <row r="187" spans="1:24" ht="15">
      <c r="A187" s="232" t="s">
        <v>2427</v>
      </c>
      <c r="B187" s="232" t="s">
        <v>2428</v>
      </c>
      <c r="C187" s="232" t="s">
        <v>2429</v>
      </c>
      <c r="D187" s="232" t="s">
        <v>2430</v>
      </c>
      <c r="E187" s="232" t="s">
        <v>2431</v>
      </c>
      <c r="F187" s="232" t="s">
        <v>2432</v>
      </c>
      <c r="G187" s="232" t="s">
        <v>2433</v>
      </c>
      <c r="H187" s="232" t="s">
        <v>2394</v>
      </c>
      <c r="I187" s="232" t="s">
        <v>2434</v>
      </c>
      <c r="J187" s="232" t="s">
        <v>2242</v>
      </c>
      <c r="K187" s="232" t="s">
        <v>2435</v>
      </c>
      <c r="L187" s="232" t="s">
        <v>2436</v>
      </c>
      <c r="M187" s="232" t="s">
        <v>2245</v>
      </c>
      <c r="N187" s="232" t="s">
        <v>2437</v>
      </c>
      <c r="O187" s="232" t="s">
        <v>2395</v>
      </c>
      <c r="P187" s="232" t="s">
        <v>2247</v>
      </c>
      <c r="Q187" s="232" t="s">
        <v>1745</v>
      </c>
      <c r="R187" s="232" t="s">
        <v>2438</v>
      </c>
      <c r="S187" s="232" t="s">
        <v>2439</v>
      </c>
      <c r="T187" s="232" t="s">
        <v>2397</v>
      </c>
      <c r="U187" s="232" t="s">
        <v>2440</v>
      </c>
      <c r="V187" s="232" t="s">
        <v>2441</v>
      </c>
      <c r="W187" s="232" t="s">
        <v>2298</v>
      </c>
      <c r="X187" s="232" t="s">
        <v>2442</v>
      </c>
    </row>
    <row r="188" spans="1:24" ht="15">
      <c r="A188" s="233" t="s">
        <v>2443</v>
      </c>
      <c r="B188" s="232" t="s">
        <v>2444</v>
      </c>
      <c r="C188" s="233" t="s">
        <v>2445</v>
      </c>
      <c r="D188" s="232">
        <v>2022</v>
      </c>
      <c r="E188" s="233" t="s">
        <v>2443</v>
      </c>
      <c r="F188" s="232" t="s">
        <v>2446</v>
      </c>
      <c r="G188" s="233" t="s">
        <v>2447</v>
      </c>
      <c r="H188" s="232" t="s">
        <v>2448</v>
      </c>
      <c r="I188" s="232">
        <v>997</v>
      </c>
      <c r="J188" s="232" t="s">
        <v>2449</v>
      </c>
      <c r="K188" s="233" t="s">
        <v>2450</v>
      </c>
      <c r="L188" s="234">
        <v>42248</v>
      </c>
      <c r="M188" s="233" t="s">
        <v>2451</v>
      </c>
      <c r="N188" s="233" t="s">
        <v>2452</v>
      </c>
      <c r="O188" s="232" t="s">
        <v>2453</v>
      </c>
      <c r="P188" s="235">
        <v>80000</v>
      </c>
      <c r="Q188" s="235">
        <v>80000</v>
      </c>
      <c r="R188" s="235">
        <v>-2432</v>
      </c>
      <c r="S188" s="235">
        <v>-2296</v>
      </c>
      <c r="T188" s="235">
        <v>-7400.86</v>
      </c>
      <c r="U188" s="232"/>
      <c r="V188" s="232"/>
      <c r="W188" s="235">
        <v>-12128.86</v>
      </c>
      <c r="X188" s="235">
        <v>67871.14</v>
      </c>
    </row>
    <row r="189" spans="1:24" ht="15">
      <c r="A189" s="233" t="s">
        <v>2443</v>
      </c>
      <c r="B189" s="232" t="s">
        <v>2444</v>
      </c>
      <c r="C189" s="233" t="s">
        <v>2445</v>
      </c>
      <c r="D189" s="232">
        <v>2022</v>
      </c>
      <c r="E189" s="233" t="s">
        <v>2443</v>
      </c>
      <c r="F189" s="232" t="s">
        <v>2446</v>
      </c>
      <c r="G189" s="233" t="s">
        <v>2447</v>
      </c>
      <c r="H189" s="232" t="s">
        <v>2448</v>
      </c>
      <c r="I189" s="232">
        <v>1884</v>
      </c>
      <c r="J189" s="232" t="s">
        <v>2454</v>
      </c>
      <c r="K189" s="233" t="s">
        <v>2455</v>
      </c>
      <c r="L189" s="234">
        <v>44075</v>
      </c>
      <c r="M189" s="233" t="s">
        <v>2456</v>
      </c>
      <c r="N189" s="233" t="s">
        <v>2457</v>
      </c>
      <c r="O189" s="232" t="s">
        <v>2458</v>
      </c>
      <c r="P189" s="235">
        <v>345000</v>
      </c>
      <c r="Q189" s="235">
        <v>345000</v>
      </c>
      <c r="R189" s="235">
        <v>-4943.8</v>
      </c>
      <c r="S189" s="235">
        <v>-9334.68</v>
      </c>
      <c r="T189" s="235">
        <v>-71263.240000000005</v>
      </c>
      <c r="U189" s="232"/>
      <c r="V189" s="232"/>
      <c r="W189" s="235">
        <v>-85541.72</v>
      </c>
      <c r="X189" s="235">
        <v>259458.28</v>
      </c>
    </row>
    <row r="190" spans="1:24" ht="15">
      <c r="A190" s="233" t="s">
        <v>2443</v>
      </c>
      <c r="B190" s="232" t="s">
        <v>2444</v>
      </c>
      <c r="C190" s="233" t="s">
        <v>2445</v>
      </c>
      <c r="D190" s="232">
        <v>2022</v>
      </c>
      <c r="E190" s="233" t="s">
        <v>2443</v>
      </c>
      <c r="F190" s="232" t="s">
        <v>2446</v>
      </c>
      <c r="G190" s="233" t="s">
        <v>2447</v>
      </c>
      <c r="H190" s="232" t="s">
        <v>2448</v>
      </c>
      <c r="I190" s="232">
        <v>1886</v>
      </c>
      <c r="J190" s="232" t="s">
        <v>2459</v>
      </c>
      <c r="K190" s="233" t="s">
        <v>2460</v>
      </c>
      <c r="L190" s="234">
        <v>44088</v>
      </c>
      <c r="M190" s="233" t="s">
        <v>2461</v>
      </c>
      <c r="N190" s="233" t="s">
        <v>2462</v>
      </c>
      <c r="O190" s="232" t="s">
        <v>2463</v>
      </c>
      <c r="P190" s="235">
        <v>200000</v>
      </c>
      <c r="Q190" s="235">
        <v>200000</v>
      </c>
      <c r="R190" s="235">
        <v>-4943.8</v>
      </c>
      <c r="S190" s="235">
        <v>-5740</v>
      </c>
      <c r="T190" s="235">
        <v>-35911.910000000003</v>
      </c>
      <c r="U190" s="232"/>
      <c r="V190" s="232"/>
      <c r="W190" s="235">
        <v>-46595.71</v>
      </c>
      <c r="X190" s="235">
        <v>153404.29</v>
      </c>
    </row>
    <row r="191" spans="1:24" ht="15">
      <c r="A191" s="233" t="s">
        <v>2443</v>
      </c>
      <c r="B191" s="232" t="s">
        <v>2444</v>
      </c>
      <c r="C191" s="233" t="s">
        <v>2445</v>
      </c>
      <c r="D191" s="232">
        <v>2022</v>
      </c>
      <c r="E191" s="233" t="s">
        <v>2443</v>
      </c>
      <c r="F191" s="232" t="s">
        <v>2446</v>
      </c>
      <c r="G191" s="233" t="s">
        <v>2464</v>
      </c>
      <c r="H191" s="232" t="s">
        <v>2465</v>
      </c>
      <c r="I191" s="232">
        <v>1112</v>
      </c>
      <c r="J191" s="232" t="s">
        <v>2466</v>
      </c>
      <c r="K191" s="233" t="s">
        <v>2467</v>
      </c>
      <c r="L191" s="234">
        <v>42767</v>
      </c>
      <c r="M191" s="233" t="s">
        <v>2468</v>
      </c>
      <c r="N191" s="233" t="s">
        <v>2469</v>
      </c>
      <c r="O191" s="232" t="s">
        <v>2470</v>
      </c>
      <c r="P191" s="235">
        <v>70000</v>
      </c>
      <c r="Q191" s="235">
        <v>70000</v>
      </c>
      <c r="R191" s="235">
        <v>-2128</v>
      </c>
      <c r="S191" s="235">
        <v>-2009</v>
      </c>
      <c r="T191" s="235">
        <v>-5368.47</v>
      </c>
      <c r="U191" s="232"/>
      <c r="V191" s="232"/>
      <c r="W191" s="235">
        <v>-9505.4699999999993</v>
      </c>
      <c r="X191" s="235">
        <v>60494.53</v>
      </c>
    </row>
    <row r="192" spans="1:24" ht="15">
      <c r="A192" s="233" t="s">
        <v>2443</v>
      </c>
      <c r="B192" s="232" t="s">
        <v>2444</v>
      </c>
      <c r="C192" s="233" t="s">
        <v>2445</v>
      </c>
      <c r="D192" s="232">
        <v>2022</v>
      </c>
      <c r="E192" s="233" t="s">
        <v>2443</v>
      </c>
      <c r="F192" s="232" t="s">
        <v>2446</v>
      </c>
      <c r="G192" s="233" t="s">
        <v>2471</v>
      </c>
      <c r="H192" s="232" t="s">
        <v>2472</v>
      </c>
      <c r="I192" s="232">
        <v>1707</v>
      </c>
      <c r="J192" s="232" t="s">
        <v>2473</v>
      </c>
      <c r="K192" s="233" t="s">
        <v>2474</v>
      </c>
      <c r="L192" s="234">
        <v>43556</v>
      </c>
      <c r="M192" s="233" t="s">
        <v>2475</v>
      </c>
      <c r="N192" s="233" t="s">
        <v>2476</v>
      </c>
      <c r="O192" s="232" t="s">
        <v>2477</v>
      </c>
      <c r="P192" s="235">
        <v>60000</v>
      </c>
      <c r="Q192" s="235">
        <v>60000</v>
      </c>
      <c r="R192" s="235">
        <v>-1824</v>
      </c>
      <c r="S192" s="235">
        <v>-1722</v>
      </c>
      <c r="T192" s="235">
        <v>-3486.67</v>
      </c>
      <c r="U192" s="232"/>
      <c r="V192" s="232"/>
      <c r="W192" s="235">
        <v>-7032.67</v>
      </c>
      <c r="X192" s="235">
        <v>52967.33</v>
      </c>
    </row>
    <row r="193" spans="1:24" ht="15">
      <c r="A193" s="233" t="s">
        <v>2443</v>
      </c>
      <c r="B193" s="232" t="s">
        <v>2444</v>
      </c>
      <c r="C193" s="233" t="s">
        <v>2445</v>
      </c>
      <c r="D193" s="232">
        <v>2022</v>
      </c>
      <c r="E193" s="233" t="s">
        <v>2443</v>
      </c>
      <c r="F193" s="232" t="s">
        <v>2446</v>
      </c>
      <c r="G193" s="233" t="s">
        <v>2471</v>
      </c>
      <c r="H193" s="232" t="s">
        <v>2472</v>
      </c>
      <c r="I193" s="232">
        <v>1983</v>
      </c>
      <c r="J193" s="232" t="s">
        <v>2478</v>
      </c>
      <c r="K193" s="233" t="s">
        <v>2479</v>
      </c>
      <c r="L193" s="234">
        <v>44197</v>
      </c>
      <c r="M193" s="233" t="s">
        <v>2480</v>
      </c>
      <c r="N193" s="233" t="s">
        <v>2481</v>
      </c>
      <c r="O193" s="232" t="s">
        <v>2482</v>
      </c>
      <c r="P193" s="235">
        <v>120000</v>
      </c>
      <c r="Q193" s="235">
        <v>120000</v>
      </c>
      <c r="R193" s="235">
        <v>-3648</v>
      </c>
      <c r="S193" s="235">
        <v>-3444</v>
      </c>
      <c r="T193" s="235">
        <v>-16472.330000000002</v>
      </c>
      <c r="U193" s="235">
        <v>-1350.12</v>
      </c>
      <c r="V193" s="232"/>
      <c r="W193" s="235">
        <v>-24914.45</v>
      </c>
      <c r="X193" s="235">
        <v>95085.55</v>
      </c>
    </row>
    <row r="194" spans="1:24" ht="15">
      <c r="A194" s="233" t="s">
        <v>2443</v>
      </c>
      <c r="B194" s="232" t="s">
        <v>2444</v>
      </c>
      <c r="C194" s="233" t="s">
        <v>2445</v>
      </c>
      <c r="D194" s="232">
        <v>2022</v>
      </c>
      <c r="E194" s="233" t="s">
        <v>2443</v>
      </c>
      <c r="F194" s="232" t="s">
        <v>2446</v>
      </c>
      <c r="G194" s="233" t="s">
        <v>2471</v>
      </c>
      <c r="H194" s="232" t="s">
        <v>2472</v>
      </c>
      <c r="I194" s="232">
        <v>2013</v>
      </c>
      <c r="J194" s="232" t="s">
        <v>2483</v>
      </c>
      <c r="K194" s="233" t="s">
        <v>2484</v>
      </c>
      <c r="L194" s="234">
        <v>44348</v>
      </c>
      <c r="M194" s="233" t="s">
        <v>2485</v>
      </c>
      <c r="N194" s="233" t="s">
        <v>2486</v>
      </c>
      <c r="O194" s="232" t="s">
        <v>2477</v>
      </c>
      <c r="P194" s="235">
        <v>50000</v>
      </c>
      <c r="Q194" s="235">
        <v>50000</v>
      </c>
      <c r="R194" s="235">
        <v>-1520</v>
      </c>
      <c r="S194" s="235">
        <v>-1435</v>
      </c>
      <c r="T194" s="235">
        <v>-1854</v>
      </c>
      <c r="U194" s="232"/>
      <c r="V194" s="232"/>
      <c r="W194" s="235">
        <v>-4809</v>
      </c>
      <c r="X194" s="235">
        <v>45191</v>
      </c>
    </row>
    <row r="195" spans="1:24" ht="15">
      <c r="A195" s="233" t="s">
        <v>2443</v>
      </c>
      <c r="B195" s="232" t="s">
        <v>2444</v>
      </c>
      <c r="C195" s="233" t="s">
        <v>2445</v>
      </c>
      <c r="D195" s="232">
        <v>2022</v>
      </c>
      <c r="E195" s="233" t="s">
        <v>2443</v>
      </c>
      <c r="F195" s="232" t="s">
        <v>2446</v>
      </c>
      <c r="G195" s="233" t="s">
        <v>2487</v>
      </c>
      <c r="H195" s="232" t="s">
        <v>2488</v>
      </c>
      <c r="I195" s="232">
        <v>2027</v>
      </c>
      <c r="J195" s="232" t="s">
        <v>2489</v>
      </c>
      <c r="K195" s="233" t="s">
        <v>2490</v>
      </c>
      <c r="L195" s="234">
        <v>44470</v>
      </c>
      <c r="M195" s="233" t="s">
        <v>2491</v>
      </c>
      <c r="N195" s="233" t="s">
        <v>2492</v>
      </c>
      <c r="O195" s="232" t="s">
        <v>2493</v>
      </c>
      <c r="P195" s="235">
        <v>55000</v>
      </c>
      <c r="Q195" s="235">
        <v>55000</v>
      </c>
      <c r="R195" s="235">
        <v>-1672</v>
      </c>
      <c r="S195" s="235">
        <v>-1578.5</v>
      </c>
      <c r="T195" s="235">
        <v>-2559.6799999999998</v>
      </c>
      <c r="U195" s="232"/>
      <c r="V195" s="232"/>
      <c r="W195" s="235">
        <v>-5810.18</v>
      </c>
      <c r="X195" s="235">
        <v>49189.82</v>
      </c>
    </row>
    <row r="196" spans="1:24" ht="15">
      <c r="A196" s="233" t="s">
        <v>2443</v>
      </c>
      <c r="B196" s="232" t="s">
        <v>2444</v>
      </c>
      <c r="C196" s="233" t="s">
        <v>2445</v>
      </c>
      <c r="D196" s="232">
        <v>2022</v>
      </c>
      <c r="E196" s="233" t="s">
        <v>2443</v>
      </c>
      <c r="F196" s="232" t="s">
        <v>2446</v>
      </c>
      <c r="G196" s="233" t="s">
        <v>2487</v>
      </c>
      <c r="H196" s="232" t="s">
        <v>2488</v>
      </c>
      <c r="I196" s="232">
        <v>1632</v>
      </c>
      <c r="J196" s="232" t="s">
        <v>2494</v>
      </c>
      <c r="K196" s="233" t="s">
        <v>2495</v>
      </c>
      <c r="L196" s="234">
        <v>43411</v>
      </c>
      <c r="M196" s="233" t="s">
        <v>2496</v>
      </c>
      <c r="N196" s="233" t="s">
        <v>2497</v>
      </c>
      <c r="O196" s="232" t="s">
        <v>2498</v>
      </c>
      <c r="P196" s="235">
        <v>65000</v>
      </c>
      <c r="Q196" s="235">
        <v>65000</v>
      </c>
      <c r="R196" s="235">
        <v>-1976</v>
      </c>
      <c r="S196" s="235">
        <v>-1865.5</v>
      </c>
      <c r="T196" s="235">
        <v>-4427.57</v>
      </c>
      <c r="U196" s="232"/>
      <c r="V196" s="232"/>
      <c r="W196" s="235">
        <v>-8269.07</v>
      </c>
      <c r="X196" s="235">
        <v>56730.93</v>
      </c>
    </row>
    <row r="197" spans="1:24" ht="15">
      <c r="A197" s="233" t="s">
        <v>2443</v>
      </c>
      <c r="B197" s="232" t="s">
        <v>2444</v>
      </c>
      <c r="C197" s="233" t="s">
        <v>2445</v>
      </c>
      <c r="D197" s="232">
        <v>2022</v>
      </c>
      <c r="E197" s="233" t="s">
        <v>2443</v>
      </c>
      <c r="F197" s="232" t="s">
        <v>2446</v>
      </c>
      <c r="G197" s="233" t="s">
        <v>2487</v>
      </c>
      <c r="H197" s="232" t="s">
        <v>2488</v>
      </c>
      <c r="I197" s="232">
        <v>1921</v>
      </c>
      <c r="J197" s="232" t="s">
        <v>2499</v>
      </c>
      <c r="K197" s="233" t="s">
        <v>2500</v>
      </c>
      <c r="L197" s="234">
        <v>44136</v>
      </c>
      <c r="M197" s="233" t="s">
        <v>2501</v>
      </c>
      <c r="N197" s="233" t="s">
        <v>2502</v>
      </c>
      <c r="O197" s="232" t="s">
        <v>2503</v>
      </c>
      <c r="P197" s="235">
        <v>200000</v>
      </c>
      <c r="Q197" s="235">
        <v>200000</v>
      </c>
      <c r="R197" s="235">
        <v>-4943.8</v>
      </c>
      <c r="S197" s="235">
        <v>-5740</v>
      </c>
      <c r="T197" s="235">
        <v>-35911.910000000003</v>
      </c>
      <c r="U197" s="232"/>
      <c r="V197" s="232"/>
      <c r="W197" s="235">
        <v>-46595.71</v>
      </c>
      <c r="X197" s="235">
        <v>153404.29</v>
      </c>
    </row>
    <row r="198" spans="1:24" ht="15">
      <c r="A198" s="233" t="s">
        <v>2443</v>
      </c>
      <c r="B198" s="232" t="s">
        <v>2444</v>
      </c>
      <c r="C198" s="233" t="s">
        <v>2445</v>
      </c>
      <c r="D198" s="232">
        <v>2022</v>
      </c>
      <c r="E198" s="233" t="s">
        <v>2443</v>
      </c>
      <c r="F198" s="232" t="s">
        <v>2446</v>
      </c>
      <c r="G198" s="233" t="s">
        <v>2487</v>
      </c>
      <c r="H198" s="232" t="s">
        <v>2488</v>
      </c>
      <c r="I198" s="232">
        <v>32</v>
      </c>
      <c r="J198" s="232" t="s">
        <v>2504</v>
      </c>
      <c r="K198" s="233" t="s">
        <v>2505</v>
      </c>
      <c r="L198" s="234">
        <v>36017</v>
      </c>
      <c r="M198" s="233" t="s">
        <v>2506</v>
      </c>
      <c r="N198" s="233" t="s">
        <v>2462</v>
      </c>
      <c r="O198" s="232" t="s">
        <v>2463</v>
      </c>
      <c r="P198" s="235">
        <v>345000</v>
      </c>
      <c r="Q198" s="235">
        <v>345000</v>
      </c>
      <c r="R198" s="235">
        <v>-4943.8</v>
      </c>
      <c r="S198" s="235">
        <v>-9334.68</v>
      </c>
      <c r="T198" s="235">
        <v>-70925.710000000006</v>
      </c>
      <c r="U198" s="235">
        <v>-1350.12</v>
      </c>
      <c r="V198" s="232"/>
      <c r="W198" s="235">
        <v>-86554.31</v>
      </c>
      <c r="X198" s="235">
        <v>258445.69</v>
      </c>
    </row>
    <row r="199" spans="1:24" ht="15">
      <c r="A199" s="233" t="s">
        <v>2443</v>
      </c>
      <c r="B199" s="232" t="s">
        <v>2444</v>
      </c>
      <c r="C199" s="233" t="s">
        <v>2445</v>
      </c>
      <c r="D199" s="232">
        <v>2022</v>
      </c>
      <c r="E199" s="233" t="s">
        <v>2443</v>
      </c>
      <c r="F199" s="232" t="s">
        <v>2446</v>
      </c>
      <c r="G199" s="233" t="s">
        <v>2487</v>
      </c>
      <c r="H199" s="232" t="s">
        <v>2488</v>
      </c>
      <c r="I199" s="232">
        <v>41</v>
      </c>
      <c r="J199" s="232" t="s">
        <v>2507</v>
      </c>
      <c r="K199" s="233" t="s">
        <v>2508</v>
      </c>
      <c r="L199" s="234">
        <v>41275</v>
      </c>
      <c r="M199" s="233" t="s">
        <v>2509</v>
      </c>
      <c r="N199" s="233" t="s">
        <v>2497</v>
      </c>
      <c r="O199" s="232" t="s">
        <v>2498</v>
      </c>
      <c r="P199" s="235">
        <v>70200</v>
      </c>
      <c r="Q199" s="235">
        <v>70200</v>
      </c>
      <c r="R199" s="235">
        <v>-2134.08</v>
      </c>
      <c r="S199" s="235">
        <v>-2014.74</v>
      </c>
      <c r="T199" s="235">
        <v>-5406.11</v>
      </c>
      <c r="U199" s="232"/>
      <c r="V199" s="232"/>
      <c r="W199" s="235">
        <v>-9554.93</v>
      </c>
      <c r="X199" s="235">
        <v>60645.07</v>
      </c>
    </row>
    <row r="200" spans="1:24" ht="15">
      <c r="A200" s="233" t="s">
        <v>2443</v>
      </c>
      <c r="B200" s="232" t="s">
        <v>2444</v>
      </c>
      <c r="C200" s="233" t="s">
        <v>2445</v>
      </c>
      <c r="D200" s="232">
        <v>2022</v>
      </c>
      <c r="E200" s="233" t="s">
        <v>2443</v>
      </c>
      <c r="F200" s="232" t="s">
        <v>2446</v>
      </c>
      <c r="G200" s="233" t="s">
        <v>2487</v>
      </c>
      <c r="H200" s="232" t="s">
        <v>2488</v>
      </c>
      <c r="I200" s="232">
        <v>29</v>
      </c>
      <c r="J200" s="232" t="s">
        <v>2510</v>
      </c>
      <c r="K200" s="233" t="s">
        <v>2511</v>
      </c>
      <c r="L200" s="234">
        <v>38272</v>
      </c>
      <c r="M200" s="233" t="s">
        <v>2512</v>
      </c>
      <c r="N200" s="233" t="s">
        <v>2464</v>
      </c>
      <c r="O200" s="232" t="s">
        <v>2513</v>
      </c>
      <c r="P200" s="235">
        <v>150000</v>
      </c>
      <c r="Q200" s="235">
        <v>150000</v>
      </c>
      <c r="R200" s="235">
        <v>-4560</v>
      </c>
      <c r="S200" s="235">
        <v>-4305</v>
      </c>
      <c r="T200" s="235">
        <v>-23866.61</v>
      </c>
      <c r="U200" s="232"/>
      <c r="V200" s="232"/>
      <c r="W200" s="235">
        <v>-32731.61</v>
      </c>
      <c r="X200" s="235">
        <v>117268.39</v>
      </c>
    </row>
    <row r="201" spans="1:24" ht="15">
      <c r="A201" s="233" t="s">
        <v>2443</v>
      </c>
      <c r="B201" s="232" t="s">
        <v>2444</v>
      </c>
      <c r="C201" s="233" t="s">
        <v>2445</v>
      </c>
      <c r="D201" s="232">
        <v>2022</v>
      </c>
      <c r="E201" s="233" t="s">
        <v>2443</v>
      </c>
      <c r="F201" s="232" t="s">
        <v>2446</v>
      </c>
      <c r="G201" s="233" t="s">
        <v>2487</v>
      </c>
      <c r="H201" s="232" t="s">
        <v>2488</v>
      </c>
      <c r="I201" s="232">
        <v>1540</v>
      </c>
      <c r="J201" s="232" t="s">
        <v>2514</v>
      </c>
      <c r="K201" s="233" t="s">
        <v>2515</v>
      </c>
      <c r="L201" s="234">
        <v>43252</v>
      </c>
      <c r="M201" s="233" t="s">
        <v>2516</v>
      </c>
      <c r="N201" s="233" t="s">
        <v>2517</v>
      </c>
      <c r="O201" s="232" t="s">
        <v>2518</v>
      </c>
      <c r="P201" s="235">
        <v>25000</v>
      </c>
      <c r="Q201" s="235">
        <v>25000</v>
      </c>
      <c r="R201" s="232">
        <v>-760</v>
      </c>
      <c r="S201" s="232">
        <v>-717.5</v>
      </c>
      <c r="T201" s="232"/>
      <c r="U201" s="232"/>
      <c r="V201" s="232"/>
      <c r="W201" s="235">
        <v>-1477.5</v>
      </c>
      <c r="X201" s="235">
        <v>23522.5</v>
      </c>
    </row>
    <row r="202" spans="1:24" ht="15">
      <c r="A202" s="233" t="s">
        <v>2443</v>
      </c>
      <c r="B202" s="232" t="s">
        <v>2444</v>
      </c>
      <c r="C202" s="233" t="s">
        <v>2445</v>
      </c>
      <c r="D202" s="232">
        <v>2022</v>
      </c>
      <c r="E202" s="233" t="s">
        <v>2443</v>
      </c>
      <c r="F202" s="232" t="s">
        <v>2446</v>
      </c>
      <c r="G202" s="233" t="s">
        <v>2519</v>
      </c>
      <c r="H202" s="232" t="s">
        <v>2404</v>
      </c>
      <c r="I202" s="232">
        <v>139</v>
      </c>
      <c r="J202" s="232" t="s">
        <v>2520</v>
      </c>
      <c r="K202" s="233" t="s">
        <v>2521</v>
      </c>
      <c r="L202" s="234">
        <v>39552</v>
      </c>
      <c r="M202" s="233" t="s">
        <v>2522</v>
      </c>
      <c r="N202" s="233" t="s">
        <v>2462</v>
      </c>
      <c r="O202" s="232" t="s">
        <v>2463</v>
      </c>
      <c r="P202" s="235">
        <v>120000</v>
      </c>
      <c r="Q202" s="235">
        <v>120000</v>
      </c>
      <c r="R202" s="235">
        <v>-3648</v>
      </c>
      <c r="S202" s="235">
        <v>-3444</v>
      </c>
      <c r="T202" s="235">
        <v>-16809.86</v>
      </c>
      <c r="U202" s="232"/>
      <c r="V202" s="232"/>
      <c r="W202" s="235">
        <v>-23901.86</v>
      </c>
      <c r="X202" s="235">
        <v>96098.14</v>
      </c>
    </row>
    <row r="203" spans="1:24" ht="15">
      <c r="A203" s="233" t="s">
        <v>2443</v>
      </c>
      <c r="B203" s="232" t="s">
        <v>2444</v>
      </c>
      <c r="C203" s="233" t="s">
        <v>2445</v>
      </c>
      <c r="D203" s="232">
        <v>2022</v>
      </c>
      <c r="E203" s="233" t="s">
        <v>2443</v>
      </c>
      <c r="F203" s="232" t="s">
        <v>2446</v>
      </c>
      <c r="G203" s="233" t="s">
        <v>2519</v>
      </c>
      <c r="H203" s="232" t="s">
        <v>2404</v>
      </c>
      <c r="I203" s="232">
        <v>1581</v>
      </c>
      <c r="J203" s="232" t="s">
        <v>2523</v>
      </c>
      <c r="K203" s="233" t="s">
        <v>2524</v>
      </c>
      <c r="L203" s="234">
        <v>43313</v>
      </c>
      <c r="M203" s="233" t="s">
        <v>2525</v>
      </c>
      <c r="N203" s="233" t="s">
        <v>2526</v>
      </c>
      <c r="O203" s="232" t="s">
        <v>2477</v>
      </c>
      <c r="P203" s="235">
        <v>60000</v>
      </c>
      <c r="Q203" s="235">
        <v>60000</v>
      </c>
      <c r="R203" s="235">
        <v>-1824</v>
      </c>
      <c r="S203" s="235">
        <v>-1722</v>
      </c>
      <c r="T203" s="235">
        <v>-3486.67</v>
      </c>
      <c r="U203" s="232"/>
      <c r="V203" s="232"/>
      <c r="W203" s="235">
        <v>-7032.67</v>
      </c>
      <c r="X203" s="235">
        <v>52967.33</v>
      </c>
    </row>
    <row r="204" spans="1:24" ht="15">
      <c r="A204" s="233" t="s">
        <v>2443</v>
      </c>
      <c r="B204" s="232" t="s">
        <v>2444</v>
      </c>
      <c r="C204" s="233" t="s">
        <v>2445</v>
      </c>
      <c r="D204" s="232">
        <v>2022</v>
      </c>
      <c r="E204" s="233" t="s">
        <v>2443</v>
      </c>
      <c r="F204" s="232" t="s">
        <v>2446</v>
      </c>
      <c r="G204" s="233" t="s">
        <v>2519</v>
      </c>
      <c r="H204" s="232" t="s">
        <v>2404</v>
      </c>
      <c r="I204" s="232">
        <v>1761</v>
      </c>
      <c r="J204" s="232" t="s">
        <v>2527</v>
      </c>
      <c r="K204" s="233" t="s">
        <v>2528</v>
      </c>
      <c r="L204" s="234">
        <v>43647</v>
      </c>
      <c r="M204" s="233" t="s">
        <v>2529</v>
      </c>
      <c r="N204" s="233" t="s">
        <v>2530</v>
      </c>
      <c r="O204" s="232" t="s">
        <v>2531</v>
      </c>
      <c r="P204" s="235">
        <v>80000</v>
      </c>
      <c r="Q204" s="235">
        <v>80000</v>
      </c>
      <c r="R204" s="235">
        <v>-2432</v>
      </c>
      <c r="S204" s="235">
        <v>-2296</v>
      </c>
      <c r="T204" s="235">
        <v>-6440.2</v>
      </c>
      <c r="U204" s="235">
        <v>-4050.36</v>
      </c>
      <c r="V204" s="232"/>
      <c r="W204" s="235">
        <v>-15218.56</v>
      </c>
      <c r="X204" s="235">
        <v>64781.440000000002</v>
      </c>
    </row>
    <row r="205" spans="1:24" ht="15">
      <c r="A205" s="233" t="s">
        <v>2443</v>
      </c>
      <c r="B205" s="232" t="s">
        <v>2444</v>
      </c>
      <c r="C205" s="233" t="s">
        <v>2445</v>
      </c>
      <c r="D205" s="232">
        <v>2022</v>
      </c>
      <c r="E205" s="233" t="s">
        <v>2443</v>
      </c>
      <c r="F205" s="232" t="s">
        <v>2446</v>
      </c>
      <c r="G205" s="233" t="s">
        <v>2519</v>
      </c>
      <c r="H205" s="232" t="s">
        <v>2404</v>
      </c>
      <c r="I205" s="232">
        <v>1888</v>
      </c>
      <c r="J205" s="232" t="s">
        <v>2401</v>
      </c>
      <c r="K205" s="233" t="s">
        <v>2402</v>
      </c>
      <c r="L205" s="234">
        <v>44095</v>
      </c>
      <c r="M205" s="233" t="s">
        <v>2403</v>
      </c>
      <c r="N205" s="233" t="s">
        <v>2532</v>
      </c>
      <c r="O205" s="232" t="s">
        <v>2405</v>
      </c>
      <c r="P205" s="235">
        <v>30000</v>
      </c>
      <c r="Q205" s="235">
        <v>30000</v>
      </c>
      <c r="R205" s="232">
        <v>-912</v>
      </c>
      <c r="S205" s="232">
        <v>-861</v>
      </c>
      <c r="T205" s="232"/>
      <c r="U205" s="232"/>
      <c r="V205" s="232"/>
      <c r="W205" s="235">
        <v>-1773</v>
      </c>
      <c r="X205" s="235">
        <v>28227</v>
      </c>
    </row>
    <row r="206" spans="1:24" ht="15">
      <c r="A206" s="233" t="s">
        <v>2443</v>
      </c>
      <c r="B206" s="232" t="s">
        <v>2444</v>
      </c>
      <c r="C206" s="233" t="s">
        <v>2445</v>
      </c>
      <c r="D206" s="232">
        <v>2022</v>
      </c>
      <c r="E206" s="233" t="s">
        <v>2443</v>
      </c>
      <c r="F206" s="232" t="s">
        <v>2446</v>
      </c>
      <c r="G206" s="233" t="s">
        <v>2519</v>
      </c>
      <c r="H206" s="232" t="s">
        <v>2404</v>
      </c>
      <c r="I206" s="232">
        <v>1022</v>
      </c>
      <c r="J206" s="232" t="s">
        <v>2533</v>
      </c>
      <c r="K206" s="233" t="s">
        <v>2534</v>
      </c>
      <c r="L206" s="234">
        <v>42401</v>
      </c>
      <c r="M206" s="233" t="s">
        <v>2535</v>
      </c>
      <c r="N206" s="233" t="s">
        <v>2526</v>
      </c>
      <c r="O206" s="232" t="s">
        <v>2477</v>
      </c>
      <c r="P206" s="235">
        <v>60000</v>
      </c>
      <c r="Q206" s="235">
        <v>60000</v>
      </c>
      <c r="R206" s="235">
        <v>-1824</v>
      </c>
      <c r="S206" s="235">
        <v>-1722</v>
      </c>
      <c r="T206" s="235">
        <v>-3486.67</v>
      </c>
      <c r="U206" s="232"/>
      <c r="V206" s="232"/>
      <c r="W206" s="235">
        <v>-7032.67</v>
      </c>
      <c r="X206" s="235">
        <v>52967.33</v>
      </c>
    </row>
    <row r="207" spans="1:24" ht="15">
      <c r="A207" s="233" t="s">
        <v>2443</v>
      </c>
      <c r="B207" s="232" t="s">
        <v>2444</v>
      </c>
      <c r="C207" s="233" t="s">
        <v>2445</v>
      </c>
      <c r="D207" s="232">
        <v>2022</v>
      </c>
      <c r="E207" s="233" t="s">
        <v>2443</v>
      </c>
      <c r="F207" s="232" t="s">
        <v>2446</v>
      </c>
      <c r="G207" s="233" t="s">
        <v>2519</v>
      </c>
      <c r="H207" s="232" t="s">
        <v>2404</v>
      </c>
      <c r="I207" s="232">
        <v>2028</v>
      </c>
      <c r="J207" s="232" t="s">
        <v>2536</v>
      </c>
      <c r="K207" s="233" t="s">
        <v>2537</v>
      </c>
      <c r="L207" s="234">
        <v>44470</v>
      </c>
      <c r="M207" s="233" t="s">
        <v>2538</v>
      </c>
      <c r="N207" s="233" t="s">
        <v>2476</v>
      </c>
      <c r="O207" s="232" t="s">
        <v>2477</v>
      </c>
      <c r="P207" s="235">
        <v>60000</v>
      </c>
      <c r="Q207" s="235">
        <v>60000</v>
      </c>
      <c r="R207" s="235">
        <v>-1824</v>
      </c>
      <c r="S207" s="235">
        <v>-1722</v>
      </c>
      <c r="T207" s="235">
        <v>-3486.67</v>
      </c>
      <c r="U207" s="232"/>
      <c r="V207" s="232"/>
      <c r="W207" s="235">
        <v>-7032.67</v>
      </c>
      <c r="X207" s="235">
        <v>52967.33</v>
      </c>
    </row>
    <row r="208" spans="1:24" ht="15">
      <c r="A208" s="233" t="s">
        <v>2443</v>
      </c>
      <c r="B208" s="232" t="s">
        <v>2444</v>
      </c>
      <c r="C208" s="233" t="s">
        <v>2445</v>
      </c>
      <c r="D208" s="232">
        <v>2022</v>
      </c>
      <c r="E208" s="233" t="s">
        <v>2443</v>
      </c>
      <c r="F208" s="232" t="s">
        <v>2446</v>
      </c>
      <c r="G208" s="233" t="s">
        <v>2539</v>
      </c>
      <c r="H208" s="232" t="s">
        <v>2540</v>
      </c>
      <c r="I208" s="232">
        <v>83</v>
      </c>
      <c r="J208" s="232" t="s">
        <v>2541</v>
      </c>
      <c r="K208" s="233" t="s">
        <v>2542</v>
      </c>
      <c r="L208" s="234">
        <v>38615</v>
      </c>
      <c r="M208" s="233" t="s">
        <v>2543</v>
      </c>
      <c r="N208" s="233" t="s">
        <v>2462</v>
      </c>
      <c r="O208" s="232" t="s">
        <v>2463</v>
      </c>
      <c r="P208" s="235">
        <v>200000</v>
      </c>
      <c r="Q208" s="235">
        <v>200000</v>
      </c>
      <c r="R208" s="235">
        <v>-4943.8</v>
      </c>
      <c r="S208" s="235">
        <v>-5740</v>
      </c>
      <c r="T208" s="235">
        <v>-35574.379999999997</v>
      </c>
      <c r="U208" s="235">
        <v>-1350.12</v>
      </c>
      <c r="V208" s="232"/>
      <c r="W208" s="235">
        <v>-47608.3</v>
      </c>
      <c r="X208" s="235">
        <v>152391.70000000001</v>
      </c>
    </row>
    <row r="209" spans="1:24" ht="15">
      <c r="A209" s="233" t="s">
        <v>2443</v>
      </c>
      <c r="B209" s="232" t="s">
        <v>2444</v>
      </c>
      <c r="C209" s="233" t="s">
        <v>2445</v>
      </c>
      <c r="D209" s="232">
        <v>2022</v>
      </c>
      <c r="E209" s="233" t="s">
        <v>2443</v>
      </c>
      <c r="F209" s="232" t="s">
        <v>2446</v>
      </c>
      <c r="G209" s="233" t="s">
        <v>2539</v>
      </c>
      <c r="H209" s="232" t="s">
        <v>2540</v>
      </c>
      <c r="I209" s="232">
        <v>1887</v>
      </c>
      <c r="J209" s="232" t="s">
        <v>2544</v>
      </c>
      <c r="K209" s="233" t="s">
        <v>2545</v>
      </c>
      <c r="L209" s="234">
        <v>44089</v>
      </c>
      <c r="M209" s="233" t="s">
        <v>2546</v>
      </c>
      <c r="N209" s="233" t="s">
        <v>2530</v>
      </c>
      <c r="O209" s="232" t="s">
        <v>2531</v>
      </c>
      <c r="P209" s="235">
        <v>140000</v>
      </c>
      <c r="Q209" s="235">
        <v>140000</v>
      </c>
      <c r="R209" s="235">
        <v>-4256</v>
      </c>
      <c r="S209" s="235">
        <v>-4018</v>
      </c>
      <c r="T209" s="235">
        <v>-21176.83</v>
      </c>
      <c r="U209" s="235">
        <v>-1350.12</v>
      </c>
      <c r="V209" s="232"/>
      <c r="W209" s="235">
        <v>-30800.95</v>
      </c>
      <c r="X209" s="235">
        <v>109199.05</v>
      </c>
    </row>
    <row r="210" spans="1:24" ht="15">
      <c r="A210" s="233" t="s">
        <v>2443</v>
      </c>
      <c r="B210" s="232" t="s">
        <v>2444</v>
      </c>
      <c r="C210" s="233" t="s">
        <v>2445</v>
      </c>
      <c r="D210" s="232">
        <v>2022</v>
      </c>
      <c r="E210" s="233" t="s">
        <v>2443</v>
      </c>
      <c r="F210" s="232" t="s">
        <v>2446</v>
      </c>
      <c r="G210" s="233" t="s">
        <v>2502</v>
      </c>
      <c r="H210" s="232" t="s">
        <v>2547</v>
      </c>
      <c r="I210" s="232">
        <v>92</v>
      </c>
      <c r="J210" s="232" t="s">
        <v>2548</v>
      </c>
      <c r="K210" s="233" t="s">
        <v>2549</v>
      </c>
      <c r="L210" s="234">
        <v>41334</v>
      </c>
      <c r="M210" s="233" t="s">
        <v>2550</v>
      </c>
      <c r="N210" s="233" t="s">
        <v>2551</v>
      </c>
      <c r="O210" s="232" t="s">
        <v>2552</v>
      </c>
      <c r="P210" s="235">
        <v>85000</v>
      </c>
      <c r="Q210" s="235">
        <v>85000</v>
      </c>
      <c r="R210" s="235">
        <v>-2584</v>
      </c>
      <c r="S210" s="235">
        <v>-2439.5</v>
      </c>
      <c r="T210" s="235">
        <v>-8576.98</v>
      </c>
      <c r="U210" s="232"/>
      <c r="V210" s="232"/>
      <c r="W210" s="235">
        <v>-13600.48</v>
      </c>
      <c r="X210" s="235">
        <v>71399.520000000004</v>
      </c>
    </row>
    <row r="211" spans="1:24" ht="15">
      <c r="A211" s="233" t="s">
        <v>2443</v>
      </c>
      <c r="B211" s="232" t="s">
        <v>2444</v>
      </c>
      <c r="C211" s="233" t="s">
        <v>2445</v>
      </c>
      <c r="D211" s="232">
        <v>2022</v>
      </c>
      <c r="E211" s="233" t="s">
        <v>2443</v>
      </c>
      <c r="F211" s="232" t="s">
        <v>2446</v>
      </c>
      <c r="G211" s="233" t="s">
        <v>2502</v>
      </c>
      <c r="H211" s="232" t="s">
        <v>2547</v>
      </c>
      <c r="I211" s="232">
        <v>2026</v>
      </c>
      <c r="J211" s="232" t="s">
        <v>2553</v>
      </c>
      <c r="K211" s="233" t="s">
        <v>2554</v>
      </c>
      <c r="L211" s="234">
        <v>44470</v>
      </c>
      <c r="M211" s="233" t="s">
        <v>2555</v>
      </c>
      <c r="N211" s="233" t="s">
        <v>2556</v>
      </c>
      <c r="O211" s="232" t="s">
        <v>2557</v>
      </c>
      <c r="P211" s="235">
        <v>50000</v>
      </c>
      <c r="Q211" s="235">
        <v>50000</v>
      </c>
      <c r="R211" s="235">
        <v>-1520</v>
      </c>
      <c r="S211" s="235">
        <v>-1435</v>
      </c>
      <c r="T211" s="235">
        <v>-1854</v>
      </c>
      <c r="U211" s="232"/>
      <c r="V211" s="232"/>
      <c r="W211" s="235">
        <v>-4809</v>
      </c>
      <c r="X211" s="235">
        <v>45191</v>
      </c>
    </row>
    <row r="212" spans="1:24" ht="15">
      <c r="A212" s="233" t="s">
        <v>2443</v>
      </c>
      <c r="B212" s="232" t="s">
        <v>2444</v>
      </c>
      <c r="C212" s="233" t="s">
        <v>2445</v>
      </c>
      <c r="D212" s="232">
        <v>2022</v>
      </c>
      <c r="E212" s="233" t="s">
        <v>2443</v>
      </c>
      <c r="F212" s="232" t="s">
        <v>2446</v>
      </c>
      <c r="G212" s="233" t="s">
        <v>2502</v>
      </c>
      <c r="H212" s="232" t="s">
        <v>2547</v>
      </c>
      <c r="I212" s="232">
        <v>950</v>
      </c>
      <c r="J212" s="232" t="s">
        <v>2558</v>
      </c>
      <c r="K212" s="233" t="s">
        <v>2559</v>
      </c>
      <c r="L212" s="234">
        <v>42156</v>
      </c>
      <c r="M212" s="233" t="s">
        <v>2560</v>
      </c>
      <c r="N212" s="233" t="s">
        <v>2561</v>
      </c>
      <c r="O212" s="232" t="s">
        <v>2562</v>
      </c>
      <c r="P212" s="235">
        <v>80000</v>
      </c>
      <c r="Q212" s="235">
        <v>80000</v>
      </c>
      <c r="R212" s="235">
        <v>-2432</v>
      </c>
      <c r="S212" s="235">
        <v>-2296</v>
      </c>
      <c r="T212" s="235">
        <v>-7400.86</v>
      </c>
      <c r="U212" s="232"/>
      <c r="V212" s="232"/>
      <c r="W212" s="235">
        <v>-12128.86</v>
      </c>
      <c r="X212" s="235">
        <v>67871.14</v>
      </c>
    </row>
    <row r="213" spans="1:24" ht="15">
      <c r="A213" s="233" t="s">
        <v>2443</v>
      </c>
      <c r="B213" s="232" t="s">
        <v>2444</v>
      </c>
      <c r="C213" s="233" t="s">
        <v>2445</v>
      </c>
      <c r="D213" s="232">
        <v>2022</v>
      </c>
      <c r="E213" s="233" t="s">
        <v>2443</v>
      </c>
      <c r="F213" s="232" t="s">
        <v>2446</v>
      </c>
      <c r="G213" s="233" t="s">
        <v>2502</v>
      </c>
      <c r="H213" s="232" t="s">
        <v>2547</v>
      </c>
      <c r="I213" s="232">
        <v>94</v>
      </c>
      <c r="J213" s="232" t="s">
        <v>2563</v>
      </c>
      <c r="K213" s="233" t="s">
        <v>2564</v>
      </c>
      <c r="L213" s="234">
        <v>40087</v>
      </c>
      <c r="M213" s="233" t="s">
        <v>2565</v>
      </c>
      <c r="N213" s="233" t="s">
        <v>2566</v>
      </c>
      <c r="O213" s="232" t="s">
        <v>2567</v>
      </c>
      <c r="P213" s="235">
        <v>140000</v>
      </c>
      <c r="Q213" s="235">
        <v>140000</v>
      </c>
      <c r="R213" s="235">
        <v>-4256</v>
      </c>
      <c r="S213" s="235">
        <v>-4018</v>
      </c>
      <c r="T213" s="235">
        <v>-21176.83</v>
      </c>
      <c r="U213" s="235">
        <v>-1350.12</v>
      </c>
      <c r="V213" s="232"/>
      <c r="W213" s="235">
        <v>-30800.95</v>
      </c>
      <c r="X213" s="235">
        <v>109199.05</v>
      </c>
    </row>
    <row r="214" spans="1:24" ht="15">
      <c r="A214" s="233" t="s">
        <v>2443</v>
      </c>
      <c r="B214" s="232" t="s">
        <v>2444</v>
      </c>
      <c r="C214" s="233" t="s">
        <v>2445</v>
      </c>
      <c r="D214" s="232">
        <v>2022</v>
      </c>
      <c r="E214" s="233" t="s">
        <v>2443</v>
      </c>
      <c r="F214" s="232" t="s">
        <v>2446</v>
      </c>
      <c r="G214" s="233" t="s">
        <v>2502</v>
      </c>
      <c r="H214" s="232" t="s">
        <v>2547</v>
      </c>
      <c r="I214" s="232">
        <v>95</v>
      </c>
      <c r="J214" s="232" t="s">
        <v>2568</v>
      </c>
      <c r="K214" s="233" t="s">
        <v>2569</v>
      </c>
      <c r="L214" s="234">
        <v>41153</v>
      </c>
      <c r="M214" s="233" t="s">
        <v>2570</v>
      </c>
      <c r="N214" s="233" t="s">
        <v>2571</v>
      </c>
      <c r="O214" s="232" t="s">
        <v>2572</v>
      </c>
      <c r="P214" s="235">
        <v>345000</v>
      </c>
      <c r="Q214" s="235">
        <v>345000</v>
      </c>
      <c r="R214" s="235">
        <v>-4943.8</v>
      </c>
      <c r="S214" s="235">
        <v>-9334.68</v>
      </c>
      <c r="T214" s="235">
        <v>-71263.240000000005</v>
      </c>
      <c r="U214" s="232"/>
      <c r="V214" s="235">
        <v>-20000</v>
      </c>
      <c r="W214" s="235">
        <v>-105541.72</v>
      </c>
      <c r="X214" s="235">
        <v>239458.28</v>
      </c>
    </row>
    <row r="215" spans="1:24" ht="15">
      <c r="A215" s="233" t="s">
        <v>2443</v>
      </c>
      <c r="B215" s="232" t="s">
        <v>2444</v>
      </c>
      <c r="C215" s="233" t="s">
        <v>2445</v>
      </c>
      <c r="D215" s="232">
        <v>2022</v>
      </c>
      <c r="E215" s="233" t="s">
        <v>2443</v>
      </c>
      <c r="F215" s="232" t="s">
        <v>2446</v>
      </c>
      <c r="G215" s="233" t="s">
        <v>2573</v>
      </c>
      <c r="H215" s="232" t="s">
        <v>2574</v>
      </c>
      <c r="I215" s="232">
        <v>99</v>
      </c>
      <c r="J215" s="232" t="s">
        <v>2575</v>
      </c>
      <c r="K215" s="233" t="s">
        <v>2576</v>
      </c>
      <c r="L215" s="234">
        <v>38386</v>
      </c>
      <c r="M215" s="233" t="s">
        <v>2577</v>
      </c>
      <c r="N215" s="233" t="s">
        <v>2578</v>
      </c>
      <c r="O215" s="232" t="s">
        <v>2579</v>
      </c>
      <c r="P215" s="235">
        <v>65000</v>
      </c>
      <c r="Q215" s="235">
        <v>65000</v>
      </c>
      <c r="R215" s="235">
        <v>-1976</v>
      </c>
      <c r="S215" s="235">
        <v>-1865.5</v>
      </c>
      <c r="T215" s="235">
        <v>-4157.55</v>
      </c>
      <c r="U215" s="235">
        <v>-1350.12</v>
      </c>
      <c r="V215" s="232"/>
      <c r="W215" s="235">
        <v>-9349.17</v>
      </c>
      <c r="X215" s="235">
        <v>55650.83</v>
      </c>
    </row>
    <row r="216" spans="1:24" ht="15">
      <c r="A216" s="233" t="s">
        <v>2443</v>
      </c>
      <c r="B216" s="232" t="s">
        <v>2444</v>
      </c>
      <c r="C216" s="233" t="s">
        <v>2445</v>
      </c>
      <c r="D216" s="232">
        <v>2022</v>
      </c>
      <c r="E216" s="233" t="s">
        <v>2443</v>
      </c>
      <c r="F216" s="232" t="s">
        <v>2446</v>
      </c>
      <c r="G216" s="233" t="s">
        <v>2573</v>
      </c>
      <c r="H216" s="232" t="s">
        <v>2574</v>
      </c>
      <c r="I216" s="232">
        <v>47</v>
      </c>
      <c r="J216" s="232" t="s">
        <v>2580</v>
      </c>
      <c r="K216" s="233" t="s">
        <v>2581</v>
      </c>
      <c r="L216" s="234">
        <v>39264</v>
      </c>
      <c r="M216" s="233" t="s">
        <v>2582</v>
      </c>
      <c r="N216" s="233" t="s">
        <v>2583</v>
      </c>
      <c r="O216" s="232" t="s">
        <v>2584</v>
      </c>
      <c r="P216" s="235">
        <v>60000</v>
      </c>
      <c r="Q216" s="235">
        <v>60000</v>
      </c>
      <c r="R216" s="235">
        <v>-1824</v>
      </c>
      <c r="S216" s="235">
        <v>-1722</v>
      </c>
      <c r="T216" s="235">
        <v>-3486.67</v>
      </c>
      <c r="U216" s="232"/>
      <c r="V216" s="232"/>
      <c r="W216" s="235">
        <v>-7032.67</v>
      </c>
      <c r="X216" s="235">
        <v>52967.33</v>
      </c>
    </row>
    <row r="217" spans="1:24" ht="15">
      <c r="A217" s="233" t="s">
        <v>2443</v>
      </c>
      <c r="B217" s="232" t="s">
        <v>2444</v>
      </c>
      <c r="C217" s="233" t="s">
        <v>2445</v>
      </c>
      <c r="D217" s="232">
        <v>2022</v>
      </c>
      <c r="E217" s="233" t="s">
        <v>2443</v>
      </c>
      <c r="F217" s="232" t="s">
        <v>2446</v>
      </c>
      <c r="G217" s="233" t="s">
        <v>2573</v>
      </c>
      <c r="H217" s="232" t="s">
        <v>2574</v>
      </c>
      <c r="I217" s="232">
        <v>98</v>
      </c>
      <c r="J217" s="232" t="s">
        <v>2585</v>
      </c>
      <c r="K217" s="233" t="s">
        <v>2586</v>
      </c>
      <c r="L217" s="234">
        <v>38687</v>
      </c>
      <c r="M217" s="233" t="s">
        <v>2587</v>
      </c>
      <c r="N217" s="233" t="s">
        <v>2588</v>
      </c>
      <c r="O217" s="232" t="s">
        <v>2589</v>
      </c>
      <c r="P217" s="235">
        <v>110000</v>
      </c>
      <c r="Q217" s="235">
        <v>110000</v>
      </c>
      <c r="R217" s="235">
        <v>-3344</v>
      </c>
      <c r="S217" s="235">
        <v>-3157</v>
      </c>
      <c r="T217" s="235">
        <v>-14457.61</v>
      </c>
      <c r="U217" s="232"/>
      <c r="V217" s="232"/>
      <c r="W217" s="235">
        <v>-20958.61</v>
      </c>
      <c r="X217" s="235">
        <v>89041.39</v>
      </c>
    </row>
    <row r="218" spans="1:24" ht="15">
      <c r="A218" s="233" t="s">
        <v>2443</v>
      </c>
      <c r="B218" s="232" t="s">
        <v>2444</v>
      </c>
      <c r="C218" s="233" t="s">
        <v>2445</v>
      </c>
      <c r="D218" s="232">
        <v>2022</v>
      </c>
      <c r="E218" s="233" t="s">
        <v>2443</v>
      </c>
      <c r="F218" s="232" t="s">
        <v>2446</v>
      </c>
      <c r="G218" s="233" t="s">
        <v>2573</v>
      </c>
      <c r="H218" s="232" t="s">
        <v>2574</v>
      </c>
      <c r="I218" s="232">
        <v>1782</v>
      </c>
      <c r="J218" s="232" t="s">
        <v>2590</v>
      </c>
      <c r="K218" s="233" t="s">
        <v>2591</v>
      </c>
      <c r="L218" s="234">
        <v>43678</v>
      </c>
      <c r="M218" s="233" t="s">
        <v>2592</v>
      </c>
      <c r="N218" s="233" t="s">
        <v>2583</v>
      </c>
      <c r="O218" s="232" t="s">
        <v>2584</v>
      </c>
      <c r="P218" s="235">
        <v>60000</v>
      </c>
      <c r="Q218" s="235">
        <v>60000</v>
      </c>
      <c r="R218" s="235">
        <v>-1824</v>
      </c>
      <c r="S218" s="235">
        <v>-1722</v>
      </c>
      <c r="T218" s="235">
        <v>-3486.67</v>
      </c>
      <c r="U218" s="232"/>
      <c r="V218" s="232"/>
      <c r="W218" s="235">
        <v>-7032.67</v>
      </c>
      <c r="X218" s="235">
        <v>52967.33</v>
      </c>
    </row>
    <row r="219" spans="1:24" ht="15">
      <c r="A219" s="233" t="s">
        <v>2443</v>
      </c>
      <c r="B219" s="232" t="s">
        <v>2444</v>
      </c>
      <c r="C219" s="233" t="s">
        <v>2445</v>
      </c>
      <c r="D219" s="232">
        <v>2022</v>
      </c>
      <c r="E219" s="233" t="s">
        <v>2443</v>
      </c>
      <c r="F219" s="232" t="s">
        <v>2446</v>
      </c>
      <c r="G219" s="233" t="s">
        <v>2573</v>
      </c>
      <c r="H219" s="232" t="s">
        <v>2574</v>
      </c>
      <c r="I219" s="232">
        <v>1920</v>
      </c>
      <c r="J219" s="232" t="s">
        <v>2593</v>
      </c>
      <c r="K219" s="233" t="s">
        <v>2594</v>
      </c>
      <c r="L219" s="234">
        <v>44136</v>
      </c>
      <c r="M219" s="233" t="s">
        <v>2595</v>
      </c>
      <c r="N219" s="233" t="s">
        <v>2462</v>
      </c>
      <c r="O219" s="232" t="s">
        <v>2463</v>
      </c>
      <c r="P219" s="235">
        <v>200000</v>
      </c>
      <c r="Q219" s="235">
        <v>200000</v>
      </c>
      <c r="R219" s="235">
        <v>-4943.8</v>
      </c>
      <c r="S219" s="235">
        <v>-5740</v>
      </c>
      <c r="T219" s="235">
        <v>-35911.910000000003</v>
      </c>
      <c r="U219" s="232"/>
      <c r="V219" s="232"/>
      <c r="W219" s="235">
        <v>-46595.71</v>
      </c>
      <c r="X219" s="235">
        <v>153404.29</v>
      </c>
    </row>
    <row r="220" spans="1:24" ht="15">
      <c r="A220" s="233" t="s">
        <v>2443</v>
      </c>
      <c r="B220" s="232" t="s">
        <v>2444</v>
      </c>
      <c r="C220" s="233" t="s">
        <v>2445</v>
      </c>
      <c r="D220" s="232">
        <v>2022</v>
      </c>
      <c r="E220" s="233" t="s">
        <v>2443</v>
      </c>
      <c r="F220" s="232" t="s">
        <v>2446</v>
      </c>
      <c r="G220" s="233" t="s">
        <v>2573</v>
      </c>
      <c r="H220" s="232" t="s">
        <v>2574</v>
      </c>
      <c r="I220" s="232">
        <v>100</v>
      </c>
      <c r="J220" s="232" t="s">
        <v>2596</v>
      </c>
      <c r="K220" s="233" t="s">
        <v>2597</v>
      </c>
      <c r="L220" s="234">
        <v>38392</v>
      </c>
      <c r="M220" s="233" t="s">
        <v>2598</v>
      </c>
      <c r="N220" s="233" t="s">
        <v>2583</v>
      </c>
      <c r="O220" s="232" t="s">
        <v>2584</v>
      </c>
      <c r="P220" s="235">
        <v>60000</v>
      </c>
      <c r="Q220" s="235">
        <v>60000</v>
      </c>
      <c r="R220" s="235">
        <v>-1824</v>
      </c>
      <c r="S220" s="235">
        <v>-1722</v>
      </c>
      <c r="T220" s="235">
        <v>-3216.65</v>
      </c>
      <c r="U220" s="235">
        <v>-1350.12</v>
      </c>
      <c r="V220" s="232"/>
      <c r="W220" s="235">
        <v>-8112.77</v>
      </c>
      <c r="X220" s="235">
        <v>51887.23</v>
      </c>
    </row>
    <row r="221" spans="1:24" ht="15">
      <c r="A221" s="233" t="s">
        <v>2443</v>
      </c>
      <c r="B221" s="232" t="s">
        <v>2444</v>
      </c>
      <c r="C221" s="233" t="s">
        <v>2445</v>
      </c>
      <c r="D221" s="232">
        <v>2022</v>
      </c>
      <c r="E221" s="233" t="s">
        <v>2443</v>
      </c>
      <c r="F221" s="232" t="s">
        <v>2446</v>
      </c>
      <c r="G221" s="233" t="s">
        <v>2599</v>
      </c>
      <c r="H221" s="232" t="s">
        <v>2600</v>
      </c>
      <c r="I221" s="232">
        <v>119</v>
      </c>
      <c r="J221" s="232" t="s">
        <v>2601</v>
      </c>
      <c r="K221" s="233" t="s">
        <v>2602</v>
      </c>
      <c r="L221" s="234">
        <v>35916</v>
      </c>
      <c r="M221" s="233" t="s">
        <v>2603</v>
      </c>
      <c r="N221" s="233" t="s">
        <v>2604</v>
      </c>
      <c r="O221" s="232" t="s">
        <v>2605</v>
      </c>
      <c r="P221" s="235">
        <v>110000</v>
      </c>
      <c r="Q221" s="235">
        <v>110000</v>
      </c>
      <c r="R221" s="235">
        <v>-3344</v>
      </c>
      <c r="S221" s="235">
        <v>-3157</v>
      </c>
      <c r="T221" s="235">
        <v>-13782.55</v>
      </c>
      <c r="U221" s="235">
        <v>-2700.24</v>
      </c>
      <c r="V221" s="232"/>
      <c r="W221" s="235">
        <v>-22983.79</v>
      </c>
      <c r="X221" s="235">
        <v>87016.21</v>
      </c>
    </row>
    <row r="222" spans="1:24" ht="15">
      <c r="A222" s="233" t="s">
        <v>2443</v>
      </c>
      <c r="B222" s="232" t="s">
        <v>2444</v>
      </c>
      <c r="C222" s="233" t="s">
        <v>2445</v>
      </c>
      <c r="D222" s="232">
        <v>2022</v>
      </c>
      <c r="E222" s="233" t="s">
        <v>2443</v>
      </c>
      <c r="F222" s="232" t="s">
        <v>2446</v>
      </c>
      <c r="G222" s="233" t="s">
        <v>2599</v>
      </c>
      <c r="H222" s="232" t="s">
        <v>2600</v>
      </c>
      <c r="I222" s="232">
        <v>2012</v>
      </c>
      <c r="J222" s="232" t="s">
        <v>2606</v>
      </c>
      <c r="K222" s="233" t="s">
        <v>2607</v>
      </c>
      <c r="L222" s="234">
        <v>44348</v>
      </c>
      <c r="M222" s="233" t="s">
        <v>2608</v>
      </c>
      <c r="N222" s="233" t="s">
        <v>2526</v>
      </c>
      <c r="O222" s="232" t="s">
        <v>2477</v>
      </c>
      <c r="P222" s="235">
        <v>60000</v>
      </c>
      <c r="Q222" s="235">
        <v>60000</v>
      </c>
      <c r="R222" s="235">
        <v>-1824</v>
      </c>
      <c r="S222" s="235">
        <v>-1722</v>
      </c>
      <c r="T222" s="235">
        <v>-3486.67</v>
      </c>
      <c r="U222" s="232"/>
      <c r="V222" s="232"/>
      <c r="W222" s="235">
        <v>-7032.67</v>
      </c>
      <c r="X222" s="235">
        <v>52967.33</v>
      </c>
    </row>
    <row r="223" spans="1:24" ht="15">
      <c r="A223" s="233" t="s">
        <v>2443</v>
      </c>
      <c r="B223" s="232" t="s">
        <v>2444</v>
      </c>
      <c r="C223" s="233" t="s">
        <v>2445</v>
      </c>
      <c r="D223" s="232">
        <v>2022</v>
      </c>
      <c r="E223" s="233" t="s">
        <v>2443</v>
      </c>
      <c r="F223" s="232" t="s">
        <v>2446</v>
      </c>
      <c r="G223" s="233" t="s">
        <v>2609</v>
      </c>
      <c r="H223" s="232" t="s">
        <v>2610</v>
      </c>
      <c r="I223" s="232">
        <v>1895</v>
      </c>
      <c r="J223" s="232" t="s">
        <v>2611</v>
      </c>
      <c r="K223" s="233" t="s">
        <v>2612</v>
      </c>
      <c r="L223" s="234">
        <v>44123</v>
      </c>
      <c r="M223" s="233" t="s">
        <v>2613</v>
      </c>
      <c r="N223" s="233" t="s">
        <v>2530</v>
      </c>
      <c r="O223" s="232" t="s">
        <v>2531</v>
      </c>
      <c r="P223" s="235">
        <v>80000</v>
      </c>
      <c r="Q223" s="235">
        <v>80000</v>
      </c>
      <c r="R223" s="235">
        <v>-2432</v>
      </c>
      <c r="S223" s="235">
        <v>-2296</v>
      </c>
      <c r="T223" s="235">
        <v>-7400.86</v>
      </c>
      <c r="U223" s="232"/>
      <c r="V223" s="232"/>
      <c r="W223" s="235">
        <v>-12128.86</v>
      </c>
      <c r="X223" s="235">
        <v>67871.14</v>
      </c>
    </row>
    <row r="224" spans="1:24" ht="15">
      <c r="A224" s="233" t="s">
        <v>2443</v>
      </c>
      <c r="B224" s="232" t="s">
        <v>2444</v>
      </c>
      <c r="C224" s="233" t="s">
        <v>2445</v>
      </c>
      <c r="D224" s="232">
        <v>2022</v>
      </c>
      <c r="E224" s="233" t="s">
        <v>2443</v>
      </c>
      <c r="F224" s="232" t="s">
        <v>2446</v>
      </c>
      <c r="G224" s="233" t="s">
        <v>2609</v>
      </c>
      <c r="H224" s="232" t="s">
        <v>2610</v>
      </c>
      <c r="I224" s="232">
        <v>2040</v>
      </c>
      <c r="J224" s="232" t="s">
        <v>2614</v>
      </c>
      <c r="K224" s="233" t="s">
        <v>2615</v>
      </c>
      <c r="L224" s="234">
        <v>44652</v>
      </c>
      <c r="M224" s="233" t="s">
        <v>2616</v>
      </c>
      <c r="N224" s="233" t="s">
        <v>2617</v>
      </c>
      <c r="O224" s="232" t="s">
        <v>2618</v>
      </c>
      <c r="P224" s="235">
        <v>20000</v>
      </c>
      <c r="Q224" s="235">
        <v>20000</v>
      </c>
      <c r="R224" s="232">
        <v>-608</v>
      </c>
      <c r="S224" s="232">
        <v>-574</v>
      </c>
      <c r="T224" s="232"/>
      <c r="U224" s="232"/>
      <c r="V224" s="232"/>
      <c r="W224" s="235">
        <v>-1182</v>
      </c>
      <c r="X224" s="235">
        <v>18818</v>
      </c>
    </row>
    <row r="225" spans="1:24" ht="15">
      <c r="A225" s="233" t="s">
        <v>2443</v>
      </c>
      <c r="B225" s="232" t="s">
        <v>2444</v>
      </c>
      <c r="C225" s="233" t="s">
        <v>2445</v>
      </c>
      <c r="D225" s="232">
        <v>2022</v>
      </c>
      <c r="E225" s="233" t="s">
        <v>2443</v>
      </c>
      <c r="F225" s="232" t="s">
        <v>2446</v>
      </c>
      <c r="G225" s="233" t="s">
        <v>2609</v>
      </c>
      <c r="H225" s="232" t="s">
        <v>2610</v>
      </c>
      <c r="I225" s="232">
        <v>1890</v>
      </c>
      <c r="J225" s="232" t="s">
        <v>2248</v>
      </c>
      <c r="K225" s="233" t="s">
        <v>2249</v>
      </c>
      <c r="L225" s="234">
        <v>44110</v>
      </c>
      <c r="M225" s="233" t="s">
        <v>2250</v>
      </c>
      <c r="N225" s="233" t="s">
        <v>2619</v>
      </c>
      <c r="O225" s="232" t="s">
        <v>2251</v>
      </c>
      <c r="P225" s="235">
        <v>550000</v>
      </c>
      <c r="Q225" s="235">
        <v>550000</v>
      </c>
      <c r="R225" s="235">
        <v>-4943.8</v>
      </c>
      <c r="S225" s="235">
        <v>-9334.68</v>
      </c>
      <c r="T225" s="235">
        <v>-122513.24</v>
      </c>
      <c r="U225" s="232"/>
      <c r="V225" s="232"/>
      <c r="W225" s="235">
        <v>-136791.72</v>
      </c>
      <c r="X225" s="235">
        <v>413208.28</v>
      </c>
    </row>
    <row r="226" spans="1:24" ht="15">
      <c r="A226" s="233" t="s">
        <v>2443</v>
      </c>
      <c r="B226" s="232" t="s">
        <v>2444</v>
      </c>
      <c r="C226" s="233" t="s">
        <v>2445</v>
      </c>
      <c r="D226" s="232">
        <v>2022</v>
      </c>
      <c r="E226" s="233" t="s">
        <v>2443</v>
      </c>
      <c r="F226" s="232" t="s">
        <v>2446</v>
      </c>
      <c r="G226" s="233" t="s">
        <v>2609</v>
      </c>
      <c r="H226" s="232" t="s">
        <v>2610</v>
      </c>
      <c r="I226" s="232">
        <v>1891</v>
      </c>
      <c r="J226" s="232" t="s">
        <v>2252</v>
      </c>
      <c r="K226" s="233" t="s">
        <v>2253</v>
      </c>
      <c r="L226" s="234">
        <v>44110</v>
      </c>
      <c r="M226" s="233" t="s">
        <v>2254</v>
      </c>
      <c r="N226" s="233" t="s">
        <v>2620</v>
      </c>
      <c r="O226" s="232" t="s">
        <v>2255</v>
      </c>
      <c r="P226" s="235">
        <v>275000</v>
      </c>
      <c r="Q226" s="235">
        <v>275000</v>
      </c>
      <c r="R226" s="235">
        <v>-4943.8</v>
      </c>
      <c r="S226" s="235">
        <v>-7892.5</v>
      </c>
      <c r="T226" s="235">
        <v>-54123.78</v>
      </c>
      <c r="U226" s="232"/>
      <c r="V226" s="232"/>
      <c r="W226" s="235">
        <v>-66960.08</v>
      </c>
      <c r="X226" s="235">
        <v>208039.92</v>
      </c>
    </row>
    <row r="227" spans="1:24" ht="15">
      <c r="A227" s="233" t="s">
        <v>2443</v>
      </c>
      <c r="B227" s="232" t="s">
        <v>2444</v>
      </c>
      <c r="C227" s="233" t="s">
        <v>2445</v>
      </c>
      <c r="D227" s="232">
        <v>2022</v>
      </c>
      <c r="E227" s="233" t="s">
        <v>2443</v>
      </c>
      <c r="F227" s="232" t="s">
        <v>2446</v>
      </c>
      <c r="G227" s="233" t="s">
        <v>2609</v>
      </c>
      <c r="H227" s="232" t="s">
        <v>2610</v>
      </c>
      <c r="I227" s="232">
        <v>1919</v>
      </c>
      <c r="J227" s="232" t="s">
        <v>2621</v>
      </c>
      <c r="K227" s="233" t="s">
        <v>2622</v>
      </c>
      <c r="L227" s="234">
        <v>44151</v>
      </c>
      <c r="M227" s="233" t="s">
        <v>2623</v>
      </c>
      <c r="N227" s="233" t="s">
        <v>2604</v>
      </c>
      <c r="O227" s="232" t="s">
        <v>2605</v>
      </c>
      <c r="P227" s="235">
        <v>85000</v>
      </c>
      <c r="Q227" s="235">
        <v>85000</v>
      </c>
      <c r="R227" s="235">
        <v>-2584</v>
      </c>
      <c r="S227" s="235">
        <v>-2439.5</v>
      </c>
      <c r="T227" s="235">
        <v>-8576.98</v>
      </c>
      <c r="U227" s="232"/>
      <c r="V227" s="232"/>
      <c r="W227" s="235">
        <v>-13600.48</v>
      </c>
      <c r="X227" s="235">
        <v>71399.520000000004</v>
      </c>
    </row>
    <row r="228" spans="1:24" ht="15">
      <c r="A228" s="233" t="s">
        <v>2443</v>
      </c>
      <c r="B228" s="232" t="s">
        <v>2444</v>
      </c>
      <c r="C228" s="233" t="s">
        <v>2445</v>
      </c>
      <c r="D228" s="232">
        <v>2022</v>
      </c>
      <c r="E228" s="233" t="s">
        <v>2443</v>
      </c>
      <c r="F228" s="232" t="s">
        <v>2446</v>
      </c>
      <c r="G228" s="233" t="s">
        <v>2624</v>
      </c>
      <c r="H228" s="232" t="s">
        <v>2625</v>
      </c>
      <c r="I228" s="232">
        <v>2033</v>
      </c>
      <c r="J228" s="232" t="s">
        <v>2626</v>
      </c>
      <c r="K228" s="233" t="s">
        <v>2627</v>
      </c>
      <c r="L228" s="234">
        <v>44480</v>
      </c>
      <c r="M228" s="233" t="s">
        <v>2628</v>
      </c>
      <c r="N228" s="233" t="s">
        <v>2462</v>
      </c>
      <c r="O228" s="232" t="s">
        <v>2463</v>
      </c>
      <c r="P228" s="235">
        <v>120000</v>
      </c>
      <c r="Q228" s="235">
        <v>120000</v>
      </c>
      <c r="R228" s="235">
        <v>-3648</v>
      </c>
      <c r="S228" s="235">
        <v>-3444</v>
      </c>
      <c r="T228" s="235">
        <v>-16809.86</v>
      </c>
      <c r="U228" s="232"/>
      <c r="V228" s="232"/>
      <c r="W228" s="235">
        <v>-23901.86</v>
      </c>
      <c r="X228" s="235">
        <v>96098.14</v>
      </c>
    </row>
    <row r="229" spans="1:24" ht="15">
      <c r="A229" s="233" t="s">
        <v>2443</v>
      </c>
      <c r="B229" s="232" t="s">
        <v>2444</v>
      </c>
      <c r="C229" s="233" t="s">
        <v>2445</v>
      </c>
      <c r="D229" s="232">
        <v>2022</v>
      </c>
      <c r="E229" s="233" t="s">
        <v>2443</v>
      </c>
      <c r="F229" s="232" t="s">
        <v>2446</v>
      </c>
      <c r="G229" s="233" t="s">
        <v>2629</v>
      </c>
      <c r="H229" s="232" t="s">
        <v>2630</v>
      </c>
      <c r="I229" s="232">
        <v>2023</v>
      </c>
      <c r="J229" s="232" t="s">
        <v>2631</v>
      </c>
      <c r="K229" s="233" t="s">
        <v>2632</v>
      </c>
      <c r="L229" s="234">
        <v>44460</v>
      </c>
      <c r="M229" s="233" t="s">
        <v>2633</v>
      </c>
      <c r="N229" s="233" t="s">
        <v>2634</v>
      </c>
      <c r="O229" s="232" t="s">
        <v>2635</v>
      </c>
      <c r="P229" s="235">
        <v>80000</v>
      </c>
      <c r="Q229" s="235">
        <v>80000</v>
      </c>
      <c r="R229" s="235">
        <v>-2432</v>
      </c>
      <c r="S229" s="235">
        <v>-2296</v>
      </c>
      <c r="T229" s="235">
        <v>-7400.86</v>
      </c>
      <c r="U229" s="232"/>
      <c r="V229" s="232"/>
      <c r="W229" s="235">
        <v>-12128.86</v>
      </c>
      <c r="X229" s="235">
        <v>67871.14</v>
      </c>
    </row>
    <row r="230" spans="1:24" ht="15">
      <c r="A230" s="233" t="s">
        <v>2443</v>
      </c>
      <c r="B230" s="232" t="s">
        <v>2444</v>
      </c>
      <c r="C230" s="233" t="s">
        <v>2445</v>
      </c>
      <c r="D230" s="232">
        <v>2022</v>
      </c>
      <c r="E230" s="233" t="s">
        <v>2443</v>
      </c>
      <c r="F230" s="232" t="s">
        <v>2446</v>
      </c>
      <c r="G230" s="233" t="s">
        <v>2629</v>
      </c>
      <c r="H230" s="232" t="s">
        <v>2630</v>
      </c>
      <c r="I230" s="232">
        <v>61</v>
      </c>
      <c r="J230" s="232" t="s">
        <v>2636</v>
      </c>
      <c r="K230" s="233" t="s">
        <v>2637</v>
      </c>
      <c r="L230" s="234">
        <v>38231</v>
      </c>
      <c r="M230" s="233" t="s">
        <v>2638</v>
      </c>
      <c r="N230" s="233" t="s">
        <v>2487</v>
      </c>
      <c r="O230" s="232" t="s">
        <v>2639</v>
      </c>
      <c r="P230" s="235">
        <v>81300</v>
      </c>
      <c r="Q230" s="235">
        <v>81300</v>
      </c>
      <c r="R230" s="235">
        <v>-2471.52</v>
      </c>
      <c r="S230" s="235">
        <v>-2333.31</v>
      </c>
      <c r="T230" s="235">
        <v>-7706.65</v>
      </c>
      <c r="U230" s="232"/>
      <c r="V230" s="232"/>
      <c r="W230" s="235">
        <v>-12511.48</v>
      </c>
      <c r="X230" s="235">
        <v>68788.52</v>
      </c>
    </row>
    <row r="231" spans="1:24" ht="15">
      <c r="A231" s="233" t="s">
        <v>2443</v>
      </c>
      <c r="B231" s="232" t="s">
        <v>2444</v>
      </c>
      <c r="C231" s="233" t="s">
        <v>2445</v>
      </c>
      <c r="D231" s="232">
        <v>2022</v>
      </c>
      <c r="E231" s="233" t="s">
        <v>2443</v>
      </c>
      <c r="F231" s="232" t="s">
        <v>2446</v>
      </c>
      <c r="G231" s="233" t="s">
        <v>2629</v>
      </c>
      <c r="H231" s="232" t="s">
        <v>2630</v>
      </c>
      <c r="I231" s="232">
        <v>154</v>
      </c>
      <c r="J231" s="232" t="s">
        <v>2640</v>
      </c>
      <c r="K231" s="233" t="s">
        <v>2641</v>
      </c>
      <c r="L231" s="234">
        <v>39995</v>
      </c>
      <c r="M231" s="233" t="s">
        <v>2642</v>
      </c>
      <c r="N231" s="233" t="s">
        <v>2471</v>
      </c>
      <c r="O231" s="232" t="s">
        <v>2643</v>
      </c>
      <c r="P231" s="235">
        <v>75000</v>
      </c>
      <c r="Q231" s="235">
        <v>75000</v>
      </c>
      <c r="R231" s="235">
        <v>-2280</v>
      </c>
      <c r="S231" s="235">
        <v>-2152.5</v>
      </c>
      <c r="T231" s="235">
        <v>-6309.37</v>
      </c>
      <c r="U231" s="232"/>
      <c r="V231" s="232"/>
      <c r="W231" s="235">
        <v>-10741.87</v>
      </c>
      <c r="X231" s="235">
        <v>64258.13</v>
      </c>
    </row>
    <row r="232" spans="1:24" ht="15">
      <c r="A232" s="233" t="s">
        <v>2443</v>
      </c>
      <c r="B232" s="232" t="s">
        <v>2444</v>
      </c>
      <c r="C232" s="233" t="s">
        <v>2445</v>
      </c>
      <c r="D232" s="232">
        <v>2022</v>
      </c>
      <c r="E232" s="233" t="s">
        <v>2443</v>
      </c>
      <c r="F232" s="232" t="s">
        <v>2446</v>
      </c>
      <c r="G232" s="233" t="s">
        <v>2629</v>
      </c>
      <c r="H232" s="232" t="s">
        <v>2630</v>
      </c>
      <c r="I232" s="232">
        <v>150</v>
      </c>
      <c r="J232" s="232" t="s">
        <v>2644</v>
      </c>
      <c r="K232" s="233" t="s">
        <v>2645</v>
      </c>
      <c r="L232" s="234">
        <v>40603</v>
      </c>
      <c r="M232" s="233" t="s">
        <v>2646</v>
      </c>
      <c r="N232" s="233" t="s">
        <v>2647</v>
      </c>
      <c r="O232" s="232" t="s">
        <v>2648</v>
      </c>
      <c r="P232" s="235">
        <v>62500</v>
      </c>
      <c r="Q232" s="235">
        <v>62500</v>
      </c>
      <c r="R232" s="235">
        <v>-1900</v>
      </c>
      <c r="S232" s="235">
        <v>-1793.75</v>
      </c>
      <c r="T232" s="235">
        <v>-3957.12</v>
      </c>
      <c r="U232" s="232"/>
      <c r="V232" s="232"/>
      <c r="W232" s="235">
        <v>-7650.87</v>
      </c>
      <c r="X232" s="235">
        <v>54849.13</v>
      </c>
    </row>
    <row r="233" spans="1:24" ht="15">
      <c r="A233" s="233" t="s">
        <v>2443</v>
      </c>
      <c r="B233" s="232" t="s">
        <v>2444</v>
      </c>
      <c r="C233" s="233" t="s">
        <v>2445</v>
      </c>
      <c r="D233" s="232">
        <v>2022</v>
      </c>
      <c r="E233" s="233" t="s">
        <v>2443</v>
      </c>
      <c r="F233" s="232" t="s">
        <v>2446</v>
      </c>
      <c r="G233" s="233" t="s">
        <v>2629</v>
      </c>
      <c r="H233" s="232" t="s">
        <v>2630</v>
      </c>
      <c r="I233" s="232">
        <v>1732</v>
      </c>
      <c r="J233" s="232" t="s">
        <v>2649</v>
      </c>
      <c r="K233" s="233" t="s">
        <v>2650</v>
      </c>
      <c r="L233" s="234">
        <v>43598</v>
      </c>
      <c r="M233" s="233" t="s">
        <v>2651</v>
      </c>
      <c r="N233" s="233" t="s">
        <v>2647</v>
      </c>
      <c r="O233" s="232" t="s">
        <v>2648</v>
      </c>
      <c r="P233" s="235">
        <v>50000</v>
      </c>
      <c r="Q233" s="235">
        <v>50000</v>
      </c>
      <c r="R233" s="235">
        <v>-1520</v>
      </c>
      <c r="S233" s="235">
        <v>-1435</v>
      </c>
      <c r="T233" s="235">
        <v>-1854</v>
      </c>
      <c r="U233" s="232"/>
      <c r="V233" s="232"/>
      <c r="W233" s="235">
        <v>-4809</v>
      </c>
      <c r="X233" s="235">
        <v>45191</v>
      </c>
    </row>
    <row r="234" spans="1:24" ht="15">
      <c r="A234" s="233" t="s">
        <v>2443</v>
      </c>
      <c r="B234" s="232" t="s">
        <v>2444</v>
      </c>
      <c r="C234" s="233" t="s">
        <v>2445</v>
      </c>
      <c r="D234" s="232">
        <v>2022</v>
      </c>
      <c r="E234" s="233" t="s">
        <v>2443</v>
      </c>
      <c r="F234" s="232" t="s">
        <v>2446</v>
      </c>
      <c r="G234" s="233" t="s">
        <v>2629</v>
      </c>
      <c r="H234" s="232" t="s">
        <v>2630</v>
      </c>
      <c r="I234" s="232">
        <v>1885</v>
      </c>
      <c r="J234" s="232" t="s">
        <v>2652</v>
      </c>
      <c r="K234" s="233" t="s">
        <v>2653</v>
      </c>
      <c r="L234" s="234">
        <v>44088</v>
      </c>
      <c r="M234" s="233" t="s">
        <v>2654</v>
      </c>
      <c r="N234" s="233" t="s">
        <v>2481</v>
      </c>
      <c r="O234" s="232" t="s">
        <v>2482</v>
      </c>
      <c r="P234" s="235">
        <v>200000</v>
      </c>
      <c r="Q234" s="235">
        <v>200000</v>
      </c>
      <c r="R234" s="235">
        <v>-4943.8</v>
      </c>
      <c r="S234" s="235">
        <v>-5740</v>
      </c>
      <c r="T234" s="235">
        <v>-35911.910000000003</v>
      </c>
      <c r="U234" s="232"/>
      <c r="V234" s="232"/>
      <c r="W234" s="235">
        <v>-46595.71</v>
      </c>
      <c r="X234" s="235">
        <v>153404.29</v>
      </c>
    </row>
    <row r="235" spans="1:24" ht="15">
      <c r="A235" s="233" t="s">
        <v>2443</v>
      </c>
      <c r="B235" s="232" t="s">
        <v>2444</v>
      </c>
      <c r="C235" s="233" t="s">
        <v>2445</v>
      </c>
      <c r="D235" s="232">
        <v>2022</v>
      </c>
      <c r="E235" s="233" t="s">
        <v>2443</v>
      </c>
      <c r="F235" s="232" t="s">
        <v>2446</v>
      </c>
      <c r="G235" s="233" t="s">
        <v>2629</v>
      </c>
      <c r="H235" s="232" t="s">
        <v>2630</v>
      </c>
      <c r="I235" s="232">
        <v>62</v>
      </c>
      <c r="J235" s="232" t="s">
        <v>2655</v>
      </c>
      <c r="K235" s="233" t="s">
        <v>2656</v>
      </c>
      <c r="L235" s="234">
        <v>38231</v>
      </c>
      <c r="M235" s="233" t="s">
        <v>2657</v>
      </c>
      <c r="N235" s="233" t="s">
        <v>2487</v>
      </c>
      <c r="O235" s="232" t="s">
        <v>2639</v>
      </c>
      <c r="P235" s="235">
        <v>81000</v>
      </c>
      <c r="Q235" s="235">
        <v>81000</v>
      </c>
      <c r="R235" s="235">
        <v>-2462.4</v>
      </c>
      <c r="S235" s="235">
        <v>-2324.6999999999998</v>
      </c>
      <c r="T235" s="235">
        <v>-7636.08</v>
      </c>
      <c r="U235" s="232"/>
      <c r="V235" s="232"/>
      <c r="W235" s="235">
        <v>-12423.18</v>
      </c>
      <c r="X235" s="235">
        <v>68576.820000000007</v>
      </c>
    </row>
    <row r="236" spans="1:24" ht="15">
      <c r="A236" s="233" t="s">
        <v>2443</v>
      </c>
      <c r="B236" s="232" t="s">
        <v>2444</v>
      </c>
      <c r="C236" s="233" t="s">
        <v>2445</v>
      </c>
      <c r="D236" s="232">
        <v>2022</v>
      </c>
      <c r="E236" s="233" t="s">
        <v>2443</v>
      </c>
      <c r="F236" s="232" t="s">
        <v>2446</v>
      </c>
      <c r="G236" s="233" t="s">
        <v>2629</v>
      </c>
      <c r="H236" s="232" t="s">
        <v>2630</v>
      </c>
      <c r="I236" s="232">
        <v>145</v>
      </c>
      <c r="J236" s="232" t="s">
        <v>2107</v>
      </c>
      <c r="K236" s="233" t="s">
        <v>2658</v>
      </c>
      <c r="L236" s="234">
        <v>39845</v>
      </c>
      <c r="M236" s="233" t="s">
        <v>2659</v>
      </c>
      <c r="N236" s="233" t="s">
        <v>2660</v>
      </c>
      <c r="O236" s="232" t="s">
        <v>2661</v>
      </c>
      <c r="P236" s="235">
        <v>68800</v>
      </c>
      <c r="Q236" s="235">
        <v>68800</v>
      </c>
      <c r="R236" s="235">
        <v>-2091.52</v>
      </c>
      <c r="S236" s="235">
        <v>-1974.56</v>
      </c>
      <c r="T236" s="235">
        <v>-4872.63</v>
      </c>
      <c r="U236" s="235">
        <v>-1350.12</v>
      </c>
      <c r="V236" s="232"/>
      <c r="W236" s="235">
        <v>-10288.83</v>
      </c>
      <c r="X236" s="235">
        <v>58511.17</v>
      </c>
    </row>
    <row r="237" spans="1:24" ht="15">
      <c r="A237" s="233" t="s">
        <v>2443</v>
      </c>
      <c r="B237" s="232" t="s">
        <v>2444</v>
      </c>
      <c r="C237" s="233" t="s">
        <v>2445</v>
      </c>
      <c r="D237" s="232">
        <v>2022</v>
      </c>
      <c r="E237" s="233" t="s">
        <v>2443</v>
      </c>
      <c r="F237" s="232" t="s">
        <v>2446</v>
      </c>
      <c r="G237" s="233" t="s">
        <v>2629</v>
      </c>
      <c r="H237" s="232" t="s">
        <v>2630</v>
      </c>
      <c r="I237" s="232">
        <v>2030</v>
      </c>
      <c r="J237" s="232" t="s">
        <v>2662</v>
      </c>
      <c r="K237" s="233" t="s">
        <v>2663</v>
      </c>
      <c r="L237" s="234">
        <v>44459</v>
      </c>
      <c r="M237" s="233" t="s">
        <v>2664</v>
      </c>
      <c r="N237" s="233" t="s">
        <v>2665</v>
      </c>
      <c r="O237" s="232" t="s">
        <v>2666</v>
      </c>
      <c r="P237" s="235">
        <v>80000</v>
      </c>
      <c r="Q237" s="235">
        <v>80000</v>
      </c>
      <c r="R237" s="235">
        <v>-2432</v>
      </c>
      <c r="S237" s="235">
        <v>-2296</v>
      </c>
      <c r="T237" s="235">
        <v>-7400.86</v>
      </c>
      <c r="U237" s="232"/>
      <c r="V237" s="232"/>
      <c r="W237" s="235">
        <v>-12128.86</v>
      </c>
      <c r="X237" s="235">
        <v>67871.14</v>
      </c>
    </row>
    <row r="238" spans="1:24" ht="15">
      <c r="A238" s="233" t="s">
        <v>2443</v>
      </c>
      <c r="B238" s="232" t="s">
        <v>2444</v>
      </c>
      <c r="C238" s="233" t="s">
        <v>2445</v>
      </c>
      <c r="D238" s="232">
        <v>2022</v>
      </c>
      <c r="E238" s="233" t="s">
        <v>2443</v>
      </c>
      <c r="F238" s="232" t="s">
        <v>2446</v>
      </c>
      <c r="G238" s="233" t="s">
        <v>2629</v>
      </c>
      <c r="H238" s="232" t="s">
        <v>2630</v>
      </c>
      <c r="I238" s="232">
        <v>1733</v>
      </c>
      <c r="J238" s="232" t="s">
        <v>2667</v>
      </c>
      <c r="K238" s="233" t="s">
        <v>2668</v>
      </c>
      <c r="L238" s="234">
        <v>43598</v>
      </c>
      <c r="M238" s="233" t="s">
        <v>2669</v>
      </c>
      <c r="N238" s="233" t="s">
        <v>2634</v>
      </c>
      <c r="O238" s="232" t="s">
        <v>2635</v>
      </c>
      <c r="P238" s="235">
        <v>65000</v>
      </c>
      <c r="Q238" s="235">
        <v>65000</v>
      </c>
      <c r="R238" s="235">
        <v>-1976</v>
      </c>
      <c r="S238" s="235">
        <v>-1865.5</v>
      </c>
      <c r="T238" s="235">
        <v>-4427.57</v>
      </c>
      <c r="U238" s="232"/>
      <c r="V238" s="232"/>
      <c r="W238" s="235">
        <v>-8269.07</v>
      </c>
      <c r="X238" s="235">
        <v>56730.93</v>
      </c>
    </row>
    <row r="239" spans="1:24" ht="15">
      <c r="A239" s="233" t="s">
        <v>2443</v>
      </c>
      <c r="B239" s="232" t="s">
        <v>2444</v>
      </c>
      <c r="C239" s="233" t="s">
        <v>2445</v>
      </c>
      <c r="D239" s="232">
        <v>2022</v>
      </c>
      <c r="E239" s="233" t="s">
        <v>2443</v>
      </c>
      <c r="F239" s="232" t="s">
        <v>2446</v>
      </c>
      <c r="G239" s="233" t="s">
        <v>2670</v>
      </c>
      <c r="H239" s="232" t="s">
        <v>2671</v>
      </c>
      <c r="I239" s="232">
        <v>1978</v>
      </c>
      <c r="J239" s="232" t="s">
        <v>2672</v>
      </c>
      <c r="K239" s="233" t="s">
        <v>2673</v>
      </c>
      <c r="L239" s="234">
        <v>44166</v>
      </c>
      <c r="M239" s="233" t="s">
        <v>2674</v>
      </c>
      <c r="N239" s="233" t="s">
        <v>2675</v>
      </c>
      <c r="O239" s="232" t="s">
        <v>2676</v>
      </c>
      <c r="P239" s="235">
        <v>80000</v>
      </c>
      <c r="Q239" s="235">
        <v>80000</v>
      </c>
      <c r="R239" s="235">
        <v>-2432</v>
      </c>
      <c r="S239" s="235">
        <v>-2296</v>
      </c>
      <c r="T239" s="235">
        <v>-7400.86</v>
      </c>
      <c r="U239" s="232"/>
      <c r="V239" s="232"/>
      <c r="W239" s="235">
        <v>-12128.86</v>
      </c>
      <c r="X239" s="235">
        <v>67871.14</v>
      </c>
    </row>
    <row r="240" spans="1:24" ht="15">
      <c r="A240" s="233" t="s">
        <v>2443</v>
      </c>
      <c r="B240" s="232" t="s">
        <v>2444</v>
      </c>
      <c r="C240" s="233" t="s">
        <v>2445</v>
      </c>
      <c r="D240" s="232">
        <v>2022</v>
      </c>
      <c r="E240" s="233" t="s">
        <v>2443</v>
      </c>
      <c r="F240" s="232" t="s">
        <v>2446</v>
      </c>
      <c r="G240" s="233" t="s">
        <v>2670</v>
      </c>
      <c r="H240" s="232" t="s">
        <v>2671</v>
      </c>
      <c r="I240" s="232">
        <v>171</v>
      </c>
      <c r="J240" s="232" t="s">
        <v>2677</v>
      </c>
      <c r="K240" s="233" t="s">
        <v>2678</v>
      </c>
      <c r="L240" s="234">
        <v>38504</v>
      </c>
      <c r="M240" s="233" t="s">
        <v>2679</v>
      </c>
      <c r="N240" s="233" t="s">
        <v>2526</v>
      </c>
      <c r="O240" s="232" t="s">
        <v>2477</v>
      </c>
      <c r="P240" s="235">
        <v>60000</v>
      </c>
      <c r="Q240" s="235">
        <v>60000</v>
      </c>
      <c r="R240" s="235">
        <v>-1824</v>
      </c>
      <c r="S240" s="235">
        <v>-1722</v>
      </c>
      <c r="T240" s="235">
        <v>-3486.67</v>
      </c>
      <c r="U240" s="232"/>
      <c r="V240" s="232"/>
      <c r="W240" s="235">
        <v>-7032.67</v>
      </c>
      <c r="X240" s="235">
        <v>52967.33</v>
      </c>
    </row>
    <row r="241" spans="1:24" ht="15">
      <c r="A241" s="233" t="s">
        <v>2443</v>
      </c>
      <c r="B241" s="232" t="s">
        <v>2444</v>
      </c>
      <c r="C241" s="233" t="s">
        <v>2445</v>
      </c>
      <c r="D241" s="232">
        <v>2022</v>
      </c>
      <c r="E241" s="233" t="s">
        <v>2443</v>
      </c>
      <c r="F241" s="232" t="s">
        <v>2446</v>
      </c>
      <c r="G241" s="233" t="s">
        <v>2670</v>
      </c>
      <c r="H241" s="232" t="s">
        <v>2671</v>
      </c>
      <c r="I241" s="232">
        <v>1918</v>
      </c>
      <c r="J241" s="232" t="s">
        <v>2680</v>
      </c>
      <c r="K241" s="233" t="s">
        <v>2681</v>
      </c>
      <c r="L241" s="234">
        <v>44136</v>
      </c>
      <c r="M241" s="233" t="s">
        <v>2682</v>
      </c>
      <c r="N241" s="233" t="s">
        <v>2481</v>
      </c>
      <c r="O241" s="232" t="s">
        <v>2482</v>
      </c>
      <c r="P241" s="235">
        <v>200000</v>
      </c>
      <c r="Q241" s="235">
        <v>200000</v>
      </c>
      <c r="R241" s="235">
        <v>-4943.8</v>
      </c>
      <c r="S241" s="235">
        <v>-5740</v>
      </c>
      <c r="T241" s="235">
        <v>-35574.379999999997</v>
      </c>
      <c r="U241" s="235">
        <v>-1350.12</v>
      </c>
      <c r="V241" s="232"/>
      <c r="W241" s="235">
        <v>-47608.3</v>
      </c>
      <c r="X241" s="235">
        <v>152391.70000000001</v>
      </c>
    </row>
    <row r="242" spans="1:24" ht="15">
      <c r="A242" s="233" t="s">
        <v>2443</v>
      </c>
      <c r="B242" s="232" t="s">
        <v>2444</v>
      </c>
      <c r="C242" s="233" t="s">
        <v>2445</v>
      </c>
      <c r="D242" s="232">
        <v>2022</v>
      </c>
      <c r="E242" s="233" t="s">
        <v>2443</v>
      </c>
      <c r="F242" s="232" t="s">
        <v>2446</v>
      </c>
      <c r="G242" s="233" t="s">
        <v>2670</v>
      </c>
      <c r="H242" s="232" t="s">
        <v>2671</v>
      </c>
      <c r="I242" s="232">
        <v>143</v>
      </c>
      <c r="J242" s="232" t="s">
        <v>2683</v>
      </c>
      <c r="K242" s="233" t="s">
        <v>2684</v>
      </c>
      <c r="L242" s="234">
        <v>41275</v>
      </c>
      <c r="M242" s="233" t="s">
        <v>2685</v>
      </c>
      <c r="N242" s="233" t="s">
        <v>2476</v>
      </c>
      <c r="O242" s="232" t="s">
        <v>2477</v>
      </c>
      <c r="P242" s="235">
        <v>60000</v>
      </c>
      <c r="Q242" s="235">
        <v>60000</v>
      </c>
      <c r="R242" s="235">
        <v>-1824</v>
      </c>
      <c r="S242" s="235">
        <v>-1722</v>
      </c>
      <c r="T242" s="235">
        <v>-3486.67</v>
      </c>
      <c r="U242" s="232"/>
      <c r="V242" s="232"/>
      <c r="W242" s="235">
        <v>-7032.67</v>
      </c>
      <c r="X242" s="235">
        <v>52967.33</v>
      </c>
    </row>
    <row r="243" spans="1:24" ht="15">
      <c r="A243" s="233" t="s">
        <v>2443</v>
      </c>
      <c r="B243" s="232" t="s">
        <v>2444</v>
      </c>
      <c r="C243" s="233" t="s">
        <v>2445</v>
      </c>
      <c r="D243" s="232">
        <v>2022</v>
      </c>
      <c r="E243" s="233" t="s">
        <v>2443</v>
      </c>
      <c r="F243" s="232" t="s">
        <v>2446</v>
      </c>
      <c r="G243" s="233" t="s">
        <v>2686</v>
      </c>
      <c r="H243" s="232" t="s">
        <v>2409</v>
      </c>
      <c r="I243" s="232">
        <v>170</v>
      </c>
      <c r="J243" s="232" t="s">
        <v>2687</v>
      </c>
      <c r="K243" s="233" t="s">
        <v>2688</v>
      </c>
      <c r="L243" s="234">
        <v>38231</v>
      </c>
      <c r="M243" s="233" t="s">
        <v>2689</v>
      </c>
      <c r="N243" s="233" t="s">
        <v>2690</v>
      </c>
      <c r="O243" s="232" t="s">
        <v>2691</v>
      </c>
      <c r="P243" s="235">
        <v>70000</v>
      </c>
      <c r="Q243" s="235">
        <v>70000</v>
      </c>
      <c r="R243" s="235">
        <v>-2128</v>
      </c>
      <c r="S243" s="235">
        <v>-2009</v>
      </c>
      <c r="T243" s="235">
        <v>-5368.47</v>
      </c>
      <c r="U243" s="232"/>
      <c r="V243" s="232"/>
      <c r="W243" s="235">
        <v>-9505.4699999999993</v>
      </c>
      <c r="X243" s="235">
        <v>60494.53</v>
      </c>
    </row>
    <row r="244" spans="1:24" ht="15">
      <c r="A244" s="233" t="s">
        <v>2443</v>
      </c>
      <c r="B244" s="232" t="s">
        <v>2444</v>
      </c>
      <c r="C244" s="233" t="s">
        <v>2445</v>
      </c>
      <c r="D244" s="232">
        <v>2022</v>
      </c>
      <c r="E244" s="233" t="s">
        <v>2443</v>
      </c>
      <c r="F244" s="232" t="s">
        <v>2446</v>
      </c>
      <c r="G244" s="233" t="s">
        <v>2686</v>
      </c>
      <c r="H244" s="232" t="s">
        <v>2409</v>
      </c>
      <c r="I244" s="232">
        <v>2024</v>
      </c>
      <c r="J244" s="232" t="s">
        <v>2406</v>
      </c>
      <c r="K244" s="233" t="s">
        <v>2407</v>
      </c>
      <c r="L244" s="234">
        <v>44470</v>
      </c>
      <c r="M244" s="233" t="s">
        <v>2408</v>
      </c>
      <c r="N244" s="233" t="s">
        <v>2692</v>
      </c>
      <c r="O244" s="232" t="s">
        <v>2410</v>
      </c>
      <c r="P244" s="235">
        <v>30000</v>
      </c>
      <c r="Q244" s="235">
        <v>30000</v>
      </c>
      <c r="R244" s="232">
        <v>-912</v>
      </c>
      <c r="S244" s="232">
        <v>-861</v>
      </c>
      <c r="T244" s="232"/>
      <c r="U244" s="232"/>
      <c r="V244" s="232"/>
      <c r="W244" s="235">
        <v>-1773</v>
      </c>
      <c r="X244" s="235">
        <v>28227</v>
      </c>
    </row>
    <row r="245" spans="1:24" ht="15">
      <c r="A245" s="233" t="s">
        <v>2443</v>
      </c>
      <c r="B245" s="232" t="s">
        <v>2444</v>
      </c>
      <c r="C245" s="233" t="s">
        <v>2445</v>
      </c>
      <c r="D245" s="232">
        <v>2022</v>
      </c>
      <c r="E245" s="233" t="s">
        <v>2443</v>
      </c>
      <c r="F245" s="232" t="s">
        <v>2446</v>
      </c>
      <c r="G245" s="233" t="s">
        <v>2693</v>
      </c>
      <c r="H245" s="232" t="s">
        <v>2694</v>
      </c>
      <c r="I245" s="232">
        <v>194</v>
      </c>
      <c r="J245" s="232" t="s">
        <v>2695</v>
      </c>
      <c r="K245" s="233" t="s">
        <v>2696</v>
      </c>
      <c r="L245" s="234">
        <v>39264</v>
      </c>
      <c r="M245" s="233" t="s">
        <v>2697</v>
      </c>
      <c r="N245" s="233" t="s">
        <v>2698</v>
      </c>
      <c r="O245" s="232" t="s">
        <v>2699</v>
      </c>
      <c r="P245" s="235">
        <v>21300</v>
      </c>
      <c r="Q245" s="235">
        <v>21300</v>
      </c>
      <c r="R245" s="232">
        <v>-647.52</v>
      </c>
      <c r="S245" s="232">
        <v>-611.30999999999995</v>
      </c>
      <c r="T245" s="232"/>
      <c r="U245" s="232"/>
      <c r="V245" s="232"/>
      <c r="W245" s="235">
        <v>-1258.83</v>
      </c>
      <c r="X245" s="235">
        <v>20041.169999999998</v>
      </c>
    </row>
    <row r="246" spans="1:24" ht="15">
      <c r="A246" s="233" t="s">
        <v>2443</v>
      </c>
      <c r="B246" s="232" t="s">
        <v>2444</v>
      </c>
      <c r="C246" s="233" t="s">
        <v>2445</v>
      </c>
      <c r="D246" s="232">
        <v>2022</v>
      </c>
      <c r="E246" s="233" t="s">
        <v>2443</v>
      </c>
      <c r="F246" s="232" t="s">
        <v>2446</v>
      </c>
      <c r="G246" s="233" t="s">
        <v>2693</v>
      </c>
      <c r="H246" s="232" t="s">
        <v>2694</v>
      </c>
      <c r="I246" s="232">
        <v>114</v>
      </c>
      <c r="J246" s="232" t="s">
        <v>2700</v>
      </c>
      <c r="K246" s="233" t="s">
        <v>2701</v>
      </c>
      <c r="L246" s="234">
        <v>38777</v>
      </c>
      <c r="M246" s="233" t="s">
        <v>2702</v>
      </c>
      <c r="N246" s="233" t="s">
        <v>2556</v>
      </c>
      <c r="O246" s="232" t="s">
        <v>2557</v>
      </c>
      <c r="P246" s="235">
        <v>45000</v>
      </c>
      <c r="Q246" s="235">
        <v>45000</v>
      </c>
      <c r="R246" s="235">
        <v>-1368</v>
      </c>
      <c r="S246" s="235">
        <v>-1291.5</v>
      </c>
      <c r="T246" s="235">
        <v>-1148.33</v>
      </c>
      <c r="U246" s="232"/>
      <c r="V246" s="232"/>
      <c r="W246" s="235">
        <v>-3807.83</v>
      </c>
      <c r="X246" s="235">
        <v>41192.17</v>
      </c>
    </row>
    <row r="247" spans="1:24" ht="15">
      <c r="A247" s="233" t="s">
        <v>2443</v>
      </c>
      <c r="B247" s="232" t="s">
        <v>2444</v>
      </c>
      <c r="C247" s="233" t="s">
        <v>2445</v>
      </c>
      <c r="D247" s="232">
        <v>2022</v>
      </c>
      <c r="E247" s="233" t="s">
        <v>2443</v>
      </c>
      <c r="F247" s="232" t="s">
        <v>2446</v>
      </c>
      <c r="G247" s="233" t="s">
        <v>2693</v>
      </c>
      <c r="H247" s="232" t="s">
        <v>2694</v>
      </c>
      <c r="I247" s="232">
        <v>182</v>
      </c>
      <c r="J247" s="232" t="s">
        <v>2262</v>
      </c>
      <c r="K247" s="233" t="s">
        <v>2263</v>
      </c>
      <c r="L247" s="234">
        <v>38261</v>
      </c>
      <c r="M247" s="233" t="s">
        <v>2264</v>
      </c>
      <c r="N247" s="233" t="s">
        <v>2698</v>
      </c>
      <c r="O247" s="232" t="s">
        <v>2699</v>
      </c>
      <c r="P247" s="235">
        <v>21300</v>
      </c>
      <c r="Q247" s="235">
        <v>21300</v>
      </c>
      <c r="R247" s="232">
        <v>-647.52</v>
      </c>
      <c r="S247" s="232">
        <v>-611.30999999999995</v>
      </c>
      <c r="T247" s="232"/>
      <c r="U247" s="232"/>
      <c r="V247" s="232"/>
      <c r="W247" s="235">
        <v>-1258.83</v>
      </c>
      <c r="X247" s="235">
        <v>20041.169999999998</v>
      </c>
    </row>
    <row r="248" spans="1:24" ht="15">
      <c r="A248" s="233" t="s">
        <v>2443</v>
      </c>
      <c r="B248" s="232" t="s">
        <v>2444</v>
      </c>
      <c r="C248" s="233" t="s">
        <v>2445</v>
      </c>
      <c r="D248" s="232">
        <v>2022</v>
      </c>
      <c r="E248" s="233" t="s">
        <v>2443</v>
      </c>
      <c r="F248" s="232" t="s">
        <v>2446</v>
      </c>
      <c r="G248" s="233" t="s">
        <v>2693</v>
      </c>
      <c r="H248" s="232" t="s">
        <v>2694</v>
      </c>
      <c r="I248" s="232">
        <v>1847</v>
      </c>
      <c r="J248" s="232" t="s">
        <v>2703</v>
      </c>
      <c r="K248" s="233" t="s">
        <v>2704</v>
      </c>
      <c r="L248" s="234">
        <v>43862</v>
      </c>
      <c r="M248" s="233" t="s">
        <v>2705</v>
      </c>
      <c r="N248" s="233" t="s">
        <v>2698</v>
      </c>
      <c r="O248" s="232" t="s">
        <v>2699</v>
      </c>
      <c r="P248" s="235">
        <v>20000</v>
      </c>
      <c r="Q248" s="235">
        <v>20000</v>
      </c>
      <c r="R248" s="232">
        <v>-608</v>
      </c>
      <c r="S248" s="232">
        <v>-574</v>
      </c>
      <c r="T248" s="232"/>
      <c r="U248" s="232"/>
      <c r="V248" s="232"/>
      <c r="W248" s="235">
        <v>-1182</v>
      </c>
      <c r="X248" s="235">
        <v>18818</v>
      </c>
    </row>
    <row r="249" spans="1:24" ht="15">
      <c r="A249" s="233" t="s">
        <v>2443</v>
      </c>
      <c r="B249" s="232" t="s">
        <v>2444</v>
      </c>
      <c r="C249" s="233" t="s">
        <v>2445</v>
      </c>
      <c r="D249" s="232">
        <v>2022</v>
      </c>
      <c r="E249" s="233" t="s">
        <v>2443</v>
      </c>
      <c r="F249" s="232" t="s">
        <v>2446</v>
      </c>
      <c r="G249" s="233" t="s">
        <v>2693</v>
      </c>
      <c r="H249" s="232" t="s">
        <v>2694</v>
      </c>
      <c r="I249" s="232">
        <v>202</v>
      </c>
      <c r="J249" s="232" t="s">
        <v>2267</v>
      </c>
      <c r="K249" s="233" t="s">
        <v>2268</v>
      </c>
      <c r="L249" s="234">
        <v>43782</v>
      </c>
      <c r="M249" s="233" t="s">
        <v>2269</v>
      </c>
      <c r="N249" s="233" t="s">
        <v>2698</v>
      </c>
      <c r="O249" s="232" t="s">
        <v>2699</v>
      </c>
      <c r="P249" s="235">
        <v>21300</v>
      </c>
      <c r="Q249" s="235">
        <v>21300</v>
      </c>
      <c r="R249" s="232">
        <v>-647.52</v>
      </c>
      <c r="S249" s="232">
        <v>-611.30999999999995</v>
      </c>
      <c r="T249" s="232"/>
      <c r="U249" s="232"/>
      <c r="V249" s="232"/>
      <c r="W249" s="235">
        <v>-1258.83</v>
      </c>
      <c r="X249" s="235">
        <v>20041.169999999998</v>
      </c>
    </row>
    <row r="250" spans="1:24" ht="15">
      <c r="A250" s="233" t="s">
        <v>2443</v>
      </c>
      <c r="B250" s="232" t="s">
        <v>2444</v>
      </c>
      <c r="C250" s="233" t="s">
        <v>2445</v>
      </c>
      <c r="D250" s="232">
        <v>2022</v>
      </c>
      <c r="E250" s="233" t="s">
        <v>2443</v>
      </c>
      <c r="F250" s="232" t="s">
        <v>2446</v>
      </c>
      <c r="G250" s="233" t="s">
        <v>2693</v>
      </c>
      <c r="H250" s="232" t="s">
        <v>2694</v>
      </c>
      <c r="I250" s="232">
        <v>228</v>
      </c>
      <c r="J250" s="232" t="s">
        <v>2706</v>
      </c>
      <c r="K250" s="233" t="s">
        <v>2707</v>
      </c>
      <c r="L250" s="234">
        <v>40664</v>
      </c>
      <c r="M250" s="233" t="s">
        <v>2708</v>
      </c>
      <c r="N250" s="233" t="s">
        <v>2709</v>
      </c>
      <c r="O250" s="232" t="s">
        <v>2710</v>
      </c>
      <c r="P250" s="235">
        <v>30200</v>
      </c>
      <c r="Q250" s="235">
        <v>30200</v>
      </c>
      <c r="R250" s="232">
        <v>-918.08</v>
      </c>
      <c r="S250" s="232">
        <v>-866.74</v>
      </c>
      <c r="T250" s="232"/>
      <c r="U250" s="232"/>
      <c r="V250" s="232"/>
      <c r="W250" s="235">
        <v>-1784.82</v>
      </c>
      <c r="X250" s="235">
        <v>28415.18</v>
      </c>
    </row>
    <row r="251" spans="1:24" ht="15">
      <c r="A251" s="233" t="s">
        <v>2443</v>
      </c>
      <c r="B251" s="232" t="s">
        <v>2444</v>
      </c>
      <c r="C251" s="233" t="s">
        <v>2445</v>
      </c>
      <c r="D251" s="232">
        <v>2022</v>
      </c>
      <c r="E251" s="233" t="s">
        <v>2443</v>
      </c>
      <c r="F251" s="232" t="s">
        <v>2446</v>
      </c>
      <c r="G251" s="233" t="s">
        <v>2693</v>
      </c>
      <c r="H251" s="232" t="s">
        <v>2694</v>
      </c>
      <c r="I251" s="232">
        <v>196</v>
      </c>
      <c r="J251" s="232" t="s">
        <v>2711</v>
      </c>
      <c r="K251" s="233" t="s">
        <v>2712</v>
      </c>
      <c r="L251" s="234">
        <v>38231</v>
      </c>
      <c r="M251" s="233" t="s">
        <v>2713</v>
      </c>
      <c r="N251" s="233" t="s">
        <v>2556</v>
      </c>
      <c r="O251" s="232" t="s">
        <v>2557</v>
      </c>
      <c r="P251" s="235">
        <v>45000</v>
      </c>
      <c r="Q251" s="235">
        <v>45000</v>
      </c>
      <c r="R251" s="235">
        <v>-1368</v>
      </c>
      <c r="S251" s="235">
        <v>-1291.5</v>
      </c>
      <c r="T251" s="235">
        <v>-1148.33</v>
      </c>
      <c r="U251" s="232"/>
      <c r="V251" s="232"/>
      <c r="W251" s="235">
        <v>-3807.83</v>
      </c>
      <c r="X251" s="235">
        <v>41192.17</v>
      </c>
    </row>
    <row r="252" spans="1:24" ht="15">
      <c r="A252" s="233" t="s">
        <v>2443</v>
      </c>
      <c r="B252" s="232" t="s">
        <v>2444</v>
      </c>
      <c r="C252" s="233" t="s">
        <v>2445</v>
      </c>
      <c r="D252" s="232">
        <v>2022</v>
      </c>
      <c r="E252" s="233" t="s">
        <v>2443</v>
      </c>
      <c r="F252" s="232" t="s">
        <v>2446</v>
      </c>
      <c r="G252" s="233" t="s">
        <v>2693</v>
      </c>
      <c r="H252" s="232" t="s">
        <v>2694</v>
      </c>
      <c r="I252" s="232">
        <v>2006</v>
      </c>
      <c r="J252" s="232" t="s">
        <v>2097</v>
      </c>
      <c r="K252" s="233" t="s">
        <v>2274</v>
      </c>
      <c r="L252" s="234">
        <v>44312</v>
      </c>
      <c r="M252" s="233" t="s">
        <v>2275</v>
      </c>
      <c r="N252" s="233" t="s">
        <v>2698</v>
      </c>
      <c r="O252" s="232" t="s">
        <v>2699</v>
      </c>
      <c r="P252" s="235">
        <v>21500</v>
      </c>
      <c r="Q252" s="235">
        <v>21500</v>
      </c>
      <c r="R252" s="232">
        <v>-653.6</v>
      </c>
      <c r="S252" s="232">
        <v>-617.04999999999995</v>
      </c>
      <c r="T252" s="232"/>
      <c r="U252" s="232"/>
      <c r="V252" s="232"/>
      <c r="W252" s="235">
        <v>-1270.6500000000001</v>
      </c>
      <c r="X252" s="235">
        <v>20229.349999999999</v>
      </c>
    </row>
    <row r="253" spans="1:24" ht="15">
      <c r="A253" s="233" t="s">
        <v>2443</v>
      </c>
      <c r="B253" s="232" t="s">
        <v>2444</v>
      </c>
      <c r="C253" s="233" t="s">
        <v>2445</v>
      </c>
      <c r="D253" s="232">
        <v>2022</v>
      </c>
      <c r="E253" s="233" t="s">
        <v>2443</v>
      </c>
      <c r="F253" s="232" t="s">
        <v>2446</v>
      </c>
      <c r="G253" s="233" t="s">
        <v>2693</v>
      </c>
      <c r="H253" s="232" t="s">
        <v>2694</v>
      </c>
      <c r="I253" s="232">
        <v>704</v>
      </c>
      <c r="J253" s="232" t="s">
        <v>2099</v>
      </c>
      <c r="K253" s="233" t="s">
        <v>2714</v>
      </c>
      <c r="L253" s="234">
        <v>41730</v>
      </c>
      <c r="M253" s="233" t="s">
        <v>2715</v>
      </c>
      <c r="N253" s="233" t="s">
        <v>2716</v>
      </c>
      <c r="O253" s="232" t="s">
        <v>2717</v>
      </c>
      <c r="P253" s="235">
        <v>15000</v>
      </c>
      <c r="Q253" s="235">
        <v>15000</v>
      </c>
      <c r="R253" s="232">
        <v>-456</v>
      </c>
      <c r="S253" s="232">
        <v>-430.5</v>
      </c>
      <c r="T253" s="232"/>
      <c r="U253" s="232"/>
      <c r="V253" s="232"/>
      <c r="W253" s="232">
        <v>-886.5</v>
      </c>
      <c r="X253" s="235">
        <v>14113.5</v>
      </c>
    </row>
    <row r="254" spans="1:24" ht="15">
      <c r="A254" s="233" t="s">
        <v>2443</v>
      </c>
      <c r="B254" s="232" t="s">
        <v>2444</v>
      </c>
      <c r="C254" s="233" t="s">
        <v>2445</v>
      </c>
      <c r="D254" s="232">
        <v>2022</v>
      </c>
      <c r="E254" s="233" t="s">
        <v>2443</v>
      </c>
      <c r="F254" s="232" t="s">
        <v>2446</v>
      </c>
      <c r="G254" s="233" t="s">
        <v>2693</v>
      </c>
      <c r="H254" s="232" t="s">
        <v>2694</v>
      </c>
      <c r="I254" s="232">
        <v>1987</v>
      </c>
      <c r="J254" s="232" t="s">
        <v>2270</v>
      </c>
      <c r="K254" s="233" t="s">
        <v>2271</v>
      </c>
      <c r="L254" s="234">
        <v>44230</v>
      </c>
      <c r="M254" s="233" t="s">
        <v>2272</v>
      </c>
      <c r="N254" s="233" t="s">
        <v>2556</v>
      </c>
      <c r="O254" s="232" t="s">
        <v>2557</v>
      </c>
      <c r="P254" s="235">
        <v>45000</v>
      </c>
      <c r="Q254" s="235">
        <v>45000</v>
      </c>
      <c r="R254" s="235">
        <v>-1368</v>
      </c>
      <c r="S254" s="235">
        <v>-1291.5</v>
      </c>
      <c r="T254" s="235">
        <v>-1148.33</v>
      </c>
      <c r="U254" s="232"/>
      <c r="V254" s="232"/>
      <c r="W254" s="235">
        <v>-3807.83</v>
      </c>
      <c r="X254" s="235">
        <v>41192.17</v>
      </c>
    </row>
    <row r="255" spans="1:24" ht="15">
      <c r="A255" s="233" t="s">
        <v>2443</v>
      </c>
      <c r="B255" s="232" t="s">
        <v>2444</v>
      </c>
      <c r="C255" s="233" t="s">
        <v>2445</v>
      </c>
      <c r="D255" s="232">
        <v>2022</v>
      </c>
      <c r="E255" s="233" t="s">
        <v>2443</v>
      </c>
      <c r="F255" s="232" t="s">
        <v>2446</v>
      </c>
      <c r="G255" s="233" t="s">
        <v>2693</v>
      </c>
      <c r="H255" s="232" t="s">
        <v>2694</v>
      </c>
      <c r="I255" s="232">
        <v>1166</v>
      </c>
      <c r="J255" s="232" t="s">
        <v>2718</v>
      </c>
      <c r="K255" s="233" t="s">
        <v>2412</v>
      </c>
      <c r="L255" s="234">
        <v>42856</v>
      </c>
      <c r="M255" s="233" t="s">
        <v>2413</v>
      </c>
      <c r="N255" s="233" t="s">
        <v>2719</v>
      </c>
      <c r="O255" s="232" t="s">
        <v>2415</v>
      </c>
      <c r="P255" s="235">
        <v>26700</v>
      </c>
      <c r="Q255" s="235">
        <v>26700</v>
      </c>
      <c r="R255" s="232">
        <v>-811.68</v>
      </c>
      <c r="S255" s="232">
        <v>-766.29</v>
      </c>
      <c r="T255" s="232"/>
      <c r="U255" s="232"/>
      <c r="V255" s="232"/>
      <c r="W255" s="235">
        <v>-1577.97</v>
      </c>
      <c r="X255" s="235">
        <v>25122.03</v>
      </c>
    </row>
    <row r="256" spans="1:24" ht="15">
      <c r="A256" s="233" t="s">
        <v>2443</v>
      </c>
      <c r="B256" s="232" t="s">
        <v>2444</v>
      </c>
      <c r="C256" s="233" t="s">
        <v>2445</v>
      </c>
      <c r="D256" s="232">
        <v>2022</v>
      </c>
      <c r="E256" s="233" t="s">
        <v>2443</v>
      </c>
      <c r="F256" s="232" t="s">
        <v>2446</v>
      </c>
      <c r="G256" s="233" t="s">
        <v>2693</v>
      </c>
      <c r="H256" s="232" t="s">
        <v>2694</v>
      </c>
      <c r="I256" s="232">
        <v>2039</v>
      </c>
      <c r="J256" s="232" t="s">
        <v>2720</v>
      </c>
      <c r="K256" s="233" t="s">
        <v>2277</v>
      </c>
      <c r="L256" s="234">
        <v>44652</v>
      </c>
      <c r="M256" s="233" t="s">
        <v>2278</v>
      </c>
      <c r="N256" s="233" t="s">
        <v>2670</v>
      </c>
      <c r="O256" s="232" t="s">
        <v>2721</v>
      </c>
      <c r="P256" s="235">
        <v>30000</v>
      </c>
      <c r="Q256" s="235">
        <v>30000</v>
      </c>
      <c r="R256" s="232">
        <v>-912</v>
      </c>
      <c r="S256" s="232">
        <v>-861</v>
      </c>
      <c r="T256" s="232"/>
      <c r="U256" s="232"/>
      <c r="V256" s="232"/>
      <c r="W256" s="235">
        <v>-1773</v>
      </c>
      <c r="X256" s="235">
        <v>28227</v>
      </c>
    </row>
    <row r="257" spans="1:24" ht="15">
      <c r="A257" s="233" t="s">
        <v>2443</v>
      </c>
      <c r="B257" s="232" t="s">
        <v>2444</v>
      </c>
      <c r="C257" s="233" t="s">
        <v>2445</v>
      </c>
      <c r="D257" s="232">
        <v>2022</v>
      </c>
      <c r="E257" s="233" t="s">
        <v>2443</v>
      </c>
      <c r="F257" s="232" t="s">
        <v>2446</v>
      </c>
      <c r="G257" s="233" t="s">
        <v>2693</v>
      </c>
      <c r="H257" s="232" t="s">
        <v>2694</v>
      </c>
      <c r="I257" s="232">
        <v>2011</v>
      </c>
      <c r="J257" s="232" t="s">
        <v>2722</v>
      </c>
      <c r="K257" s="233" t="s">
        <v>2723</v>
      </c>
      <c r="L257" s="234">
        <v>44348</v>
      </c>
      <c r="M257" s="233" t="s">
        <v>2724</v>
      </c>
      <c r="N257" s="233" t="s">
        <v>2462</v>
      </c>
      <c r="O257" s="232" t="s">
        <v>2463</v>
      </c>
      <c r="P257" s="235">
        <v>110000</v>
      </c>
      <c r="Q257" s="235">
        <v>110000</v>
      </c>
      <c r="R257" s="235">
        <v>-3344</v>
      </c>
      <c r="S257" s="235">
        <v>-3157</v>
      </c>
      <c r="T257" s="235">
        <v>-14457.61</v>
      </c>
      <c r="U257" s="232"/>
      <c r="V257" s="232"/>
      <c r="W257" s="235">
        <v>-20958.61</v>
      </c>
      <c r="X257" s="235">
        <v>89041.39</v>
      </c>
    </row>
    <row r="258" spans="1:24" ht="15">
      <c r="A258" s="233" t="s">
        <v>2443</v>
      </c>
      <c r="B258" s="232" t="s">
        <v>2444</v>
      </c>
      <c r="C258" s="233" t="s">
        <v>2445</v>
      </c>
      <c r="D258" s="232">
        <v>2022</v>
      </c>
      <c r="E258" s="233" t="s">
        <v>2443</v>
      </c>
      <c r="F258" s="232" t="s">
        <v>2446</v>
      </c>
      <c r="G258" s="233" t="s">
        <v>2693</v>
      </c>
      <c r="H258" s="232" t="s">
        <v>2694</v>
      </c>
      <c r="I258" s="232">
        <v>996</v>
      </c>
      <c r="J258" s="232" t="s">
        <v>2725</v>
      </c>
      <c r="K258" s="233" t="s">
        <v>2417</v>
      </c>
      <c r="L258" s="234">
        <v>42248</v>
      </c>
      <c r="M258" s="233" t="s">
        <v>2418</v>
      </c>
      <c r="N258" s="233" t="s">
        <v>2719</v>
      </c>
      <c r="O258" s="232" t="s">
        <v>2415</v>
      </c>
      <c r="P258" s="235">
        <v>26700</v>
      </c>
      <c r="Q258" s="235">
        <v>26700</v>
      </c>
      <c r="R258" s="232">
        <v>-811.68</v>
      </c>
      <c r="S258" s="232">
        <v>-766.29</v>
      </c>
      <c r="T258" s="232"/>
      <c r="U258" s="232"/>
      <c r="V258" s="232"/>
      <c r="W258" s="235">
        <v>-1577.97</v>
      </c>
      <c r="X258" s="235">
        <v>25122.03</v>
      </c>
    </row>
    <row r="259" spans="1:24" ht="15">
      <c r="A259" s="233" t="s">
        <v>2443</v>
      </c>
      <c r="B259" s="232" t="s">
        <v>2444</v>
      </c>
      <c r="C259" s="233" t="s">
        <v>2445</v>
      </c>
      <c r="D259" s="232">
        <v>2022</v>
      </c>
      <c r="E259" s="233" t="s">
        <v>2443</v>
      </c>
      <c r="F259" s="232" t="s">
        <v>2446</v>
      </c>
      <c r="G259" s="233" t="s">
        <v>2693</v>
      </c>
      <c r="H259" s="232" t="s">
        <v>2694</v>
      </c>
      <c r="I259" s="232">
        <v>2020</v>
      </c>
      <c r="J259" s="232" t="s">
        <v>2726</v>
      </c>
      <c r="K259" s="233" t="s">
        <v>2727</v>
      </c>
      <c r="L259" s="234">
        <v>44448</v>
      </c>
      <c r="M259" s="233" t="s">
        <v>2728</v>
      </c>
      <c r="N259" s="233" t="s">
        <v>2556</v>
      </c>
      <c r="O259" s="232" t="s">
        <v>2557</v>
      </c>
      <c r="P259" s="235">
        <v>45000</v>
      </c>
      <c r="Q259" s="235">
        <v>45000</v>
      </c>
      <c r="R259" s="235">
        <v>-1368</v>
      </c>
      <c r="S259" s="235">
        <v>-1291.5</v>
      </c>
      <c r="T259" s="235">
        <v>-1148.33</v>
      </c>
      <c r="U259" s="232"/>
      <c r="V259" s="232"/>
      <c r="W259" s="235">
        <v>-3807.83</v>
      </c>
      <c r="X259" s="235">
        <v>41192.17</v>
      </c>
    </row>
    <row r="260" spans="1:24" ht="15">
      <c r="A260" s="233" t="s">
        <v>2443</v>
      </c>
      <c r="B260" s="232" t="s">
        <v>2444</v>
      </c>
      <c r="C260" s="233" t="s">
        <v>2445</v>
      </c>
      <c r="D260" s="232">
        <v>2022</v>
      </c>
      <c r="E260" s="233" t="s">
        <v>2443</v>
      </c>
      <c r="F260" s="232" t="s">
        <v>2446</v>
      </c>
      <c r="G260" s="233" t="s">
        <v>2693</v>
      </c>
      <c r="H260" s="232" t="s">
        <v>2694</v>
      </c>
      <c r="I260" s="232">
        <v>204</v>
      </c>
      <c r="J260" s="232" t="s">
        <v>2729</v>
      </c>
      <c r="K260" s="233" t="s">
        <v>2420</v>
      </c>
      <c r="L260" s="234">
        <v>40148</v>
      </c>
      <c r="M260" s="233" t="s">
        <v>2421</v>
      </c>
      <c r="N260" s="233" t="s">
        <v>2719</v>
      </c>
      <c r="O260" s="232" t="s">
        <v>2415</v>
      </c>
      <c r="P260" s="235">
        <v>26700</v>
      </c>
      <c r="Q260" s="235">
        <v>26700</v>
      </c>
      <c r="R260" s="232">
        <v>-811.68</v>
      </c>
      <c r="S260" s="232">
        <v>-766.29</v>
      </c>
      <c r="T260" s="232"/>
      <c r="U260" s="235">
        <v>-1350.12</v>
      </c>
      <c r="V260" s="232"/>
      <c r="W260" s="235">
        <v>-2928.09</v>
      </c>
      <c r="X260" s="235">
        <v>23771.91</v>
      </c>
    </row>
    <row r="261" spans="1:24" ht="15">
      <c r="A261" s="233" t="s">
        <v>2443</v>
      </c>
      <c r="B261" s="232" t="s">
        <v>2444</v>
      </c>
      <c r="C261" s="233" t="s">
        <v>2445</v>
      </c>
      <c r="D261" s="232">
        <v>2022</v>
      </c>
      <c r="E261" s="233" t="s">
        <v>2443</v>
      </c>
      <c r="F261" s="232" t="s">
        <v>2446</v>
      </c>
      <c r="G261" s="233" t="s">
        <v>2693</v>
      </c>
      <c r="H261" s="232" t="s">
        <v>2694</v>
      </c>
      <c r="I261" s="232">
        <v>191</v>
      </c>
      <c r="J261" s="232" t="s">
        <v>2730</v>
      </c>
      <c r="K261" s="233" t="s">
        <v>2731</v>
      </c>
      <c r="L261" s="234">
        <v>35786</v>
      </c>
      <c r="M261" s="233" t="s">
        <v>2732</v>
      </c>
      <c r="N261" s="233" t="s">
        <v>2698</v>
      </c>
      <c r="O261" s="232" t="s">
        <v>2699</v>
      </c>
      <c r="P261" s="235">
        <v>25600</v>
      </c>
      <c r="Q261" s="235">
        <v>25600</v>
      </c>
      <c r="R261" s="232">
        <v>-778.24</v>
      </c>
      <c r="S261" s="232">
        <v>-734.72</v>
      </c>
      <c r="T261" s="232"/>
      <c r="U261" s="232"/>
      <c r="V261" s="232"/>
      <c r="W261" s="235">
        <v>-1512.96</v>
      </c>
      <c r="X261" s="235">
        <v>24087.040000000001</v>
      </c>
    </row>
    <row r="262" spans="1:24" ht="15">
      <c r="A262" s="233" t="s">
        <v>2443</v>
      </c>
      <c r="B262" s="232" t="s">
        <v>2444</v>
      </c>
      <c r="C262" s="233" t="s">
        <v>2445</v>
      </c>
      <c r="D262" s="232">
        <v>2022</v>
      </c>
      <c r="E262" s="233" t="s">
        <v>2443</v>
      </c>
      <c r="F262" s="232" t="s">
        <v>2446</v>
      </c>
      <c r="G262" s="233" t="s">
        <v>2693</v>
      </c>
      <c r="H262" s="232" t="s">
        <v>2694</v>
      </c>
      <c r="I262" s="232">
        <v>183</v>
      </c>
      <c r="J262" s="232" t="s">
        <v>2733</v>
      </c>
      <c r="K262" s="233" t="s">
        <v>2734</v>
      </c>
      <c r="L262" s="234">
        <v>38334</v>
      </c>
      <c r="M262" s="233" t="s">
        <v>2735</v>
      </c>
      <c r="N262" s="233" t="s">
        <v>2698</v>
      </c>
      <c r="O262" s="232" t="s">
        <v>2699</v>
      </c>
      <c r="P262" s="235">
        <v>21300</v>
      </c>
      <c r="Q262" s="235">
        <v>21300</v>
      </c>
      <c r="R262" s="232">
        <v>-647.52</v>
      </c>
      <c r="S262" s="232">
        <v>-611.30999999999995</v>
      </c>
      <c r="T262" s="232"/>
      <c r="U262" s="232"/>
      <c r="V262" s="232"/>
      <c r="W262" s="235">
        <v>-1258.83</v>
      </c>
      <c r="X262" s="235">
        <v>20041.169999999998</v>
      </c>
    </row>
    <row r="263" spans="1:24" ht="15">
      <c r="A263" s="233" t="s">
        <v>2443</v>
      </c>
      <c r="B263" s="232" t="s">
        <v>2444</v>
      </c>
      <c r="C263" s="233" t="s">
        <v>2445</v>
      </c>
      <c r="D263" s="232">
        <v>2022</v>
      </c>
      <c r="E263" s="233" t="s">
        <v>2443</v>
      </c>
      <c r="F263" s="232" t="s">
        <v>2446</v>
      </c>
      <c r="G263" s="233" t="s">
        <v>2517</v>
      </c>
      <c r="H263" s="232" t="s">
        <v>2736</v>
      </c>
      <c r="I263" s="232">
        <v>1069</v>
      </c>
      <c r="J263" s="232" t="s">
        <v>2737</v>
      </c>
      <c r="K263" s="233" t="s">
        <v>2738</v>
      </c>
      <c r="L263" s="234">
        <v>42644</v>
      </c>
      <c r="M263" s="233" t="s">
        <v>2739</v>
      </c>
      <c r="N263" s="233" t="s">
        <v>2740</v>
      </c>
      <c r="O263" s="232" t="s">
        <v>2741</v>
      </c>
      <c r="P263" s="235">
        <v>32500</v>
      </c>
      <c r="Q263" s="235">
        <v>32500</v>
      </c>
      <c r="R263" s="232">
        <v>-988</v>
      </c>
      <c r="S263" s="232">
        <v>-932.75</v>
      </c>
      <c r="T263" s="232"/>
      <c r="U263" s="232"/>
      <c r="V263" s="232"/>
      <c r="W263" s="235">
        <v>-1920.75</v>
      </c>
      <c r="X263" s="235">
        <v>30579.25</v>
      </c>
    </row>
    <row r="264" spans="1:24" ht="15">
      <c r="A264" s="233" t="s">
        <v>2443</v>
      </c>
      <c r="B264" s="232" t="s">
        <v>2444</v>
      </c>
      <c r="C264" s="233" t="s">
        <v>2445</v>
      </c>
      <c r="D264" s="232">
        <v>2022</v>
      </c>
      <c r="E264" s="233" t="s">
        <v>2443</v>
      </c>
      <c r="F264" s="232" t="s">
        <v>2446</v>
      </c>
      <c r="G264" s="233" t="s">
        <v>2517</v>
      </c>
      <c r="H264" s="232" t="s">
        <v>2736</v>
      </c>
      <c r="I264" s="232">
        <v>245</v>
      </c>
      <c r="J264" s="232" t="s">
        <v>2742</v>
      </c>
      <c r="K264" s="233" t="s">
        <v>2743</v>
      </c>
      <c r="L264" s="234">
        <v>39845</v>
      </c>
      <c r="M264" s="233" t="s">
        <v>2744</v>
      </c>
      <c r="N264" s="233" t="s">
        <v>2462</v>
      </c>
      <c r="O264" s="232" t="s">
        <v>2463</v>
      </c>
      <c r="P264" s="235">
        <v>90000</v>
      </c>
      <c r="Q264" s="235">
        <v>90000</v>
      </c>
      <c r="R264" s="235">
        <v>-2736</v>
      </c>
      <c r="S264" s="235">
        <v>-2583</v>
      </c>
      <c r="T264" s="235">
        <v>-9415.58</v>
      </c>
      <c r="U264" s="235">
        <v>-1350.12</v>
      </c>
      <c r="V264" s="232"/>
      <c r="W264" s="235">
        <v>-16084.7</v>
      </c>
      <c r="X264" s="235">
        <v>73915.3</v>
      </c>
    </row>
    <row r="265" spans="1:24" ht="15">
      <c r="A265" s="233" t="s">
        <v>2443</v>
      </c>
      <c r="B265" s="232" t="s">
        <v>2444</v>
      </c>
      <c r="C265" s="233" t="s">
        <v>2445</v>
      </c>
      <c r="D265" s="232">
        <v>2022</v>
      </c>
      <c r="E265" s="233" t="s">
        <v>2443</v>
      </c>
      <c r="F265" s="232" t="s">
        <v>2446</v>
      </c>
      <c r="G265" s="233" t="s">
        <v>2745</v>
      </c>
      <c r="H265" s="232" t="s">
        <v>2746</v>
      </c>
      <c r="I265" s="232">
        <v>1997</v>
      </c>
      <c r="J265" s="232" t="s">
        <v>2747</v>
      </c>
      <c r="K265" s="233" t="s">
        <v>2748</v>
      </c>
      <c r="L265" s="234">
        <v>44263</v>
      </c>
      <c r="M265" s="233" t="s">
        <v>2749</v>
      </c>
      <c r="N265" s="233" t="s">
        <v>2462</v>
      </c>
      <c r="O265" s="232" t="s">
        <v>2463</v>
      </c>
      <c r="P265" s="235">
        <v>120000</v>
      </c>
      <c r="Q265" s="235">
        <v>120000</v>
      </c>
      <c r="R265" s="235">
        <v>-3648</v>
      </c>
      <c r="S265" s="235">
        <v>-3444</v>
      </c>
      <c r="T265" s="235">
        <v>-16809.86</v>
      </c>
      <c r="U265" s="232"/>
      <c r="V265" s="232"/>
      <c r="W265" s="235">
        <v>-23901.86</v>
      </c>
      <c r="X265" s="235">
        <v>96098.14</v>
      </c>
    </row>
    <row r="266" spans="1:24" ht="15">
      <c r="A266" s="233" t="s">
        <v>2443</v>
      </c>
      <c r="B266" s="232" t="s">
        <v>2444</v>
      </c>
      <c r="C266" s="233" t="s">
        <v>2445</v>
      </c>
      <c r="D266" s="232">
        <v>2022</v>
      </c>
      <c r="E266" s="233" t="s">
        <v>2443</v>
      </c>
      <c r="F266" s="232" t="s">
        <v>2446</v>
      </c>
      <c r="G266" s="233" t="s">
        <v>2750</v>
      </c>
      <c r="H266" s="232" t="s">
        <v>2425</v>
      </c>
      <c r="I266" s="232">
        <v>46</v>
      </c>
      <c r="J266" s="232" t="s">
        <v>2751</v>
      </c>
      <c r="K266" s="233" t="s">
        <v>2752</v>
      </c>
      <c r="L266" s="234">
        <v>38231</v>
      </c>
      <c r="M266" s="233" t="s">
        <v>2753</v>
      </c>
      <c r="N266" s="233" t="s">
        <v>2754</v>
      </c>
      <c r="O266" s="232" t="s">
        <v>2755</v>
      </c>
      <c r="P266" s="235">
        <v>90000</v>
      </c>
      <c r="Q266" s="235">
        <v>90000</v>
      </c>
      <c r="R266" s="235">
        <v>-2736</v>
      </c>
      <c r="S266" s="235">
        <v>-2583</v>
      </c>
      <c r="T266" s="235">
        <v>-9415.58</v>
      </c>
      <c r="U266" s="235">
        <v>-1350.12</v>
      </c>
      <c r="V266" s="232"/>
      <c r="W266" s="235">
        <v>-16084.7</v>
      </c>
      <c r="X266" s="235">
        <v>73915.3</v>
      </c>
    </row>
    <row r="267" spans="1:24" ht="15">
      <c r="A267" s="233" t="s">
        <v>2443</v>
      </c>
      <c r="B267" s="232" t="s">
        <v>2444</v>
      </c>
      <c r="C267" s="233" t="s">
        <v>2445</v>
      </c>
      <c r="D267" s="232">
        <v>2022</v>
      </c>
      <c r="E267" s="233" t="s">
        <v>2443</v>
      </c>
      <c r="F267" s="232" t="s">
        <v>2446</v>
      </c>
      <c r="G267" s="233" t="s">
        <v>2750</v>
      </c>
      <c r="H267" s="232" t="s">
        <v>2425</v>
      </c>
      <c r="I267" s="232">
        <v>787</v>
      </c>
      <c r="J267" s="232" t="s">
        <v>2756</v>
      </c>
      <c r="K267" s="233" t="s">
        <v>2757</v>
      </c>
      <c r="L267" s="234">
        <v>41852</v>
      </c>
      <c r="M267" s="233" t="s">
        <v>2758</v>
      </c>
      <c r="N267" s="233" t="s">
        <v>2759</v>
      </c>
      <c r="O267" s="232" t="s">
        <v>2760</v>
      </c>
      <c r="P267" s="235">
        <v>32500</v>
      </c>
      <c r="Q267" s="235">
        <v>32500</v>
      </c>
      <c r="R267" s="232">
        <v>-988</v>
      </c>
      <c r="S267" s="232">
        <v>-932.75</v>
      </c>
      <c r="T267" s="232"/>
      <c r="U267" s="232"/>
      <c r="V267" s="232"/>
      <c r="W267" s="235">
        <v>-1920.75</v>
      </c>
      <c r="X267" s="235">
        <v>30579.25</v>
      </c>
    </row>
    <row r="268" spans="1:24" ht="15">
      <c r="A268" s="233" t="s">
        <v>2443</v>
      </c>
      <c r="B268" s="232" t="s">
        <v>2444</v>
      </c>
      <c r="C268" s="233" t="s">
        <v>2445</v>
      </c>
      <c r="D268" s="232">
        <v>2022</v>
      </c>
      <c r="E268" s="233" t="s">
        <v>2443</v>
      </c>
      <c r="F268" s="232" t="s">
        <v>2446</v>
      </c>
      <c r="G268" s="233" t="s">
        <v>2750</v>
      </c>
      <c r="H268" s="232" t="s">
        <v>2425</v>
      </c>
      <c r="I268" s="232">
        <v>1004</v>
      </c>
      <c r="J268" s="232" t="s">
        <v>2761</v>
      </c>
      <c r="K268" s="233" t="s">
        <v>2762</v>
      </c>
      <c r="L268" s="234">
        <v>42278</v>
      </c>
      <c r="M268" s="233" t="s">
        <v>2763</v>
      </c>
      <c r="N268" s="233" t="s">
        <v>2532</v>
      </c>
      <c r="O268" s="232" t="s">
        <v>2405</v>
      </c>
      <c r="P268" s="235">
        <v>30000</v>
      </c>
      <c r="Q268" s="235">
        <v>30000</v>
      </c>
      <c r="R268" s="232">
        <v>-912</v>
      </c>
      <c r="S268" s="232">
        <v>-861</v>
      </c>
      <c r="T268" s="232"/>
      <c r="U268" s="232"/>
      <c r="V268" s="232"/>
      <c r="W268" s="235">
        <v>-1773</v>
      </c>
      <c r="X268" s="235">
        <v>28227</v>
      </c>
    </row>
    <row r="269" spans="1:24" ht="15">
      <c r="A269" s="233" t="s">
        <v>2443</v>
      </c>
      <c r="B269" s="232" t="s">
        <v>2444</v>
      </c>
      <c r="C269" s="233" t="s">
        <v>2445</v>
      </c>
      <c r="D269" s="232">
        <v>2022</v>
      </c>
      <c r="E269" s="233" t="s">
        <v>2443</v>
      </c>
      <c r="F269" s="232" t="s">
        <v>2446</v>
      </c>
      <c r="G269" s="233" t="s">
        <v>2750</v>
      </c>
      <c r="H269" s="232" t="s">
        <v>2425</v>
      </c>
      <c r="I269" s="232">
        <v>190</v>
      </c>
      <c r="J269" s="232" t="s">
        <v>2422</v>
      </c>
      <c r="K269" s="233" t="s">
        <v>2423</v>
      </c>
      <c r="L269" s="234">
        <v>38657</v>
      </c>
      <c r="M269" s="233" t="s">
        <v>2424</v>
      </c>
      <c r="N269" s="233" t="s">
        <v>2532</v>
      </c>
      <c r="O269" s="232" t="s">
        <v>2405</v>
      </c>
      <c r="P269" s="235">
        <v>32500</v>
      </c>
      <c r="Q269" s="235">
        <v>32500</v>
      </c>
      <c r="R269" s="232">
        <v>-988</v>
      </c>
      <c r="S269" s="232">
        <v>-932.75</v>
      </c>
      <c r="T269" s="232"/>
      <c r="U269" s="232"/>
      <c r="V269" s="232"/>
      <c r="W269" s="235">
        <v>-1920.75</v>
      </c>
      <c r="X269" s="235">
        <v>30579.25</v>
      </c>
    </row>
    <row r="270" spans="1:24" ht="15">
      <c r="A270" s="233" t="s">
        <v>2443</v>
      </c>
      <c r="B270" s="232" t="s">
        <v>2444</v>
      </c>
      <c r="C270" s="233" t="s">
        <v>2445</v>
      </c>
      <c r="D270" s="232">
        <v>2022</v>
      </c>
      <c r="E270" s="233" t="s">
        <v>2443</v>
      </c>
      <c r="F270" s="232" t="s">
        <v>2446</v>
      </c>
      <c r="G270" s="233" t="s">
        <v>2750</v>
      </c>
      <c r="H270" s="232" t="s">
        <v>2425</v>
      </c>
      <c r="I270" s="232">
        <v>2025</v>
      </c>
      <c r="J270" s="232" t="s">
        <v>2764</v>
      </c>
      <c r="K270" s="233" t="s">
        <v>2765</v>
      </c>
      <c r="L270" s="234">
        <v>44470</v>
      </c>
      <c r="M270" s="233" t="s">
        <v>2766</v>
      </c>
      <c r="N270" s="233" t="s">
        <v>2767</v>
      </c>
      <c r="O270" s="232" t="s">
        <v>2768</v>
      </c>
      <c r="P270" s="235">
        <v>20000</v>
      </c>
      <c r="Q270" s="235">
        <v>20000</v>
      </c>
      <c r="R270" s="232">
        <v>-608</v>
      </c>
      <c r="S270" s="232">
        <v>-574</v>
      </c>
      <c r="T270" s="232"/>
      <c r="U270" s="232"/>
      <c r="V270" s="232"/>
      <c r="W270" s="235">
        <v>-1182</v>
      </c>
      <c r="X270" s="235">
        <v>18818</v>
      </c>
    </row>
    <row r="271" spans="1:24" ht="15">
      <c r="A271" s="233" t="s">
        <v>2443</v>
      </c>
      <c r="B271" s="232" t="s">
        <v>2444</v>
      </c>
      <c r="C271" s="233" t="s">
        <v>2445</v>
      </c>
      <c r="D271" s="232">
        <v>2022</v>
      </c>
      <c r="E271" s="233" t="s">
        <v>2443</v>
      </c>
      <c r="F271" s="232" t="s">
        <v>2446</v>
      </c>
      <c r="G271" s="233" t="s">
        <v>2769</v>
      </c>
      <c r="H271" s="232" t="s">
        <v>2770</v>
      </c>
      <c r="I271" s="232">
        <v>2007</v>
      </c>
      <c r="J271" s="232" t="s">
        <v>2771</v>
      </c>
      <c r="K271" s="233" t="s">
        <v>2772</v>
      </c>
      <c r="L271" s="234">
        <v>44319</v>
      </c>
      <c r="M271" s="233" t="s">
        <v>2773</v>
      </c>
      <c r="N271" s="233" t="s">
        <v>2517</v>
      </c>
      <c r="O271" s="232" t="s">
        <v>2518</v>
      </c>
      <c r="P271" s="235">
        <v>25000</v>
      </c>
      <c r="Q271" s="235">
        <v>25000</v>
      </c>
      <c r="R271" s="232">
        <v>-760</v>
      </c>
      <c r="S271" s="232">
        <v>-717.5</v>
      </c>
      <c r="T271" s="232"/>
      <c r="U271" s="232"/>
      <c r="V271" s="232"/>
      <c r="W271" s="235">
        <v>-1477.5</v>
      </c>
      <c r="X271" s="235">
        <v>23522.5</v>
      </c>
    </row>
    <row r="272" spans="1:24" ht="15">
      <c r="A272" s="233" t="s">
        <v>2443</v>
      </c>
      <c r="B272" s="232" t="s">
        <v>2444</v>
      </c>
      <c r="C272" s="233" t="s">
        <v>2445</v>
      </c>
      <c r="D272" s="232">
        <v>2022</v>
      </c>
      <c r="E272" s="233" t="s">
        <v>2443</v>
      </c>
      <c r="F272" s="232" t="s">
        <v>2446</v>
      </c>
      <c r="G272" s="233" t="s">
        <v>2769</v>
      </c>
      <c r="H272" s="232" t="s">
        <v>2770</v>
      </c>
      <c r="I272" s="232">
        <v>22</v>
      </c>
      <c r="J272" s="232" t="s">
        <v>2774</v>
      </c>
      <c r="K272" s="233" t="s">
        <v>2775</v>
      </c>
      <c r="L272" s="234">
        <v>41312</v>
      </c>
      <c r="M272" s="233" t="s">
        <v>2776</v>
      </c>
      <c r="N272" s="233" t="s">
        <v>2517</v>
      </c>
      <c r="O272" s="232" t="s">
        <v>2518</v>
      </c>
      <c r="P272" s="235">
        <v>28400</v>
      </c>
      <c r="Q272" s="235">
        <v>28400</v>
      </c>
      <c r="R272" s="232">
        <v>-863.36</v>
      </c>
      <c r="S272" s="232">
        <v>-815.08</v>
      </c>
      <c r="T272" s="232"/>
      <c r="U272" s="232"/>
      <c r="V272" s="232"/>
      <c r="W272" s="235">
        <v>-1678.44</v>
      </c>
      <c r="X272" s="235">
        <v>26721.56</v>
      </c>
    </row>
    <row r="273" spans="1:25" ht="15">
      <c r="A273" s="233" t="s">
        <v>2443</v>
      </c>
      <c r="B273" s="232" t="s">
        <v>2444</v>
      </c>
      <c r="C273" s="233" t="s">
        <v>2445</v>
      </c>
      <c r="D273" s="232">
        <v>2022</v>
      </c>
      <c r="E273" s="233" t="s">
        <v>2443</v>
      </c>
      <c r="F273" s="232" t="s">
        <v>2446</v>
      </c>
      <c r="G273" s="233" t="s">
        <v>2769</v>
      </c>
      <c r="H273" s="232" t="s">
        <v>2770</v>
      </c>
      <c r="I273" s="232">
        <v>1897</v>
      </c>
      <c r="J273" s="232" t="s">
        <v>2777</v>
      </c>
      <c r="K273" s="233" t="s">
        <v>2778</v>
      </c>
      <c r="L273" s="234">
        <v>44124</v>
      </c>
      <c r="M273" s="233" t="s">
        <v>2779</v>
      </c>
      <c r="N273" s="233" t="s">
        <v>2517</v>
      </c>
      <c r="O273" s="232" t="s">
        <v>2518</v>
      </c>
      <c r="P273" s="235">
        <v>28500</v>
      </c>
      <c r="Q273" s="235">
        <v>28500</v>
      </c>
      <c r="R273" s="232">
        <v>-866.4</v>
      </c>
      <c r="S273" s="232">
        <v>-817.95</v>
      </c>
      <c r="T273" s="232"/>
      <c r="U273" s="232"/>
      <c r="V273" s="232"/>
      <c r="W273" s="235">
        <v>-1684.35</v>
      </c>
      <c r="X273" s="235">
        <v>26815.65</v>
      </c>
    </row>
    <row r="274" spans="1:25" ht="15">
      <c r="A274" s="233" t="s">
        <v>2443</v>
      </c>
      <c r="B274" s="232" t="s">
        <v>2444</v>
      </c>
      <c r="C274" s="233" t="s">
        <v>2445</v>
      </c>
      <c r="D274" s="232">
        <v>2022</v>
      </c>
      <c r="E274" s="233" t="s">
        <v>2443</v>
      </c>
      <c r="F274" s="232" t="s">
        <v>2446</v>
      </c>
      <c r="G274" s="233" t="s">
        <v>2769</v>
      </c>
      <c r="H274" s="232" t="s">
        <v>2770</v>
      </c>
      <c r="I274" s="232">
        <v>897</v>
      </c>
      <c r="J274" s="232" t="s">
        <v>2108</v>
      </c>
      <c r="K274" s="233" t="s">
        <v>2780</v>
      </c>
      <c r="L274" s="234">
        <v>42095</v>
      </c>
      <c r="M274" s="233" t="s">
        <v>2781</v>
      </c>
      <c r="N274" s="233" t="s">
        <v>2782</v>
      </c>
      <c r="O274" s="232" t="s">
        <v>2783</v>
      </c>
      <c r="P274" s="235">
        <v>32500</v>
      </c>
      <c r="Q274" s="235">
        <v>32500</v>
      </c>
      <c r="R274" s="232">
        <v>-988</v>
      </c>
      <c r="S274" s="232">
        <v>-932.75</v>
      </c>
      <c r="T274" s="232"/>
      <c r="U274" s="232"/>
      <c r="V274" s="232"/>
      <c r="W274" s="235">
        <v>-1920.75</v>
      </c>
      <c r="X274" s="235">
        <v>30579.25</v>
      </c>
    </row>
    <row r="275" spans="1:25" ht="15">
      <c r="A275" s="233" t="s">
        <v>2443</v>
      </c>
      <c r="B275" s="232" t="s">
        <v>2444</v>
      </c>
      <c r="C275" s="233" t="s">
        <v>2445</v>
      </c>
      <c r="D275" s="232">
        <v>2022</v>
      </c>
      <c r="E275" s="233" t="s">
        <v>2443</v>
      </c>
      <c r="F275" s="232" t="s">
        <v>2446</v>
      </c>
      <c r="G275" s="233" t="s">
        <v>2769</v>
      </c>
      <c r="H275" s="232" t="s">
        <v>2770</v>
      </c>
      <c r="I275" s="232">
        <v>1974</v>
      </c>
      <c r="J275" s="232" t="s">
        <v>2784</v>
      </c>
      <c r="K275" s="233" t="s">
        <v>2785</v>
      </c>
      <c r="L275" s="234">
        <v>44166</v>
      </c>
      <c r="M275" s="233" t="s">
        <v>2786</v>
      </c>
      <c r="N275" s="233" t="s">
        <v>2517</v>
      </c>
      <c r="O275" s="232" t="s">
        <v>2518</v>
      </c>
      <c r="P275" s="235">
        <v>25000</v>
      </c>
      <c r="Q275" s="235">
        <v>25000</v>
      </c>
      <c r="R275" s="232">
        <v>-760</v>
      </c>
      <c r="S275" s="232">
        <v>-717.5</v>
      </c>
      <c r="T275" s="232"/>
      <c r="U275" s="232"/>
      <c r="V275" s="232"/>
      <c r="W275" s="235">
        <v>-1477.5</v>
      </c>
      <c r="X275" s="235">
        <v>23522.5</v>
      </c>
    </row>
    <row r="276" spans="1:25" ht="15">
      <c r="A276" s="232"/>
      <c r="B276" s="232"/>
      <c r="C276" s="232"/>
      <c r="D276" s="232"/>
      <c r="E276" s="232"/>
      <c r="F276" s="232"/>
      <c r="G276" s="232"/>
      <c r="H276" s="232"/>
      <c r="I276" s="232"/>
      <c r="J276" s="232"/>
      <c r="K276" s="232"/>
      <c r="L276" s="232"/>
      <c r="M276" s="232"/>
      <c r="N276" s="232"/>
      <c r="O276" s="232"/>
      <c r="P276" s="232"/>
      <c r="Q276" s="232"/>
      <c r="R276" s="232"/>
      <c r="S276" s="232"/>
      <c r="T276" s="232"/>
      <c r="U276" s="232"/>
      <c r="V276" s="232"/>
      <c r="W276" s="232"/>
      <c r="X276" s="232" t="s">
        <v>2787</v>
      </c>
    </row>
    <row r="277" spans="1:25" ht="15">
      <c r="A277" s="232"/>
      <c r="B277" s="232"/>
      <c r="C277" s="232"/>
      <c r="D277" s="232"/>
      <c r="E277" s="232"/>
      <c r="F277" s="232"/>
      <c r="G277" s="232"/>
      <c r="H277" s="232"/>
      <c r="I277" s="232"/>
      <c r="J277" s="232"/>
      <c r="K277" s="232"/>
      <c r="L277" s="232"/>
      <c r="M277" s="232"/>
      <c r="N277" s="232"/>
      <c r="O277" s="232"/>
      <c r="P277" s="232"/>
      <c r="Q277" s="232"/>
      <c r="R277" s="232"/>
      <c r="S277" s="232"/>
      <c r="T277" s="232"/>
      <c r="U277" s="232"/>
      <c r="V277" s="232"/>
      <c r="W277" s="232" t="s">
        <v>2788</v>
      </c>
      <c r="X277" s="235">
        <v>6244459.0999999996</v>
      </c>
    </row>
    <row r="279" spans="1:25">
      <c r="W279" s="73">
        <f>SUM(W188:W275)</f>
        <v>-1423840.9000000011</v>
      </c>
      <c r="X279" s="73">
        <f>SUM(X188:X275)</f>
        <v>6244459.0999999987</v>
      </c>
      <c r="Y279" s="231">
        <f>X279-W279</f>
        <v>7668300</v>
      </c>
    </row>
  </sheetData>
  <mergeCells count="6">
    <mergeCell ref="A165:E165"/>
    <mergeCell ref="A180:F180"/>
    <mergeCell ref="A90:B90"/>
    <mergeCell ref="A94:F94"/>
    <mergeCell ref="A100:F100"/>
    <mergeCell ref="A105:B10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778"/>
  <sheetViews>
    <sheetView topLeftCell="A1575" workbookViewId="0">
      <selection activeCell="F1603" sqref="F1603"/>
    </sheetView>
  </sheetViews>
  <sheetFormatPr baseColWidth="10" defaultColWidth="11.42578125" defaultRowHeight="12.75"/>
  <cols>
    <col min="1" max="1" width="4" customWidth="1"/>
    <col min="2" max="2" width="11.140625" bestFit="1" customWidth="1"/>
    <col min="3" max="3" width="39.42578125" customWidth="1"/>
    <col min="4" max="4" width="10.5703125" customWidth="1"/>
    <col min="5" max="5" width="14.42578125" customWidth="1"/>
    <col min="6" max="6" width="15.5703125" customWidth="1"/>
    <col min="7" max="7" width="16.7109375" customWidth="1"/>
    <col min="8" max="8" width="14.7109375" customWidth="1"/>
    <col min="10" max="10" width="33" customWidth="1"/>
  </cols>
  <sheetData>
    <row r="7" spans="2:7" ht="26.25">
      <c r="C7" s="749" t="s">
        <v>2789</v>
      </c>
      <c r="D7" s="749"/>
      <c r="E7" s="749"/>
      <c r="F7" s="749"/>
      <c r="G7" s="749"/>
    </row>
    <row r="8" spans="2:7">
      <c r="B8">
        <v>11454</v>
      </c>
      <c r="C8" t="s">
        <v>516</v>
      </c>
      <c r="D8" t="s">
        <v>242</v>
      </c>
      <c r="E8" s="28">
        <v>522.36</v>
      </c>
    </row>
    <row r="9" spans="2:7">
      <c r="B9">
        <v>11456</v>
      </c>
      <c r="C9" t="s">
        <v>516</v>
      </c>
      <c r="D9" t="s">
        <v>242</v>
      </c>
      <c r="E9" s="28">
        <v>643.47</v>
      </c>
    </row>
    <row r="10" spans="2:7">
      <c r="B10">
        <v>11460</v>
      </c>
      <c r="C10" t="s">
        <v>1049</v>
      </c>
      <c r="D10" t="s">
        <v>242</v>
      </c>
      <c r="E10" s="28">
        <v>1035</v>
      </c>
    </row>
    <row r="11" spans="2:7">
      <c r="B11">
        <v>11455</v>
      </c>
      <c r="C11" t="s">
        <v>1050</v>
      </c>
      <c r="D11" t="s">
        <v>242</v>
      </c>
      <c r="E11" s="28">
        <v>130</v>
      </c>
    </row>
    <row r="12" spans="2:7">
      <c r="B12">
        <v>11457</v>
      </c>
      <c r="C12" t="s">
        <v>520</v>
      </c>
      <c r="D12" t="s">
        <v>242</v>
      </c>
      <c r="E12" s="28">
        <v>3866.86</v>
      </c>
    </row>
    <row r="13" spans="2:7">
      <c r="B13">
        <v>11458</v>
      </c>
      <c r="C13" t="s">
        <v>516</v>
      </c>
      <c r="D13" t="s">
        <v>242</v>
      </c>
      <c r="E13" s="28">
        <v>638.29</v>
      </c>
    </row>
    <row r="14" spans="2:7">
      <c r="B14">
        <v>11466</v>
      </c>
      <c r="C14" t="s">
        <v>516</v>
      </c>
      <c r="D14" t="s">
        <v>242</v>
      </c>
      <c r="E14" s="28">
        <v>735.66</v>
      </c>
    </row>
    <row r="15" spans="2:7">
      <c r="B15">
        <v>11467</v>
      </c>
      <c r="C15" t="s">
        <v>531</v>
      </c>
      <c r="D15" t="s">
        <v>242</v>
      </c>
      <c r="E15" s="28">
        <v>1634.85</v>
      </c>
    </row>
    <row r="16" spans="2:7">
      <c r="B16">
        <v>11468</v>
      </c>
      <c r="C16" t="s">
        <v>548</v>
      </c>
      <c r="D16" t="s">
        <v>242</v>
      </c>
      <c r="E16" s="28">
        <v>735.66</v>
      </c>
    </row>
    <row r="17" spans="2:6">
      <c r="B17">
        <v>11471</v>
      </c>
      <c r="C17" t="s">
        <v>548</v>
      </c>
      <c r="D17" t="s">
        <v>242</v>
      </c>
      <c r="E17" s="28">
        <v>643.47</v>
      </c>
    </row>
    <row r="18" spans="2:6">
      <c r="B18">
        <v>11473</v>
      </c>
      <c r="C18" t="s">
        <v>1051</v>
      </c>
      <c r="D18" t="s">
        <v>242</v>
      </c>
      <c r="E18" s="28">
        <v>5899.63</v>
      </c>
    </row>
    <row r="19" spans="2:6">
      <c r="B19">
        <v>11474</v>
      </c>
      <c r="C19" t="s">
        <v>1052</v>
      </c>
      <c r="D19" t="s">
        <v>242</v>
      </c>
      <c r="E19" s="28">
        <v>559.24</v>
      </c>
    </row>
    <row r="20" spans="2:6">
      <c r="B20">
        <v>11462</v>
      </c>
      <c r="C20" t="s">
        <v>1053</v>
      </c>
      <c r="D20" t="s">
        <v>242</v>
      </c>
      <c r="E20" s="28">
        <v>719.99</v>
      </c>
    </row>
    <row r="21" spans="2:6">
      <c r="B21">
        <v>11475</v>
      </c>
      <c r="C21" t="s">
        <v>548</v>
      </c>
      <c r="D21" t="s">
        <v>242</v>
      </c>
      <c r="E21" s="28">
        <v>735.66</v>
      </c>
    </row>
    <row r="22" spans="2:6">
      <c r="B22">
        <v>11478</v>
      </c>
      <c r="C22" s="29" t="s">
        <v>1049</v>
      </c>
      <c r="D22" t="s">
        <v>242</v>
      </c>
      <c r="E22" s="28">
        <v>945</v>
      </c>
    </row>
    <row r="23" spans="2:6">
      <c r="B23">
        <v>11480</v>
      </c>
      <c r="C23" s="29" t="s">
        <v>516</v>
      </c>
      <c r="D23" t="s">
        <v>242</v>
      </c>
      <c r="E23" s="28">
        <v>735.66</v>
      </c>
    </row>
    <row r="24" spans="2:6">
      <c r="B24">
        <v>11476</v>
      </c>
      <c r="C24" t="s">
        <v>517</v>
      </c>
      <c r="D24" t="s">
        <v>242</v>
      </c>
      <c r="E24" s="28">
        <v>130</v>
      </c>
    </row>
    <row r="25" spans="2:6">
      <c r="B25">
        <v>11482</v>
      </c>
      <c r="C25" s="29" t="s">
        <v>516</v>
      </c>
      <c r="D25" t="s">
        <v>242</v>
      </c>
      <c r="E25" s="28">
        <v>735.66</v>
      </c>
    </row>
    <row r="26" spans="2:6">
      <c r="B26">
        <v>11485</v>
      </c>
      <c r="C26" s="29" t="s">
        <v>549</v>
      </c>
      <c r="D26" t="s">
        <v>242</v>
      </c>
      <c r="E26" s="28">
        <v>4559.96</v>
      </c>
    </row>
    <row r="27" spans="2:6">
      <c r="B27">
        <v>11486</v>
      </c>
      <c r="C27" s="29" t="s">
        <v>516</v>
      </c>
      <c r="D27" t="s">
        <v>242</v>
      </c>
      <c r="E27" s="28">
        <v>735.66</v>
      </c>
    </row>
    <row r="28" spans="2:6">
      <c r="E28" s="28"/>
    </row>
    <row r="29" spans="2:6" ht="13.5" thickBot="1">
      <c r="E29" s="28"/>
      <c r="F29" s="400">
        <f>SUM(E8:E28)</f>
        <v>26342.080000000002</v>
      </c>
    </row>
    <row r="30" spans="2:6" ht="13.5" thickTop="1">
      <c r="E30" s="28"/>
    </row>
    <row r="31" spans="2:6">
      <c r="B31">
        <v>11453</v>
      </c>
      <c r="C31" t="s">
        <v>1068</v>
      </c>
      <c r="D31" t="s">
        <v>329</v>
      </c>
      <c r="E31" s="28">
        <v>355</v>
      </c>
      <c r="F31" s="32"/>
    </row>
    <row r="32" spans="2:6">
      <c r="B32">
        <v>11463</v>
      </c>
      <c r="C32" t="s">
        <v>1069</v>
      </c>
      <c r="D32" t="s">
        <v>329</v>
      </c>
      <c r="E32" s="28">
        <v>1265</v>
      </c>
    </row>
    <row r="33" spans="2:6">
      <c r="B33">
        <v>11470</v>
      </c>
      <c r="C33" t="s">
        <v>1070</v>
      </c>
      <c r="D33" t="s">
        <v>329</v>
      </c>
      <c r="E33" s="28">
        <v>180</v>
      </c>
    </row>
    <row r="34" spans="2:6">
      <c r="B34">
        <v>11472</v>
      </c>
      <c r="C34" t="s">
        <v>1071</v>
      </c>
      <c r="D34" t="s">
        <v>329</v>
      </c>
      <c r="E34" s="28">
        <v>460</v>
      </c>
    </row>
    <row r="35" spans="2:6">
      <c r="B35">
        <v>11477</v>
      </c>
      <c r="C35" s="29" t="s">
        <v>1072</v>
      </c>
      <c r="D35" t="s">
        <v>329</v>
      </c>
      <c r="E35" s="28">
        <v>450</v>
      </c>
    </row>
    <row r="36" spans="2:6">
      <c r="B36">
        <v>11479</v>
      </c>
      <c r="C36" s="29" t="s">
        <v>1073</v>
      </c>
      <c r="D36" t="s">
        <v>329</v>
      </c>
      <c r="E36" s="28">
        <v>1350</v>
      </c>
    </row>
    <row r="37" spans="2:6">
      <c r="B37">
        <v>11481</v>
      </c>
      <c r="C37" s="29" t="s">
        <v>1074</v>
      </c>
      <c r="D37" t="s">
        <v>329</v>
      </c>
      <c r="E37" s="28">
        <v>170</v>
      </c>
    </row>
    <row r="38" spans="2:6">
      <c r="C38" s="29"/>
      <c r="E38" s="28"/>
    </row>
    <row r="39" spans="2:6">
      <c r="C39" s="29"/>
      <c r="E39" s="28"/>
    </row>
    <row r="40" spans="2:6" ht="13.5" thickBot="1">
      <c r="E40" s="28"/>
      <c r="F40" s="400">
        <f>SUM(E31:E39)</f>
        <v>4230</v>
      </c>
    </row>
    <row r="41" spans="2:6" ht="13.5" thickTop="1">
      <c r="E41" s="28"/>
    </row>
    <row r="42" spans="2:6">
      <c r="E42" s="28"/>
    </row>
    <row r="43" spans="2:6">
      <c r="B43">
        <v>11464</v>
      </c>
      <c r="C43" t="s">
        <v>983</v>
      </c>
      <c r="D43" t="s">
        <v>133</v>
      </c>
      <c r="E43" s="28">
        <v>1660</v>
      </c>
    </row>
    <row r="44" spans="2:6">
      <c r="B44">
        <v>11465</v>
      </c>
      <c r="C44" t="s">
        <v>983</v>
      </c>
      <c r="D44" t="s">
        <v>133</v>
      </c>
      <c r="E44" s="28">
        <v>2340</v>
      </c>
    </row>
    <row r="45" spans="2:6" ht="13.5" thickBot="1">
      <c r="E45" s="28"/>
      <c r="F45" s="400">
        <f>SUM(E43:E44)</f>
        <v>4000</v>
      </c>
    </row>
    <row r="46" spans="2:6" ht="13.5" thickTop="1">
      <c r="E46" s="28"/>
    </row>
    <row r="47" spans="2:6">
      <c r="E47" s="28"/>
      <c r="F47" s="32">
        <f>SUM(E46:E47)</f>
        <v>0</v>
      </c>
    </row>
    <row r="48" spans="2:6">
      <c r="E48" s="28"/>
    </row>
    <row r="49" spans="2:8" ht="13.5" thickBot="1">
      <c r="B49">
        <v>11469</v>
      </c>
      <c r="C49" t="s">
        <v>1067</v>
      </c>
      <c r="D49" t="s">
        <v>325</v>
      </c>
      <c r="E49" s="28">
        <v>3535.4</v>
      </c>
      <c r="F49" s="400">
        <f>E49</f>
        <v>3535.4</v>
      </c>
    </row>
    <row r="50" spans="2:8" ht="13.5" thickTop="1">
      <c r="E50" s="28"/>
      <c r="F50" s="32">
        <f>E50</f>
        <v>0</v>
      </c>
    </row>
    <row r="51" spans="2:8">
      <c r="B51">
        <v>11459</v>
      </c>
      <c r="C51" t="s">
        <v>1062</v>
      </c>
      <c r="D51" t="s">
        <v>317</v>
      </c>
      <c r="E51" s="28">
        <v>5192</v>
      </c>
    </row>
    <row r="52" spans="2:8">
      <c r="B52">
        <v>11483</v>
      </c>
      <c r="C52" s="29" t="s">
        <v>1063</v>
      </c>
      <c r="D52" t="s">
        <v>317</v>
      </c>
      <c r="E52" s="28">
        <v>755.2</v>
      </c>
    </row>
    <row r="53" spans="2:8">
      <c r="B53">
        <v>11484</v>
      </c>
      <c r="C53" s="29" t="s">
        <v>1063</v>
      </c>
      <c r="D53" t="s">
        <v>317</v>
      </c>
      <c r="E53" s="28">
        <v>472</v>
      </c>
    </row>
    <row r="54" spans="2:8" ht="13.5" thickBot="1">
      <c r="E54" s="28"/>
      <c r="F54" s="400">
        <f>E51+E52+E53</f>
        <v>6419.2</v>
      </c>
    </row>
    <row r="55" spans="2:8" ht="14.25" thickTop="1" thickBot="1"/>
    <row r="56" spans="2:8" ht="13.5" thickBot="1">
      <c r="C56" s="323" t="s">
        <v>2790</v>
      </c>
      <c r="D56" s="324"/>
      <c r="E56" s="376">
        <f>SUM(E8:E55)</f>
        <v>44526.68</v>
      </c>
      <c r="F56" s="325">
        <f>SUM(F29:F54)</f>
        <v>44526.68</v>
      </c>
      <c r="G56">
        <v>34293.01</v>
      </c>
      <c r="H56" s="32">
        <f>(G56-F56)</f>
        <v>-10233.669999999998</v>
      </c>
    </row>
    <row r="60" spans="2:8" ht="13.5" thickBot="1">
      <c r="C60" s="377"/>
    </row>
    <row r="61" spans="2:8" ht="15.75">
      <c r="C61" s="236" t="s">
        <v>751</v>
      </c>
    </row>
    <row r="62" spans="2:8" ht="15.75">
      <c r="C62" s="236" t="s">
        <v>2791</v>
      </c>
    </row>
    <row r="63" spans="2:8" ht="15.75">
      <c r="C63" s="236"/>
    </row>
    <row r="71" spans="1:6" ht="21.95" customHeight="1">
      <c r="B71" s="749" t="s">
        <v>2792</v>
      </c>
      <c r="C71" s="749"/>
      <c r="D71" s="749"/>
      <c r="E71" s="749"/>
      <c r="F71" s="749"/>
    </row>
    <row r="72" spans="1:6" ht="21.95" customHeight="1">
      <c r="B72" s="401"/>
      <c r="C72" s="401"/>
      <c r="D72" s="401"/>
      <c r="E72" s="401"/>
      <c r="F72" s="401"/>
    </row>
    <row r="73" spans="1:6" ht="21.95" customHeight="1">
      <c r="A73" s="401"/>
      <c r="B73" s="401"/>
      <c r="C73" s="427" t="s">
        <v>545</v>
      </c>
      <c r="D73" s="428"/>
      <c r="E73" s="401"/>
    </row>
    <row r="74" spans="1:6" ht="12.75" customHeight="1">
      <c r="B74" s="40">
        <v>11490</v>
      </c>
      <c r="C74" s="29" t="s">
        <v>517</v>
      </c>
      <c r="D74" t="s">
        <v>242</v>
      </c>
      <c r="E74" s="28">
        <v>130</v>
      </c>
    </row>
    <row r="75" spans="1:6">
      <c r="B75" s="40">
        <v>11488</v>
      </c>
      <c r="C75" s="29" t="s">
        <v>1040</v>
      </c>
      <c r="D75" t="s">
        <v>242</v>
      </c>
      <c r="E75" s="28">
        <v>735.66</v>
      </c>
    </row>
    <row r="76" spans="1:6">
      <c r="B76" s="40">
        <v>11489</v>
      </c>
      <c r="C76" s="29" t="s">
        <v>1042</v>
      </c>
      <c r="D76" t="s">
        <v>242</v>
      </c>
      <c r="E76" s="28">
        <v>719.99</v>
      </c>
    </row>
    <row r="77" spans="1:6">
      <c r="B77" s="40">
        <v>11494</v>
      </c>
      <c r="C77" s="29" t="s">
        <v>1040</v>
      </c>
      <c r="D77" t="s">
        <v>242</v>
      </c>
      <c r="E77" s="28">
        <v>643.47</v>
      </c>
    </row>
    <row r="78" spans="1:6">
      <c r="B78" s="40">
        <v>11498</v>
      </c>
      <c r="C78" s="29" t="s">
        <v>517</v>
      </c>
      <c r="D78" t="s">
        <v>242</v>
      </c>
      <c r="E78" s="28">
        <v>260</v>
      </c>
    </row>
    <row r="79" spans="1:6">
      <c r="B79" s="40">
        <v>11504</v>
      </c>
      <c r="C79" s="29" t="s">
        <v>1040</v>
      </c>
      <c r="D79" t="s">
        <v>242</v>
      </c>
      <c r="E79" s="28">
        <v>735.66</v>
      </c>
    </row>
    <row r="80" spans="1:6">
      <c r="B80" s="40">
        <v>11508</v>
      </c>
      <c r="C80" s="29" t="s">
        <v>1040</v>
      </c>
      <c r="D80" t="s">
        <v>242</v>
      </c>
      <c r="E80" s="28">
        <v>460.02</v>
      </c>
    </row>
    <row r="81" spans="2:5">
      <c r="B81" s="40">
        <v>11512</v>
      </c>
      <c r="C81" s="29" t="s">
        <v>1043</v>
      </c>
      <c r="D81" t="s">
        <v>242</v>
      </c>
      <c r="E81" s="28">
        <v>1575</v>
      </c>
    </row>
    <row r="82" spans="2:5">
      <c r="B82" s="40">
        <v>11513</v>
      </c>
      <c r="C82" s="29" t="s">
        <v>1043</v>
      </c>
      <c r="D82" t="s">
        <v>242</v>
      </c>
      <c r="E82" s="28">
        <v>45</v>
      </c>
    </row>
    <row r="83" spans="2:5">
      <c r="B83" s="40">
        <v>11510</v>
      </c>
      <c r="C83" s="29" t="s">
        <v>1044</v>
      </c>
      <c r="D83" t="s">
        <v>242</v>
      </c>
      <c r="E83" s="28">
        <v>590</v>
      </c>
    </row>
    <row r="84" spans="2:5">
      <c r="B84" s="40">
        <v>11511</v>
      </c>
      <c r="C84" s="29" t="s">
        <v>1042</v>
      </c>
      <c r="D84" t="s">
        <v>242</v>
      </c>
      <c r="E84" s="28">
        <v>639.55999999999995</v>
      </c>
    </row>
    <row r="85" spans="2:5">
      <c r="B85" s="40">
        <v>11514</v>
      </c>
      <c r="C85" s="29" t="s">
        <v>1040</v>
      </c>
      <c r="D85" t="s">
        <v>242</v>
      </c>
      <c r="E85" s="28">
        <v>643.47</v>
      </c>
    </row>
    <row r="86" spans="2:5">
      <c r="B86" s="40">
        <v>11515</v>
      </c>
      <c r="C86" s="29" t="s">
        <v>1044</v>
      </c>
      <c r="D86" t="s">
        <v>242</v>
      </c>
      <c r="E86" s="28">
        <v>92.56</v>
      </c>
    </row>
    <row r="87" spans="2:5">
      <c r="B87" s="40">
        <v>11516</v>
      </c>
      <c r="C87" s="29" t="s">
        <v>1040</v>
      </c>
      <c r="D87" s="29" t="s">
        <v>242</v>
      </c>
      <c r="E87" s="28">
        <v>643.47</v>
      </c>
    </row>
    <row r="88" spans="2:5">
      <c r="B88" s="40">
        <v>11518</v>
      </c>
      <c r="C88" s="29" t="s">
        <v>1045</v>
      </c>
      <c r="D88" t="s">
        <v>242</v>
      </c>
      <c r="E88" s="28">
        <v>787.06</v>
      </c>
    </row>
    <row r="89" spans="2:5">
      <c r="B89" s="40">
        <v>11520</v>
      </c>
      <c r="C89" s="29" t="s">
        <v>1046</v>
      </c>
      <c r="D89" t="s">
        <v>242</v>
      </c>
      <c r="E89" s="28">
        <v>348</v>
      </c>
    </row>
    <row r="90" spans="2:5">
      <c r="B90" s="40">
        <v>11525</v>
      </c>
      <c r="C90" s="29" t="s">
        <v>1040</v>
      </c>
      <c r="D90" t="s">
        <v>242</v>
      </c>
      <c r="E90" s="28">
        <v>735.66</v>
      </c>
    </row>
    <row r="91" spans="2:5">
      <c r="B91" s="40">
        <v>11526</v>
      </c>
      <c r="C91" s="29" t="s">
        <v>1040</v>
      </c>
      <c r="D91" t="s">
        <v>242</v>
      </c>
      <c r="E91" s="28">
        <v>735.66</v>
      </c>
    </row>
    <row r="92" spans="2:5">
      <c r="B92" s="40">
        <v>11528</v>
      </c>
      <c r="C92" s="29" t="s">
        <v>1040</v>
      </c>
      <c r="D92" t="s">
        <v>242</v>
      </c>
      <c r="E92" s="28">
        <v>735.66</v>
      </c>
    </row>
    <row r="93" spans="2:5">
      <c r="B93" s="40">
        <v>11529</v>
      </c>
      <c r="C93" s="29" t="s">
        <v>517</v>
      </c>
      <c r="D93" t="s">
        <v>242</v>
      </c>
      <c r="E93" s="28">
        <v>130</v>
      </c>
    </row>
    <row r="94" spans="2:5">
      <c r="B94" s="40">
        <v>11530</v>
      </c>
      <c r="C94" s="29" t="s">
        <v>1042</v>
      </c>
      <c r="D94" t="s">
        <v>242</v>
      </c>
      <c r="E94" s="28">
        <v>719.99</v>
      </c>
    </row>
    <row r="95" spans="2:5">
      <c r="B95" s="40">
        <v>11531</v>
      </c>
      <c r="C95" s="29" t="s">
        <v>1047</v>
      </c>
      <c r="D95" t="s">
        <v>242</v>
      </c>
      <c r="E95" s="28">
        <v>12625</v>
      </c>
    </row>
    <row r="96" spans="2:5">
      <c r="B96" s="40">
        <v>11532</v>
      </c>
      <c r="C96" s="29" t="s">
        <v>517</v>
      </c>
      <c r="D96" t="s">
        <v>242</v>
      </c>
      <c r="E96" s="28">
        <v>195</v>
      </c>
    </row>
    <row r="97" spans="2:6">
      <c r="B97" s="40">
        <v>11533</v>
      </c>
      <c r="C97" s="29" t="s">
        <v>1040</v>
      </c>
      <c r="D97" t="s">
        <v>242</v>
      </c>
      <c r="E97" s="28">
        <v>643.47</v>
      </c>
    </row>
    <row r="98" spans="2:6">
      <c r="B98" s="40">
        <v>11535</v>
      </c>
      <c r="C98" s="29" t="s">
        <v>1048</v>
      </c>
      <c r="D98" t="s">
        <v>242</v>
      </c>
      <c r="E98" s="28">
        <v>6515</v>
      </c>
    </row>
    <row r="99" spans="2:6">
      <c r="B99" s="40">
        <v>11539</v>
      </c>
      <c r="C99" s="29" t="s">
        <v>1043</v>
      </c>
      <c r="D99" t="s">
        <v>242</v>
      </c>
      <c r="E99" s="28">
        <v>1260</v>
      </c>
    </row>
    <row r="100" spans="2:6">
      <c r="B100" s="40">
        <v>11541</v>
      </c>
      <c r="C100" s="29" t="s">
        <v>1040</v>
      </c>
      <c r="D100" t="s">
        <v>242</v>
      </c>
      <c r="E100" s="28">
        <v>786.02</v>
      </c>
    </row>
    <row r="101" spans="2:6">
      <c r="B101" s="40"/>
      <c r="C101" s="29"/>
      <c r="E101" s="28"/>
    </row>
    <row r="102" spans="2:6">
      <c r="B102" s="40"/>
      <c r="C102" s="29"/>
      <c r="E102" s="28"/>
      <c r="F102" s="379">
        <f>SUM(E74:E100)</f>
        <v>34130.379999999997</v>
      </c>
    </row>
    <row r="103" spans="2:6" ht="15.75">
      <c r="B103" s="40"/>
      <c r="C103" s="427" t="s">
        <v>2793</v>
      </c>
    </row>
    <row r="104" spans="2:6">
      <c r="B104" s="40">
        <v>11502</v>
      </c>
      <c r="C104" s="29" t="s">
        <v>981</v>
      </c>
      <c r="D104" t="s">
        <v>133</v>
      </c>
      <c r="E104" s="28">
        <v>100</v>
      </c>
    </row>
    <row r="105" spans="2:6">
      <c r="B105" s="40">
        <v>11503</v>
      </c>
      <c r="C105" s="29" t="s">
        <v>981</v>
      </c>
      <c r="D105" t="s">
        <v>133</v>
      </c>
      <c r="E105" s="28">
        <v>100</v>
      </c>
    </row>
    <row r="106" spans="2:6">
      <c r="B106" s="40"/>
      <c r="C106" s="29"/>
      <c r="E106" s="28"/>
      <c r="F106" s="379">
        <f>SUM(E103:E106)</f>
        <v>200</v>
      </c>
    </row>
    <row r="107" spans="2:6">
      <c r="B107" s="40"/>
      <c r="E107" s="28"/>
    </row>
    <row r="108" spans="2:6" ht="15.75">
      <c r="B108" s="40"/>
      <c r="C108" s="427" t="s">
        <v>2794</v>
      </c>
    </row>
    <row r="109" spans="2:6">
      <c r="B109" s="40">
        <v>11493</v>
      </c>
      <c r="C109" t="s">
        <v>1007</v>
      </c>
      <c r="D109" t="s">
        <v>209</v>
      </c>
      <c r="E109" s="28">
        <v>700</v>
      </c>
    </row>
    <row r="110" spans="2:6">
      <c r="B110" s="40">
        <v>11517</v>
      </c>
      <c r="C110" t="s">
        <v>1008</v>
      </c>
      <c r="D110" t="s">
        <v>209</v>
      </c>
      <c r="E110" s="28">
        <v>555</v>
      </c>
      <c r="F110" s="380"/>
    </row>
    <row r="111" spans="2:6">
      <c r="B111" s="40">
        <v>11519</v>
      </c>
      <c r="C111" t="s">
        <v>1007</v>
      </c>
      <c r="D111" t="s">
        <v>209</v>
      </c>
      <c r="E111" s="28">
        <v>350</v>
      </c>
      <c r="F111" s="380"/>
    </row>
    <row r="112" spans="2:6">
      <c r="B112" s="40">
        <v>11524</v>
      </c>
      <c r="C112" t="s">
        <v>1007</v>
      </c>
      <c r="D112" t="s">
        <v>209</v>
      </c>
      <c r="E112" s="28">
        <v>350</v>
      </c>
      <c r="F112" s="380"/>
    </row>
    <row r="113" spans="2:6">
      <c r="B113" s="40">
        <v>11537</v>
      </c>
      <c r="C113" t="s">
        <v>1009</v>
      </c>
      <c r="D113" t="s">
        <v>209</v>
      </c>
      <c r="E113" s="28">
        <v>400</v>
      </c>
      <c r="F113" s="380"/>
    </row>
    <row r="114" spans="2:6">
      <c r="B114" s="40">
        <v>11540</v>
      </c>
      <c r="C114" t="s">
        <v>1010</v>
      </c>
      <c r="D114" t="s">
        <v>209</v>
      </c>
      <c r="E114" s="28">
        <v>499.99</v>
      </c>
      <c r="F114" s="380"/>
    </row>
    <row r="115" spans="2:6">
      <c r="B115" s="40"/>
      <c r="E115" s="28"/>
      <c r="F115" s="380"/>
    </row>
    <row r="116" spans="2:6">
      <c r="B116" s="40"/>
      <c r="E116" s="28"/>
      <c r="F116" s="379">
        <f>SUM(E109:E114)</f>
        <v>2854.99</v>
      </c>
    </row>
    <row r="117" spans="2:6" ht="15.75">
      <c r="B117" s="40"/>
      <c r="C117" s="427" t="s">
        <v>2795</v>
      </c>
    </row>
    <row r="118" spans="2:6">
      <c r="B118" s="40">
        <v>11497</v>
      </c>
      <c r="C118" t="s">
        <v>1064</v>
      </c>
      <c r="D118" t="s">
        <v>323</v>
      </c>
      <c r="E118" s="28">
        <v>5540</v>
      </c>
      <c r="F118" s="379">
        <f>SUM(E118)</f>
        <v>5540</v>
      </c>
    </row>
    <row r="119" spans="2:6">
      <c r="B119" s="40"/>
      <c r="E119" s="28"/>
      <c r="F119" s="380"/>
    </row>
    <row r="120" spans="2:6">
      <c r="B120" s="40"/>
      <c r="E120" s="28"/>
      <c r="F120" s="380"/>
    </row>
    <row r="121" spans="2:6">
      <c r="B121" s="40"/>
      <c r="E121" s="28"/>
      <c r="F121" s="380"/>
    </row>
    <row r="122" spans="2:6">
      <c r="B122" s="40"/>
      <c r="E122" s="28"/>
      <c r="F122" s="380"/>
    </row>
    <row r="123" spans="2:6">
      <c r="B123" s="40"/>
    </row>
    <row r="124" spans="2:6">
      <c r="B124" s="40"/>
    </row>
    <row r="125" spans="2:6" ht="15.75">
      <c r="B125" s="40"/>
      <c r="C125" s="427" t="s">
        <v>2796</v>
      </c>
    </row>
    <row r="126" spans="2:6">
      <c r="B126" s="40">
        <v>11487</v>
      </c>
      <c r="C126" t="s">
        <v>1173</v>
      </c>
      <c r="D126" t="s">
        <v>329</v>
      </c>
      <c r="E126" s="28">
        <v>1400</v>
      </c>
    </row>
    <row r="127" spans="2:6">
      <c r="B127" s="40">
        <v>11492</v>
      </c>
      <c r="C127" t="s">
        <v>2797</v>
      </c>
      <c r="D127" t="s">
        <v>329</v>
      </c>
      <c r="E127" s="28">
        <v>7474.99</v>
      </c>
    </row>
    <row r="128" spans="2:6">
      <c r="B128" s="40">
        <v>11495</v>
      </c>
      <c r="C128" t="s">
        <v>2798</v>
      </c>
      <c r="D128" t="s">
        <v>329</v>
      </c>
      <c r="E128" s="28">
        <v>1980</v>
      </c>
    </row>
    <row r="129" spans="2:6">
      <c r="B129" s="40">
        <v>11496</v>
      </c>
      <c r="C129" t="s">
        <v>2799</v>
      </c>
      <c r="D129" t="s">
        <v>329</v>
      </c>
      <c r="E129" s="28">
        <v>770</v>
      </c>
    </row>
    <row r="130" spans="2:6">
      <c r="B130" s="40">
        <v>11499</v>
      </c>
      <c r="C130" s="29" t="s">
        <v>2800</v>
      </c>
      <c r="D130" t="s">
        <v>329</v>
      </c>
      <c r="E130" s="28">
        <v>650</v>
      </c>
    </row>
    <row r="131" spans="2:6">
      <c r="B131" s="40">
        <v>11500</v>
      </c>
      <c r="C131" s="29" t="s">
        <v>1603</v>
      </c>
      <c r="D131" t="s">
        <v>329</v>
      </c>
      <c r="E131" s="28">
        <v>695</v>
      </c>
    </row>
    <row r="132" spans="2:6">
      <c r="B132" s="40">
        <v>11501</v>
      </c>
      <c r="C132" s="29" t="s">
        <v>2801</v>
      </c>
      <c r="D132" t="s">
        <v>329</v>
      </c>
      <c r="E132" s="28">
        <v>2175</v>
      </c>
    </row>
    <row r="133" spans="2:6">
      <c r="B133" s="40">
        <v>11505</v>
      </c>
      <c r="C133" s="29" t="s">
        <v>1590</v>
      </c>
      <c r="D133" t="s">
        <v>329</v>
      </c>
      <c r="E133" s="28">
        <v>12381.01</v>
      </c>
    </row>
    <row r="134" spans="2:6">
      <c r="B134" s="40">
        <v>11506</v>
      </c>
      <c r="C134" t="s">
        <v>2797</v>
      </c>
      <c r="D134" t="s">
        <v>329</v>
      </c>
      <c r="E134" s="32">
        <v>600</v>
      </c>
    </row>
    <row r="135" spans="2:6">
      <c r="B135" s="40">
        <v>11507</v>
      </c>
      <c r="C135" t="s">
        <v>2798</v>
      </c>
      <c r="D135" t="s">
        <v>329</v>
      </c>
      <c r="E135" s="32">
        <v>6480</v>
      </c>
    </row>
    <row r="136" spans="2:6">
      <c r="B136" s="40">
        <v>11521</v>
      </c>
      <c r="C136" t="s">
        <v>2802</v>
      </c>
      <c r="D136" t="s">
        <v>329</v>
      </c>
      <c r="E136" s="32">
        <v>1527.45</v>
      </c>
    </row>
    <row r="137" spans="2:6">
      <c r="B137" s="40">
        <v>11522</v>
      </c>
      <c r="C137" t="s">
        <v>1174</v>
      </c>
      <c r="D137" t="s">
        <v>329</v>
      </c>
      <c r="E137" s="32">
        <v>130</v>
      </c>
    </row>
    <row r="138" spans="2:6">
      <c r="B138" s="40">
        <v>11534</v>
      </c>
      <c r="C138" t="s">
        <v>2803</v>
      </c>
      <c r="D138" t="s">
        <v>329</v>
      </c>
      <c r="E138" s="32">
        <v>4205.5200000000004</v>
      </c>
      <c r="F138" s="380"/>
    </row>
    <row r="139" spans="2:6">
      <c r="B139" s="40">
        <v>11536</v>
      </c>
      <c r="C139" t="s">
        <v>1177</v>
      </c>
      <c r="D139" t="s">
        <v>329</v>
      </c>
      <c r="E139" s="32">
        <v>600</v>
      </c>
      <c r="F139" s="380"/>
    </row>
    <row r="140" spans="2:6">
      <c r="B140" s="40">
        <v>11538</v>
      </c>
      <c r="C140" t="s">
        <v>2804</v>
      </c>
      <c r="D140" t="s">
        <v>329</v>
      </c>
      <c r="E140" s="32">
        <v>5999.99</v>
      </c>
      <c r="F140" s="380"/>
    </row>
    <row r="141" spans="2:6">
      <c r="B141" s="40"/>
      <c r="E141" s="32"/>
      <c r="F141" s="379">
        <f>SUM(E126:E140)</f>
        <v>47068.959999999999</v>
      </c>
    </row>
    <row r="142" spans="2:6" ht="15.75">
      <c r="B142" s="40"/>
      <c r="C142" s="429" t="s">
        <v>2805</v>
      </c>
      <c r="E142" s="28"/>
      <c r="F142" s="32"/>
    </row>
    <row r="143" spans="2:6">
      <c r="B143" s="40">
        <v>11491</v>
      </c>
      <c r="C143" s="29" t="s">
        <v>1063</v>
      </c>
      <c r="D143" s="29" t="s">
        <v>124</v>
      </c>
      <c r="E143" s="28">
        <v>265.5</v>
      </c>
      <c r="F143" s="32"/>
    </row>
    <row r="144" spans="2:6">
      <c r="C144" s="29"/>
      <c r="E144" s="28"/>
      <c r="F144" s="379">
        <f>SUM(E143:E144)</f>
        <v>265.5</v>
      </c>
    </row>
    <row r="145" spans="3:6">
      <c r="C145" s="29"/>
      <c r="E145" s="28"/>
      <c r="F145" s="32"/>
    </row>
    <row r="146" spans="3:6">
      <c r="C146" s="29"/>
      <c r="E146" s="28"/>
      <c r="F146" s="32"/>
    </row>
    <row r="147" spans="3:6" ht="16.5" thickBot="1">
      <c r="F147" s="403">
        <f>SUM(F74:F144)</f>
        <v>90059.829999999987</v>
      </c>
    </row>
    <row r="148" spans="3:6" ht="13.5" thickTop="1"/>
    <row r="149" spans="3:6" ht="13.5" thickBot="1">
      <c r="C149" s="377"/>
    </row>
    <row r="150" spans="3:6" ht="15.75">
      <c r="C150" s="236" t="s">
        <v>751</v>
      </c>
    </row>
    <row r="151" spans="3:6" ht="15.75">
      <c r="C151" s="236" t="s">
        <v>2791</v>
      </c>
    </row>
    <row r="152" spans="3:6" ht="15.75">
      <c r="C152" s="236"/>
    </row>
    <row r="153" spans="3:6" ht="15.75">
      <c r="C153" s="236" t="s">
        <v>2806</v>
      </c>
    </row>
    <row r="154" spans="3:6" ht="15.75">
      <c r="C154" s="236"/>
    </row>
    <row r="155" spans="3:6" ht="15.75">
      <c r="C155" s="236"/>
    </row>
    <row r="156" spans="3:6" ht="15.75">
      <c r="C156" s="236"/>
    </row>
    <row r="157" spans="3:6" ht="15.75">
      <c r="C157" s="236"/>
    </row>
    <row r="158" spans="3:6" ht="15.75">
      <c r="C158" s="236"/>
    </row>
    <row r="159" spans="3:6" ht="15.75">
      <c r="C159" s="236"/>
    </row>
    <row r="160" spans="3:6" ht="15.75">
      <c r="C160" s="236"/>
    </row>
    <row r="161" spans="1:6" ht="15.75">
      <c r="C161" s="236"/>
    </row>
    <row r="162" spans="1:6" ht="15.75">
      <c r="C162" s="236"/>
    </row>
    <row r="170" spans="1:6" ht="26.25">
      <c r="B170" s="749" t="s">
        <v>2807</v>
      </c>
      <c r="C170" s="749"/>
      <c r="D170" s="749"/>
      <c r="E170" s="749"/>
      <c r="F170" s="749"/>
    </row>
    <row r="171" spans="1:6" ht="26.25">
      <c r="B171" s="401"/>
      <c r="C171" s="401"/>
      <c r="D171" s="401"/>
      <c r="E171" s="401"/>
      <c r="F171" s="401"/>
    </row>
    <row r="172" spans="1:6" ht="26.25">
      <c r="A172" s="401"/>
      <c r="B172" s="401"/>
      <c r="C172" s="427" t="s">
        <v>545</v>
      </c>
      <c r="D172" s="428"/>
      <c r="E172" s="401"/>
    </row>
    <row r="173" spans="1:6">
      <c r="B173" s="40"/>
      <c r="C173" s="29"/>
      <c r="E173" s="28"/>
    </row>
    <row r="174" spans="1:6">
      <c r="B174" s="40">
        <v>11616</v>
      </c>
      <c r="C174" s="29" t="s">
        <v>1040</v>
      </c>
      <c r="D174" t="s">
        <v>242</v>
      </c>
      <c r="E174" s="28">
        <v>598</v>
      </c>
    </row>
    <row r="175" spans="1:6">
      <c r="B175" s="40">
        <v>11617</v>
      </c>
      <c r="C175" s="29" t="s">
        <v>1043</v>
      </c>
      <c r="D175" t="s">
        <v>242</v>
      </c>
      <c r="E175" s="28">
        <v>1080</v>
      </c>
    </row>
    <row r="176" spans="1:6">
      <c r="B176" s="40">
        <v>11619</v>
      </c>
      <c r="C176" s="29" t="s">
        <v>1040</v>
      </c>
      <c r="D176" t="s">
        <v>242</v>
      </c>
      <c r="E176" s="28">
        <v>698.01</v>
      </c>
    </row>
    <row r="177" spans="2:5">
      <c r="B177" s="40">
        <v>11620</v>
      </c>
      <c r="C177" s="29" t="s">
        <v>1289</v>
      </c>
      <c r="D177" t="s">
        <v>242</v>
      </c>
      <c r="E177" s="28">
        <v>3091.6</v>
      </c>
    </row>
    <row r="178" spans="2:5">
      <c r="B178" s="40">
        <v>11621</v>
      </c>
      <c r="C178" s="29" t="s">
        <v>1290</v>
      </c>
      <c r="D178" t="s">
        <v>242</v>
      </c>
      <c r="E178" s="28">
        <v>1079.98</v>
      </c>
    </row>
    <row r="179" spans="2:5">
      <c r="B179" s="40">
        <v>11622</v>
      </c>
      <c r="C179" s="29" t="s">
        <v>1040</v>
      </c>
      <c r="D179" t="s">
        <v>242</v>
      </c>
      <c r="E179" s="28">
        <v>598</v>
      </c>
    </row>
    <row r="180" spans="2:5">
      <c r="B180" s="40">
        <v>11624</v>
      </c>
      <c r="C180" s="29" t="s">
        <v>1291</v>
      </c>
      <c r="D180" t="s">
        <v>242</v>
      </c>
      <c r="E180" s="28">
        <v>1589.85</v>
      </c>
    </row>
    <row r="181" spans="2:5">
      <c r="B181" s="40">
        <v>11625</v>
      </c>
      <c r="C181" s="29" t="s">
        <v>1040</v>
      </c>
      <c r="D181" t="s">
        <v>242</v>
      </c>
      <c r="E181" s="28">
        <v>798.01</v>
      </c>
    </row>
    <row r="182" spans="2:5">
      <c r="B182" s="40">
        <v>11627</v>
      </c>
      <c r="C182" s="29" t="s">
        <v>1162</v>
      </c>
      <c r="D182" t="s">
        <v>242</v>
      </c>
      <c r="E182" s="28">
        <v>4454.3999999999996</v>
      </c>
    </row>
    <row r="183" spans="2:5">
      <c r="B183" s="40">
        <v>11628</v>
      </c>
      <c r="C183" s="29" t="s">
        <v>1040</v>
      </c>
      <c r="D183" t="s">
        <v>242</v>
      </c>
      <c r="E183" s="28">
        <v>598</v>
      </c>
    </row>
    <row r="184" spans="2:5">
      <c r="B184" s="40">
        <v>11629</v>
      </c>
      <c r="C184" s="29" t="s">
        <v>517</v>
      </c>
      <c r="D184" t="s">
        <v>242</v>
      </c>
      <c r="E184" s="28">
        <v>130</v>
      </c>
    </row>
    <row r="185" spans="2:5">
      <c r="B185" s="40">
        <v>11631</v>
      </c>
      <c r="C185" s="29" t="s">
        <v>1040</v>
      </c>
      <c r="D185" t="s">
        <v>242</v>
      </c>
      <c r="E185" s="28">
        <v>707.99</v>
      </c>
    </row>
    <row r="186" spans="2:5">
      <c r="B186" s="40">
        <v>11634</v>
      </c>
      <c r="C186" s="29" t="s">
        <v>517</v>
      </c>
      <c r="D186" s="29" t="s">
        <v>242</v>
      </c>
      <c r="E186" s="28">
        <v>130</v>
      </c>
    </row>
    <row r="187" spans="2:5">
      <c r="B187" s="40">
        <v>11636</v>
      </c>
      <c r="C187" s="29" t="s">
        <v>1040</v>
      </c>
      <c r="D187" t="s">
        <v>242</v>
      </c>
      <c r="E187" s="28">
        <v>598</v>
      </c>
    </row>
    <row r="188" spans="2:5">
      <c r="B188" s="40">
        <v>11639</v>
      </c>
      <c r="C188" s="29" t="s">
        <v>1040</v>
      </c>
      <c r="D188" t="s">
        <v>242</v>
      </c>
      <c r="E188" s="28">
        <v>598</v>
      </c>
    </row>
    <row r="189" spans="2:5">
      <c r="B189" s="40">
        <v>11640</v>
      </c>
      <c r="C189" s="29" t="s">
        <v>1040</v>
      </c>
      <c r="D189" t="s">
        <v>242</v>
      </c>
      <c r="E189" s="28">
        <v>598</v>
      </c>
    </row>
    <row r="190" spans="2:5">
      <c r="B190" s="40">
        <v>11641</v>
      </c>
      <c r="C190" s="29" t="s">
        <v>1040</v>
      </c>
      <c r="D190" t="s">
        <v>242</v>
      </c>
      <c r="E190" s="28">
        <v>598</v>
      </c>
    </row>
    <row r="191" spans="2:5">
      <c r="B191" s="40">
        <v>11642</v>
      </c>
      <c r="C191" s="29" t="s">
        <v>1292</v>
      </c>
      <c r="D191" t="s">
        <v>242</v>
      </c>
      <c r="E191" s="28">
        <v>4559.96</v>
      </c>
    </row>
    <row r="192" spans="2:5">
      <c r="B192" s="40">
        <v>11644</v>
      </c>
      <c r="C192" s="29" t="s">
        <v>1040</v>
      </c>
      <c r="D192" t="s">
        <v>242</v>
      </c>
      <c r="E192" s="28">
        <v>698.01</v>
      </c>
    </row>
    <row r="193" spans="2:6">
      <c r="B193" s="40">
        <v>11638</v>
      </c>
      <c r="C193" s="29" t="s">
        <v>1043</v>
      </c>
      <c r="D193" t="s">
        <v>242</v>
      </c>
      <c r="E193" s="28">
        <v>1080</v>
      </c>
    </row>
    <row r="194" spans="2:6">
      <c r="B194" s="40">
        <v>11647</v>
      </c>
      <c r="C194" s="29" t="s">
        <v>1044</v>
      </c>
      <c r="D194" t="s">
        <v>242</v>
      </c>
      <c r="E194" s="28">
        <v>416.9</v>
      </c>
    </row>
    <row r="195" spans="2:6">
      <c r="B195" s="40">
        <v>11648</v>
      </c>
      <c r="C195" s="29" t="s">
        <v>517</v>
      </c>
      <c r="D195" t="s">
        <v>242</v>
      </c>
      <c r="E195" s="28">
        <v>130</v>
      </c>
    </row>
    <row r="196" spans="2:6">
      <c r="B196" s="40">
        <v>11650</v>
      </c>
      <c r="C196" s="29" t="s">
        <v>1040</v>
      </c>
      <c r="D196" t="s">
        <v>242</v>
      </c>
      <c r="E196" s="28">
        <v>1471.91</v>
      </c>
    </row>
    <row r="197" spans="2:6">
      <c r="B197" s="40">
        <v>11651</v>
      </c>
      <c r="C197" s="29" t="s">
        <v>1040</v>
      </c>
      <c r="D197" t="s">
        <v>242</v>
      </c>
      <c r="E197" s="28">
        <v>598</v>
      </c>
    </row>
    <row r="198" spans="2:6">
      <c r="B198" s="40">
        <v>11652</v>
      </c>
      <c r="C198" s="29" t="s">
        <v>1293</v>
      </c>
      <c r="D198" t="s">
        <v>242</v>
      </c>
      <c r="E198" s="28">
        <v>12000</v>
      </c>
    </row>
    <row r="199" spans="2:6">
      <c r="B199" s="40">
        <v>11653</v>
      </c>
      <c r="C199" s="29" t="s">
        <v>1040</v>
      </c>
      <c r="D199" t="s">
        <v>242</v>
      </c>
      <c r="E199" s="28">
        <v>399.01</v>
      </c>
    </row>
    <row r="200" spans="2:6">
      <c r="B200" s="40">
        <v>11654</v>
      </c>
      <c r="C200" s="29" t="s">
        <v>1294</v>
      </c>
      <c r="D200" t="s">
        <v>242</v>
      </c>
      <c r="E200" s="28">
        <v>150</v>
      </c>
    </row>
    <row r="201" spans="2:6">
      <c r="B201" s="40">
        <v>11655</v>
      </c>
      <c r="C201" s="29" t="s">
        <v>1162</v>
      </c>
      <c r="D201" t="s">
        <v>242</v>
      </c>
      <c r="E201" s="28">
        <v>10566.4</v>
      </c>
    </row>
    <row r="202" spans="2:6">
      <c r="B202" s="40">
        <v>11656</v>
      </c>
      <c r="C202" s="29" t="s">
        <v>1295</v>
      </c>
      <c r="D202" t="s">
        <v>242</v>
      </c>
      <c r="E202" s="28">
        <v>1331.2</v>
      </c>
    </row>
    <row r="203" spans="2:6">
      <c r="B203" s="40">
        <v>11658</v>
      </c>
      <c r="C203" s="29" t="s">
        <v>1296</v>
      </c>
      <c r="D203" t="s">
        <v>242</v>
      </c>
      <c r="E203" s="28">
        <v>1470.72</v>
      </c>
    </row>
    <row r="204" spans="2:6">
      <c r="B204" s="40"/>
      <c r="C204" s="29"/>
      <c r="E204" s="28"/>
    </row>
    <row r="205" spans="2:6">
      <c r="B205" s="40"/>
      <c r="C205" s="29"/>
      <c r="E205" s="28"/>
    </row>
    <row r="206" spans="2:6">
      <c r="B206" s="40"/>
      <c r="C206" s="29"/>
      <c r="E206" s="28"/>
      <c r="F206" s="379">
        <f>SUM(E173:E203)</f>
        <v>52817.95</v>
      </c>
    </row>
    <row r="207" spans="2:6" ht="15.75">
      <c r="B207" s="40"/>
      <c r="C207" s="427" t="s">
        <v>2793</v>
      </c>
    </row>
    <row r="208" spans="2:6">
      <c r="B208" s="40">
        <v>11645</v>
      </c>
      <c r="C208" s="29" t="s">
        <v>1259</v>
      </c>
      <c r="D208" t="s">
        <v>133</v>
      </c>
      <c r="E208" s="28">
        <v>200</v>
      </c>
    </row>
    <row r="209" spans="2:6">
      <c r="B209" s="40"/>
      <c r="C209" s="29"/>
      <c r="E209" s="28"/>
    </row>
    <row r="210" spans="2:6">
      <c r="B210" s="40"/>
      <c r="C210" s="29"/>
      <c r="E210" s="28"/>
      <c r="F210" s="379">
        <f>SUM(E207:E210)</f>
        <v>200</v>
      </c>
    </row>
    <row r="211" spans="2:6">
      <c r="B211" s="40"/>
      <c r="E211" s="28"/>
    </row>
    <row r="212" spans="2:6" ht="15.75">
      <c r="B212" s="40"/>
      <c r="C212" s="427" t="s">
        <v>2794</v>
      </c>
    </row>
    <row r="213" spans="2:6">
      <c r="B213" s="40">
        <v>11623</v>
      </c>
      <c r="C213" t="s">
        <v>1275</v>
      </c>
      <c r="D213" t="s">
        <v>209</v>
      </c>
      <c r="E213" s="28">
        <v>300</v>
      </c>
    </row>
    <row r="214" spans="2:6">
      <c r="B214" s="40"/>
      <c r="E214" s="28"/>
      <c r="F214" s="380"/>
    </row>
    <row r="215" spans="2:6">
      <c r="B215" s="40"/>
      <c r="E215" s="28"/>
      <c r="F215" s="379">
        <f>SUM(E213:E213)</f>
        <v>300</v>
      </c>
    </row>
    <row r="216" spans="2:6" ht="15.75">
      <c r="B216" s="40"/>
      <c r="C216" s="427" t="s">
        <v>2795</v>
      </c>
    </row>
    <row r="217" spans="2:6">
      <c r="B217" s="40">
        <v>11649</v>
      </c>
      <c r="C217" t="s">
        <v>1304</v>
      </c>
      <c r="D217" t="s">
        <v>323</v>
      </c>
      <c r="E217" s="28">
        <v>1646.55</v>
      </c>
    </row>
    <row r="218" spans="2:6">
      <c r="B218" s="40"/>
      <c r="E218" s="28"/>
      <c r="F218" s="380"/>
    </row>
    <row r="219" spans="2:6">
      <c r="B219" s="40"/>
      <c r="E219" s="28"/>
      <c r="F219" s="380"/>
    </row>
    <row r="220" spans="2:6">
      <c r="B220" s="40"/>
      <c r="E220" s="28"/>
      <c r="F220" s="379">
        <f>SUM(E217)</f>
        <v>1646.55</v>
      </c>
    </row>
    <row r="221" spans="2:6">
      <c r="B221" s="40"/>
      <c r="E221" s="28"/>
      <c r="F221" s="380"/>
    </row>
    <row r="222" spans="2:6">
      <c r="B222" s="40"/>
    </row>
    <row r="223" spans="2:6">
      <c r="B223" s="40"/>
    </row>
    <row r="224" spans="2:6" ht="15.75">
      <c r="B224" s="40"/>
      <c r="C224" s="427" t="s">
        <v>2796</v>
      </c>
    </row>
    <row r="225" spans="2:6">
      <c r="B225" s="40">
        <v>11626</v>
      </c>
      <c r="C225" t="s">
        <v>1307</v>
      </c>
      <c r="D225" t="s">
        <v>329</v>
      </c>
      <c r="E225" s="28">
        <v>1185</v>
      </c>
    </row>
    <row r="226" spans="2:6">
      <c r="B226" s="40">
        <v>11632</v>
      </c>
      <c r="C226" t="s">
        <v>1177</v>
      </c>
      <c r="D226" t="s">
        <v>329</v>
      </c>
      <c r="E226" s="28">
        <v>585</v>
      </c>
    </row>
    <row r="227" spans="2:6">
      <c r="B227" s="40">
        <v>11633</v>
      </c>
      <c r="C227" t="s">
        <v>1308</v>
      </c>
      <c r="D227" t="s">
        <v>329</v>
      </c>
      <c r="E227" s="28">
        <v>300</v>
      </c>
    </row>
    <row r="228" spans="2:6">
      <c r="B228" s="40">
        <v>11657</v>
      </c>
      <c r="C228" t="s">
        <v>1176</v>
      </c>
      <c r="D228" t="s">
        <v>329</v>
      </c>
      <c r="E228" s="28">
        <v>205</v>
      </c>
    </row>
    <row r="229" spans="2:6">
      <c r="B229" s="40"/>
      <c r="C229" s="29"/>
      <c r="E229" s="28"/>
    </row>
    <row r="230" spans="2:6">
      <c r="B230" s="40"/>
      <c r="E230" s="32"/>
      <c r="F230" s="379">
        <f>SUM(E225:E229)</f>
        <v>2275</v>
      </c>
    </row>
    <row r="231" spans="2:6" ht="15.75">
      <c r="B231" s="40"/>
      <c r="C231" s="429" t="s">
        <v>2805</v>
      </c>
      <c r="E231" s="28"/>
      <c r="F231" s="32"/>
    </row>
    <row r="232" spans="2:6">
      <c r="B232" s="40">
        <v>11635</v>
      </c>
      <c r="C232" s="29" t="s">
        <v>1063</v>
      </c>
      <c r="D232" s="29" t="s">
        <v>124</v>
      </c>
      <c r="E232" s="28">
        <v>70.8</v>
      </c>
      <c r="F232" s="32"/>
    </row>
    <row r="233" spans="2:6">
      <c r="C233" s="29"/>
      <c r="E233" s="28"/>
      <c r="F233" s="379">
        <f>SUM(E232:E233)</f>
        <v>70.8</v>
      </c>
    </row>
    <row r="234" spans="2:6">
      <c r="C234" s="29"/>
      <c r="E234" s="28"/>
      <c r="F234" s="380"/>
    </row>
    <row r="235" spans="2:6">
      <c r="C235" s="29"/>
      <c r="E235" s="28"/>
      <c r="F235" s="380"/>
    </row>
    <row r="236" spans="2:6">
      <c r="C236" s="29"/>
      <c r="E236" s="28"/>
      <c r="F236" s="380"/>
    </row>
    <row r="237" spans="2:6">
      <c r="C237" s="29"/>
      <c r="E237" s="28"/>
      <c r="F237" s="380"/>
    </row>
    <row r="238" spans="2:6" ht="15.75">
      <c r="C238" s="429" t="s">
        <v>2808</v>
      </c>
      <c r="E238" s="28"/>
      <c r="F238" s="380"/>
    </row>
    <row r="239" spans="2:6">
      <c r="B239">
        <v>11637</v>
      </c>
      <c r="C239" s="29" t="s">
        <v>1272</v>
      </c>
      <c r="D239" t="s">
        <v>199</v>
      </c>
      <c r="E239" s="28">
        <v>3000</v>
      </c>
      <c r="F239" s="380"/>
    </row>
    <row r="240" spans="2:6">
      <c r="B240">
        <v>11646</v>
      </c>
      <c r="C240" s="29" t="s">
        <v>1272</v>
      </c>
      <c r="D240" t="s">
        <v>199</v>
      </c>
      <c r="E240" s="28">
        <v>9000</v>
      </c>
      <c r="F240" s="32"/>
    </row>
    <row r="241" spans="2:6">
      <c r="C241" s="29"/>
      <c r="E241" s="28"/>
      <c r="F241" s="379">
        <f>SUM(E239:E241)</f>
        <v>12000</v>
      </c>
    </row>
    <row r="243" spans="2:6" ht="15.75">
      <c r="F243" s="430"/>
    </row>
    <row r="244" spans="2:6" ht="15.75">
      <c r="F244" s="430"/>
    </row>
    <row r="245" spans="2:6" ht="16.5" thickBot="1">
      <c r="F245" s="403">
        <f>SUM(F173:F241)</f>
        <v>69310.3</v>
      </c>
    </row>
    <row r="246" spans="2:6" ht="13.5" thickTop="1"/>
    <row r="247" spans="2:6" ht="13.5" thickBot="1">
      <c r="C247" s="377"/>
    </row>
    <row r="248" spans="2:6" ht="15.75">
      <c r="C248" s="236" t="s">
        <v>751</v>
      </c>
    </row>
    <row r="249" spans="2:6" ht="15.75">
      <c r="C249" s="236" t="s">
        <v>2791</v>
      </c>
    </row>
    <row r="250" spans="2:6" ht="15.75">
      <c r="C250" s="236"/>
    </row>
    <row r="251" spans="2:6">
      <c r="C251" s="29"/>
      <c r="E251" s="70"/>
    </row>
    <row r="252" spans="2:6">
      <c r="C252" s="29"/>
      <c r="E252" s="70"/>
    </row>
    <row r="253" spans="2:6">
      <c r="B253">
        <v>11167</v>
      </c>
      <c r="C253" t="s">
        <v>2809</v>
      </c>
      <c r="D253" t="s">
        <v>317</v>
      </c>
      <c r="E253" s="70">
        <v>1050</v>
      </c>
    </row>
    <row r="254" spans="2:6">
      <c r="B254">
        <v>11181</v>
      </c>
      <c r="C254" t="s">
        <v>2810</v>
      </c>
      <c r="D254" t="s">
        <v>317</v>
      </c>
      <c r="E254" s="70">
        <v>649</v>
      </c>
    </row>
    <row r="255" spans="2:6">
      <c r="E255" s="70"/>
      <c r="F255" s="379">
        <f>SUM(E253:E255)</f>
        <v>1699</v>
      </c>
    </row>
    <row r="256" spans="2:6">
      <c r="E256" s="70"/>
    </row>
    <row r="259" spans="2:6">
      <c r="B259">
        <v>11155</v>
      </c>
      <c r="C259" t="s">
        <v>2811</v>
      </c>
      <c r="D259" t="s">
        <v>329</v>
      </c>
      <c r="E259" s="70">
        <v>4874.88</v>
      </c>
    </row>
    <row r="260" spans="2:6">
      <c r="B260">
        <v>11156</v>
      </c>
      <c r="C260" t="s">
        <v>1590</v>
      </c>
      <c r="D260" t="s">
        <v>329</v>
      </c>
      <c r="E260" s="70">
        <v>545.02</v>
      </c>
    </row>
    <row r="261" spans="2:6">
      <c r="B261">
        <v>11161</v>
      </c>
      <c r="C261" t="s">
        <v>1999</v>
      </c>
      <c r="D261" t="s">
        <v>329</v>
      </c>
      <c r="E261" s="70">
        <v>900</v>
      </c>
    </row>
    <row r="262" spans="2:6">
      <c r="B262">
        <v>11163</v>
      </c>
      <c r="C262" t="s">
        <v>2812</v>
      </c>
      <c r="D262" t="s">
        <v>329</v>
      </c>
      <c r="E262" s="70">
        <v>2360</v>
      </c>
    </row>
    <row r="263" spans="2:6">
      <c r="B263">
        <v>11168</v>
      </c>
      <c r="C263" t="s">
        <v>2812</v>
      </c>
      <c r="D263" t="s">
        <v>329</v>
      </c>
      <c r="E263" s="70">
        <v>2360</v>
      </c>
    </row>
    <row r="264" spans="2:6">
      <c r="B264">
        <v>11166</v>
      </c>
      <c r="C264" t="s">
        <v>2813</v>
      </c>
      <c r="D264" t="s">
        <v>329</v>
      </c>
      <c r="E264" s="70">
        <v>649.99</v>
      </c>
    </row>
    <row r="265" spans="2:6">
      <c r="B265">
        <v>11177</v>
      </c>
      <c r="C265" t="s">
        <v>2814</v>
      </c>
      <c r="D265" t="s">
        <v>329</v>
      </c>
      <c r="E265" s="70">
        <v>2400</v>
      </c>
    </row>
    <row r="266" spans="2:6">
      <c r="F266" s="379">
        <f>SUM(E259:E265)</f>
        <v>14089.89</v>
      </c>
    </row>
    <row r="267" spans="2:6">
      <c r="E267" s="70"/>
      <c r="F267" s="380"/>
    </row>
    <row r="268" spans="2:6">
      <c r="B268">
        <v>11172</v>
      </c>
      <c r="C268" s="29" t="s">
        <v>2815</v>
      </c>
      <c r="D268" t="s">
        <v>139</v>
      </c>
      <c r="E268" s="70">
        <v>2600</v>
      </c>
    </row>
    <row r="269" spans="2:6">
      <c r="B269">
        <v>11174</v>
      </c>
      <c r="C269" s="29" t="s">
        <v>2815</v>
      </c>
      <c r="D269" t="s">
        <v>139</v>
      </c>
      <c r="E269" s="70">
        <v>2260</v>
      </c>
    </row>
    <row r="270" spans="2:6">
      <c r="B270">
        <v>11173</v>
      </c>
      <c r="C270" s="29" t="s">
        <v>2815</v>
      </c>
      <c r="D270" t="s">
        <v>139</v>
      </c>
      <c r="E270" s="70">
        <v>3660</v>
      </c>
    </row>
    <row r="271" spans="2:6">
      <c r="B271">
        <v>11175</v>
      </c>
      <c r="C271" s="29" t="s">
        <v>2815</v>
      </c>
      <c r="D271" t="s">
        <v>139</v>
      </c>
      <c r="E271" s="70">
        <v>2960</v>
      </c>
    </row>
    <row r="272" spans="2:6">
      <c r="C272" s="29"/>
      <c r="E272" s="70"/>
    </row>
    <row r="273" spans="2:8">
      <c r="C273" s="29"/>
      <c r="E273" s="70"/>
      <c r="F273" s="379">
        <f>SUM(E267:E273)</f>
        <v>11480</v>
      </c>
    </row>
    <row r="274" spans="2:8">
      <c r="C274" s="29"/>
      <c r="E274" s="70"/>
      <c r="F274" s="380"/>
    </row>
    <row r="275" spans="2:8">
      <c r="B275">
        <v>11180</v>
      </c>
      <c r="C275" s="29" t="s">
        <v>1942</v>
      </c>
      <c r="D275" t="s">
        <v>133</v>
      </c>
      <c r="E275" s="70">
        <v>100</v>
      </c>
      <c r="F275" s="380"/>
    </row>
    <row r="276" spans="2:8">
      <c r="C276" s="29"/>
      <c r="E276" s="70"/>
      <c r="F276" s="380"/>
    </row>
    <row r="277" spans="2:8">
      <c r="C277" s="29"/>
      <c r="E277" s="70"/>
      <c r="F277" s="379">
        <f>SUM(E275:E278)</f>
        <v>100</v>
      </c>
    </row>
    <row r="278" spans="2:8">
      <c r="C278" s="29"/>
      <c r="E278" s="70"/>
    </row>
    <row r="279" spans="2:8">
      <c r="C279" s="29"/>
      <c r="E279" s="70"/>
      <c r="F279" s="380"/>
    </row>
    <row r="280" spans="2:8">
      <c r="E280" s="70"/>
    </row>
    <row r="281" spans="2:8">
      <c r="B281">
        <v>11178</v>
      </c>
      <c r="C281" s="29" t="s">
        <v>2816</v>
      </c>
      <c r="D281" t="s">
        <v>124</v>
      </c>
      <c r="E281" s="70">
        <v>13628.5</v>
      </c>
    </row>
    <row r="282" spans="2:8">
      <c r="B282">
        <v>11179</v>
      </c>
      <c r="C282" s="29" t="s">
        <v>2816</v>
      </c>
      <c r="D282" t="s">
        <v>124</v>
      </c>
      <c r="E282" s="70">
        <v>13628.5</v>
      </c>
    </row>
    <row r="284" spans="2:8">
      <c r="F284" s="379">
        <f>SUM(E281:E284)</f>
        <v>27257</v>
      </c>
    </row>
    <row r="287" spans="2:8" ht="15.75">
      <c r="C287" t="s">
        <v>2817</v>
      </c>
      <c r="F287" s="71">
        <f>F273+F266+F255+F250+F284+F277</f>
        <v>54625.89</v>
      </c>
      <c r="G287">
        <v>86633.600000000006</v>
      </c>
      <c r="H287" s="32">
        <f>G287-F287</f>
        <v>32007.710000000006</v>
      </c>
    </row>
    <row r="288" spans="2:8">
      <c r="C288" t="s">
        <v>2818</v>
      </c>
    </row>
    <row r="289" spans="1:5" ht="13.5" thickBot="1">
      <c r="C289" s="377"/>
    </row>
    <row r="290" spans="1:5" ht="15.75">
      <c r="C290" s="236" t="s">
        <v>751</v>
      </c>
    </row>
    <row r="291" spans="1:5" ht="15.75">
      <c r="C291" s="236" t="s">
        <v>2791</v>
      </c>
    </row>
    <row r="292" spans="1:5" ht="15.75">
      <c r="C292" s="236"/>
    </row>
    <row r="293" spans="1:5" ht="15.75">
      <c r="C293" s="236"/>
    </row>
    <row r="294" spans="1:5" ht="15.75">
      <c r="C294" s="236"/>
    </row>
    <row r="298" spans="1:5" ht="26.25">
      <c r="A298" s="750" t="s">
        <v>1687</v>
      </c>
      <c r="B298" s="750"/>
      <c r="C298" s="750"/>
      <c r="D298" s="750"/>
      <c r="E298" s="750"/>
    </row>
    <row r="299" spans="1:5">
      <c r="B299" s="58">
        <v>11182</v>
      </c>
      <c r="C299" s="29" t="s">
        <v>2038</v>
      </c>
      <c r="D299" t="s">
        <v>242</v>
      </c>
      <c r="E299" s="69">
        <v>1999.94</v>
      </c>
    </row>
    <row r="300" spans="1:5">
      <c r="B300" s="58">
        <v>11183</v>
      </c>
      <c r="C300" s="29" t="s">
        <v>2039</v>
      </c>
      <c r="D300" t="s">
        <v>242</v>
      </c>
      <c r="E300" s="69">
        <v>613.6</v>
      </c>
    </row>
    <row r="301" spans="1:5">
      <c r="B301" s="58">
        <v>11184</v>
      </c>
      <c r="C301" s="29" t="s">
        <v>2040</v>
      </c>
      <c r="D301" t="s">
        <v>242</v>
      </c>
      <c r="E301" s="69">
        <v>2360</v>
      </c>
    </row>
    <row r="302" spans="1:5">
      <c r="B302" s="58">
        <v>11185</v>
      </c>
      <c r="C302" s="29" t="s">
        <v>1043</v>
      </c>
      <c r="D302" t="s">
        <v>242</v>
      </c>
      <c r="E302" s="69">
        <v>1710</v>
      </c>
    </row>
    <row r="303" spans="1:5">
      <c r="B303" s="58">
        <v>11186</v>
      </c>
      <c r="C303" s="29" t="s">
        <v>1400</v>
      </c>
      <c r="D303" t="s">
        <v>242</v>
      </c>
      <c r="E303" s="69">
        <v>4559.96</v>
      </c>
    </row>
    <row r="304" spans="1:5">
      <c r="B304" s="58">
        <v>11188</v>
      </c>
      <c r="C304" s="29" t="s">
        <v>2041</v>
      </c>
      <c r="D304" t="s">
        <v>242</v>
      </c>
      <c r="E304" s="70">
        <v>1750</v>
      </c>
    </row>
    <row r="305" spans="2:6">
      <c r="B305" s="58">
        <v>11192</v>
      </c>
      <c r="C305" s="29" t="s">
        <v>517</v>
      </c>
      <c r="D305" t="s">
        <v>242</v>
      </c>
      <c r="E305" s="70">
        <v>119.98</v>
      </c>
    </row>
    <row r="306" spans="2:6">
      <c r="B306" s="58">
        <v>11196</v>
      </c>
      <c r="C306" s="29" t="s">
        <v>2042</v>
      </c>
      <c r="D306" t="s">
        <v>242</v>
      </c>
      <c r="E306" s="70">
        <v>2867.4</v>
      </c>
    </row>
    <row r="307" spans="2:6">
      <c r="B307" s="58">
        <v>11197</v>
      </c>
      <c r="C307" t="s">
        <v>2043</v>
      </c>
      <c r="D307" t="s">
        <v>242</v>
      </c>
      <c r="E307" s="70">
        <v>2415.0100000000002</v>
      </c>
    </row>
    <row r="308" spans="2:6">
      <c r="B308" s="58">
        <v>11199</v>
      </c>
      <c r="C308" s="29" t="s">
        <v>1043</v>
      </c>
      <c r="D308" t="s">
        <v>242</v>
      </c>
      <c r="E308" s="70">
        <v>1575</v>
      </c>
    </row>
    <row r="309" spans="2:6">
      <c r="B309" s="58">
        <v>11204</v>
      </c>
      <c r="C309" s="29" t="s">
        <v>2044</v>
      </c>
      <c r="D309" t="s">
        <v>242</v>
      </c>
      <c r="E309" s="70">
        <v>3900.07</v>
      </c>
    </row>
    <row r="310" spans="2:6">
      <c r="B310" s="58">
        <v>11205</v>
      </c>
      <c r="C310" s="29" t="s">
        <v>1400</v>
      </c>
      <c r="D310" t="s">
        <v>242</v>
      </c>
      <c r="E310" s="70">
        <v>4559.96</v>
      </c>
    </row>
    <row r="311" spans="2:6">
      <c r="B311" s="58">
        <v>11206</v>
      </c>
      <c r="C311" s="29" t="s">
        <v>1043</v>
      </c>
      <c r="E311" s="70">
        <v>1350</v>
      </c>
    </row>
    <row r="312" spans="2:6">
      <c r="B312" s="58">
        <v>11208</v>
      </c>
      <c r="C312" s="29" t="s">
        <v>2045</v>
      </c>
      <c r="E312" s="70">
        <v>4106.3999999999996</v>
      </c>
    </row>
    <row r="313" spans="2:6">
      <c r="B313" s="58">
        <v>11211</v>
      </c>
      <c r="C313" s="29" t="s">
        <v>517</v>
      </c>
      <c r="E313" s="70">
        <v>239.96</v>
      </c>
    </row>
    <row r="314" spans="2:6">
      <c r="C314" s="29"/>
      <c r="E314" s="70"/>
      <c r="F314" s="379">
        <v>34127.279999999999</v>
      </c>
    </row>
    <row r="315" spans="2:6">
      <c r="C315" s="29"/>
      <c r="E315" s="70"/>
    </row>
    <row r="316" spans="2:6">
      <c r="C316" s="29"/>
      <c r="E316" s="70"/>
    </row>
    <row r="317" spans="2:6">
      <c r="C317" t="s">
        <v>2819</v>
      </c>
      <c r="D317" t="s">
        <v>108</v>
      </c>
      <c r="E317">
        <v>1748.5</v>
      </c>
    </row>
    <row r="318" spans="2:6">
      <c r="E318" s="70"/>
    </row>
    <row r="319" spans="2:6">
      <c r="E319" s="70"/>
      <c r="F319" s="379">
        <f>SUM(E317:E319)</f>
        <v>1748.5</v>
      </c>
    </row>
    <row r="320" spans="2:6">
      <c r="E320" s="70"/>
    </row>
    <row r="321" spans="2:6">
      <c r="B321" s="58">
        <v>11190</v>
      </c>
      <c r="C321" t="s">
        <v>2048</v>
      </c>
      <c r="D321" t="s">
        <v>329</v>
      </c>
      <c r="E321" s="70">
        <v>4485</v>
      </c>
    </row>
    <row r="322" spans="2:6">
      <c r="B322" s="58">
        <v>11191</v>
      </c>
      <c r="C322" t="s">
        <v>2049</v>
      </c>
      <c r="D322" t="s">
        <v>329</v>
      </c>
      <c r="E322" s="70">
        <v>1925</v>
      </c>
    </row>
    <row r="323" spans="2:6">
      <c r="B323" s="58">
        <v>11194</v>
      </c>
      <c r="C323" t="s">
        <v>2050</v>
      </c>
      <c r="D323" t="s">
        <v>329</v>
      </c>
      <c r="E323" s="70">
        <v>283.2</v>
      </c>
    </row>
    <row r="324" spans="2:6">
      <c r="B324" s="58">
        <v>11198</v>
      </c>
      <c r="C324" t="s">
        <v>2051</v>
      </c>
      <c r="D324" t="s">
        <v>329</v>
      </c>
      <c r="E324" s="70">
        <v>3681.6</v>
      </c>
    </row>
    <row r="325" spans="2:6">
      <c r="B325" s="58">
        <v>11200</v>
      </c>
      <c r="C325" t="s">
        <v>2052</v>
      </c>
      <c r="D325" t="s">
        <v>329</v>
      </c>
      <c r="E325" s="70">
        <v>943</v>
      </c>
    </row>
    <row r="326" spans="2:6">
      <c r="B326" s="58">
        <v>11201</v>
      </c>
      <c r="C326" t="s">
        <v>2053</v>
      </c>
      <c r="D326" t="s">
        <v>329</v>
      </c>
      <c r="E326" s="70">
        <v>1215</v>
      </c>
    </row>
    <row r="327" spans="2:6">
      <c r="B327" s="58">
        <v>11212</v>
      </c>
      <c r="C327" t="s">
        <v>2054</v>
      </c>
      <c r="E327" s="70">
        <v>2090.69</v>
      </c>
    </row>
    <row r="328" spans="2:6">
      <c r="B328" s="58"/>
      <c r="C328" t="s">
        <v>1590</v>
      </c>
      <c r="E328" s="70">
        <v>523</v>
      </c>
    </row>
    <row r="329" spans="2:6">
      <c r="B329" s="58"/>
      <c r="C329" s="29"/>
      <c r="E329" s="70">
        <v>444.75</v>
      </c>
    </row>
    <row r="330" spans="2:6">
      <c r="B330" s="58"/>
      <c r="E330" s="70"/>
    </row>
    <row r="331" spans="2:6">
      <c r="B331" s="58">
        <v>112010</v>
      </c>
      <c r="C331" t="s">
        <v>1176</v>
      </c>
      <c r="D331" t="s">
        <v>329</v>
      </c>
      <c r="E331" s="70">
        <v>762.82</v>
      </c>
    </row>
    <row r="332" spans="2:6">
      <c r="F332" s="379">
        <v>16354.06</v>
      </c>
    </row>
    <row r="333" spans="2:6">
      <c r="E333" s="70"/>
      <c r="F333" s="380"/>
    </row>
    <row r="334" spans="2:6">
      <c r="B334">
        <v>11202</v>
      </c>
      <c r="C334" s="29" t="s">
        <v>2815</v>
      </c>
      <c r="D334" t="s">
        <v>139</v>
      </c>
      <c r="E334" s="70">
        <v>1680</v>
      </c>
    </row>
    <row r="335" spans="2:6">
      <c r="B335">
        <v>11203</v>
      </c>
      <c r="C335" s="29" t="s">
        <v>2815</v>
      </c>
      <c r="D335" t="s">
        <v>139</v>
      </c>
      <c r="E335" s="70">
        <v>3300</v>
      </c>
    </row>
    <row r="336" spans="2:6">
      <c r="C336" s="29"/>
      <c r="E336" s="70"/>
    </row>
    <row r="337" spans="2:8">
      <c r="C337" s="29"/>
      <c r="E337" s="70"/>
      <c r="F337" s="379">
        <f>SUM(E334:E336)</f>
        <v>4980</v>
      </c>
    </row>
    <row r="338" spans="2:8">
      <c r="C338" s="29"/>
      <c r="E338" s="70"/>
    </row>
    <row r="339" spans="2:8">
      <c r="B339" s="58">
        <v>11193</v>
      </c>
      <c r="C339" s="29" t="s">
        <v>2820</v>
      </c>
      <c r="D339" t="s">
        <v>291</v>
      </c>
      <c r="E339" s="70">
        <v>579</v>
      </c>
    </row>
    <row r="340" spans="2:8">
      <c r="C340" s="29"/>
      <c r="D340" t="s">
        <v>139</v>
      </c>
      <c r="E340" s="70"/>
    </row>
    <row r="341" spans="2:8">
      <c r="C341" s="29"/>
      <c r="E341" s="70"/>
    </row>
    <row r="342" spans="2:8">
      <c r="C342" s="29"/>
      <c r="E342" s="70"/>
      <c r="F342" s="379">
        <f>SUM(E339:E342)</f>
        <v>579</v>
      </c>
    </row>
    <row r="343" spans="2:8">
      <c r="C343" s="29"/>
      <c r="E343" s="70"/>
      <c r="F343" s="380"/>
    </row>
    <row r="344" spans="2:8">
      <c r="B344" s="58">
        <v>11187</v>
      </c>
      <c r="C344" s="29" t="s">
        <v>1942</v>
      </c>
      <c r="D344" t="s">
        <v>133</v>
      </c>
      <c r="E344" s="70">
        <v>100</v>
      </c>
      <c r="F344" s="380"/>
    </row>
    <row r="345" spans="2:8">
      <c r="B345" s="58">
        <v>11209</v>
      </c>
      <c r="C345" s="29" t="s">
        <v>2821</v>
      </c>
      <c r="E345" s="70">
        <v>800</v>
      </c>
      <c r="F345" s="380"/>
    </row>
    <row r="346" spans="2:8">
      <c r="C346" s="29"/>
      <c r="E346" s="70"/>
      <c r="F346" s="379">
        <f>SUM(E344:E347)</f>
        <v>900</v>
      </c>
    </row>
    <row r="347" spans="2:8">
      <c r="C347" s="29"/>
      <c r="E347" s="70"/>
    </row>
    <row r="349" spans="2:8" ht="15.75">
      <c r="F349" s="71">
        <v>58688.84</v>
      </c>
      <c r="H349" s="32">
        <f>G349-F349</f>
        <v>-58688.84</v>
      </c>
    </row>
    <row r="351" spans="2:8" ht="13.5" thickBot="1">
      <c r="C351" s="377"/>
    </row>
    <row r="352" spans="2:8" ht="15.75">
      <c r="C352" s="236" t="s">
        <v>751</v>
      </c>
    </row>
    <row r="353" spans="1:6" ht="15.75">
      <c r="C353" s="236" t="s">
        <v>2791</v>
      </c>
      <c r="F353" s="32"/>
    </row>
    <row r="361" spans="1:6" ht="15.75">
      <c r="C361" s="236"/>
    </row>
    <row r="362" spans="1:6" ht="15.75">
      <c r="C362" s="236"/>
    </row>
    <row r="366" spans="1:6" ht="26.25">
      <c r="A366" s="749" t="s">
        <v>1687</v>
      </c>
      <c r="B366" s="749"/>
      <c r="C366" s="749"/>
      <c r="D366" s="749"/>
      <c r="E366" s="749"/>
    </row>
    <row r="367" spans="1:6" ht="18">
      <c r="A367" s="442"/>
      <c r="B367" s="442"/>
      <c r="C367" s="427" t="s">
        <v>545</v>
      </c>
      <c r="D367" s="442"/>
      <c r="E367" s="442"/>
    </row>
    <row r="368" spans="1:6">
      <c r="B368" s="109">
        <v>11681</v>
      </c>
      <c r="C368" s="393" t="s">
        <v>516</v>
      </c>
      <c r="D368" t="s">
        <v>242</v>
      </c>
      <c r="E368" s="394">
        <v>698.01</v>
      </c>
      <c r="F368" s="109"/>
    </row>
    <row r="369" spans="2:6">
      <c r="B369" s="109">
        <v>11682</v>
      </c>
      <c r="C369" s="393" t="s">
        <v>1400</v>
      </c>
      <c r="D369" t="s">
        <v>242</v>
      </c>
      <c r="E369" s="394">
        <v>4559.96</v>
      </c>
      <c r="F369" s="109"/>
    </row>
    <row r="370" spans="2:6">
      <c r="B370" s="109">
        <v>11683</v>
      </c>
      <c r="C370" s="393" t="s">
        <v>516</v>
      </c>
      <c r="D370" t="s">
        <v>242</v>
      </c>
      <c r="E370" s="394">
        <v>698.01</v>
      </c>
      <c r="F370" s="109"/>
    </row>
    <row r="371" spans="2:6">
      <c r="B371" s="109">
        <v>11684</v>
      </c>
      <c r="C371" s="393" t="s">
        <v>1401</v>
      </c>
      <c r="D371" t="s">
        <v>242</v>
      </c>
      <c r="E371" s="394">
        <v>9664</v>
      </c>
      <c r="F371" s="109"/>
    </row>
    <row r="372" spans="2:6">
      <c r="B372" s="109">
        <v>11686</v>
      </c>
      <c r="C372" s="393" t="s">
        <v>1402</v>
      </c>
      <c r="D372" t="s">
        <v>242</v>
      </c>
      <c r="E372" s="394">
        <v>5849.63</v>
      </c>
      <c r="F372" s="109"/>
    </row>
    <row r="373" spans="2:6">
      <c r="B373" s="109">
        <v>11687</v>
      </c>
      <c r="C373" s="393" t="s">
        <v>517</v>
      </c>
      <c r="D373" t="s">
        <v>242</v>
      </c>
      <c r="E373" s="394">
        <v>130</v>
      </c>
    </row>
    <row r="374" spans="2:6">
      <c r="B374" s="109">
        <v>11688</v>
      </c>
      <c r="C374" s="393" t="s">
        <v>1043</v>
      </c>
      <c r="D374" t="s">
        <v>242</v>
      </c>
      <c r="E374" s="394">
        <v>1170</v>
      </c>
    </row>
    <row r="375" spans="2:6">
      <c r="B375" s="109">
        <v>11689</v>
      </c>
      <c r="C375" s="393" t="s">
        <v>1403</v>
      </c>
      <c r="D375" t="s">
        <v>242</v>
      </c>
      <c r="E375" s="394">
        <v>4997.3</v>
      </c>
    </row>
    <row r="376" spans="2:6">
      <c r="B376" s="109">
        <v>11690</v>
      </c>
      <c r="C376" s="109" t="s">
        <v>516</v>
      </c>
      <c r="D376" t="s">
        <v>242</v>
      </c>
      <c r="E376" s="394">
        <v>598</v>
      </c>
    </row>
    <row r="377" spans="2:6">
      <c r="B377" s="109">
        <v>11691</v>
      </c>
      <c r="C377" s="393" t="s">
        <v>1401</v>
      </c>
      <c r="D377" t="s">
        <v>242</v>
      </c>
      <c r="E377" s="394">
        <v>6035.2</v>
      </c>
    </row>
    <row r="378" spans="2:6">
      <c r="B378" s="109">
        <v>11692</v>
      </c>
      <c r="C378" s="393" t="s">
        <v>516</v>
      </c>
      <c r="D378" t="s">
        <v>242</v>
      </c>
      <c r="E378" s="394">
        <v>598</v>
      </c>
    </row>
    <row r="379" spans="2:6">
      <c r="B379" s="109">
        <v>11697</v>
      </c>
      <c r="C379" s="393" t="s">
        <v>516</v>
      </c>
      <c r="D379" t="s">
        <v>242</v>
      </c>
      <c r="E379" s="394">
        <v>598</v>
      </c>
    </row>
    <row r="380" spans="2:6">
      <c r="B380" s="109">
        <v>11698</v>
      </c>
      <c r="C380" s="393" t="s">
        <v>516</v>
      </c>
      <c r="D380" t="s">
        <v>242</v>
      </c>
      <c r="E380" s="394">
        <v>598</v>
      </c>
    </row>
    <row r="381" spans="2:6">
      <c r="B381" s="109">
        <v>11699</v>
      </c>
      <c r="C381" s="393" t="s">
        <v>1401</v>
      </c>
      <c r="D381" t="s">
        <v>242</v>
      </c>
      <c r="E381" s="394">
        <v>3897.6</v>
      </c>
    </row>
    <row r="382" spans="2:6">
      <c r="B382" s="109">
        <v>11700</v>
      </c>
      <c r="C382" s="393" t="s">
        <v>1404</v>
      </c>
      <c r="D382" t="s">
        <v>242</v>
      </c>
      <c r="E382" s="394">
        <v>1079.98</v>
      </c>
    </row>
    <row r="383" spans="2:6">
      <c r="B383" s="109">
        <v>11701</v>
      </c>
      <c r="C383" s="393" t="s">
        <v>1404</v>
      </c>
      <c r="D383" t="s">
        <v>242</v>
      </c>
      <c r="E383" s="394">
        <v>879.1</v>
      </c>
    </row>
    <row r="384" spans="2:6">
      <c r="B384" s="109">
        <v>11703</v>
      </c>
      <c r="C384" s="393" t="s">
        <v>517</v>
      </c>
      <c r="D384" t="s">
        <v>242</v>
      </c>
      <c r="E384" s="394">
        <v>70</v>
      </c>
    </row>
    <row r="385" spans="2:6">
      <c r="B385" s="109">
        <v>11704</v>
      </c>
      <c r="C385" s="393" t="s">
        <v>1404</v>
      </c>
      <c r="D385" t="s">
        <v>242</v>
      </c>
      <c r="E385" s="394">
        <v>499.2</v>
      </c>
    </row>
    <row r="386" spans="2:6">
      <c r="B386" s="109">
        <v>11705</v>
      </c>
      <c r="C386" s="393" t="s">
        <v>1404</v>
      </c>
      <c r="D386" t="s">
        <v>242</v>
      </c>
      <c r="E386" s="394">
        <v>3758.87</v>
      </c>
    </row>
    <row r="387" spans="2:6">
      <c r="B387" s="109">
        <v>11706</v>
      </c>
      <c r="C387" s="393" t="s">
        <v>516</v>
      </c>
      <c r="D387" t="s">
        <v>242</v>
      </c>
      <c r="E387" s="394">
        <v>598</v>
      </c>
    </row>
    <row r="388" spans="2:6">
      <c r="B388" s="109">
        <v>11707</v>
      </c>
      <c r="C388" s="393" t="s">
        <v>1405</v>
      </c>
      <c r="D388" t="s">
        <v>242</v>
      </c>
      <c r="E388" s="394">
        <v>20030.5</v>
      </c>
    </row>
    <row r="389" spans="2:6">
      <c r="B389" s="109">
        <v>11708</v>
      </c>
      <c r="C389" s="393" t="s">
        <v>517</v>
      </c>
      <c r="D389" t="s">
        <v>242</v>
      </c>
      <c r="E389" s="394">
        <v>140</v>
      </c>
    </row>
    <row r="390" spans="2:6">
      <c r="B390" s="109">
        <v>11709</v>
      </c>
      <c r="C390" s="393" t="s">
        <v>1043</v>
      </c>
      <c r="D390" t="s">
        <v>242</v>
      </c>
      <c r="E390" s="394">
        <v>945</v>
      </c>
    </row>
    <row r="391" spans="2:6">
      <c r="B391" s="109">
        <v>11710</v>
      </c>
      <c r="C391" s="393" t="s">
        <v>516</v>
      </c>
      <c r="D391" t="s">
        <v>242</v>
      </c>
      <c r="E391" s="394">
        <v>698.01</v>
      </c>
    </row>
    <row r="392" spans="2:6">
      <c r="B392" s="109">
        <v>11711</v>
      </c>
      <c r="C392" s="393" t="s">
        <v>516</v>
      </c>
      <c r="D392" t="s">
        <v>242</v>
      </c>
      <c r="E392" s="394">
        <v>598</v>
      </c>
    </row>
    <row r="393" spans="2:6">
      <c r="B393" s="109"/>
      <c r="C393" s="393"/>
      <c r="E393" s="394"/>
    </row>
    <row r="394" spans="2:6">
      <c r="B394" s="109"/>
      <c r="C394" s="393"/>
      <c r="E394" s="394"/>
    </row>
    <row r="395" spans="2:6">
      <c r="C395" s="29"/>
      <c r="E395" s="70"/>
      <c r="F395" s="379">
        <f>SUM(E368:E392)</f>
        <v>69388.37</v>
      </c>
    </row>
    <row r="396" spans="2:6" ht="15.75">
      <c r="C396" s="427" t="s">
        <v>2794</v>
      </c>
      <c r="E396" s="70"/>
    </row>
    <row r="397" spans="2:6">
      <c r="B397">
        <v>11702</v>
      </c>
      <c r="C397" s="109" t="s">
        <v>1385</v>
      </c>
      <c r="D397" t="s">
        <v>209</v>
      </c>
      <c r="E397" s="394">
        <v>525</v>
      </c>
    </row>
    <row r="398" spans="2:6">
      <c r="C398" s="109"/>
      <c r="E398" s="394"/>
      <c r="F398" s="379">
        <f>SUM(E397)</f>
        <v>525</v>
      </c>
    </row>
    <row r="399" spans="2:6">
      <c r="C399" s="109"/>
      <c r="E399" s="394"/>
      <c r="F399" s="380"/>
    </row>
    <row r="400" spans="2:6" ht="15.75">
      <c r="C400" s="427" t="s">
        <v>2822</v>
      </c>
      <c r="E400" s="70"/>
    </row>
    <row r="401" spans="2:6">
      <c r="B401" s="109">
        <v>11694</v>
      </c>
      <c r="C401" s="109" t="s">
        <v>1413</v>
      </c>
      <c r="D401" t="s">
        <v>329</v>
      </c>
      <c r="E401" s="394">
        <v>5450</v>
      </c>
    </row>
    <row r="402" spans="2:6">
      <c r="B402" s="109">
        <v>11695</v>
      </c>
      <c r="C402" s="109" t="s">
        <v>1414</v>
      </c>
      <c r="D402" t="s">
        <v>329</v>
      </c>
      <c r="E402" s="394">
        <v>9710</v>
      </c>
    </row>
    <row r="403" spans="2:6">
      <c r="B403" s="109"/>
      <c r="C403" s="109"/>
      <c r="E403" s="394"/>
      <c r="F403" s="380"/>
    </row>
    <row r="404" spans="2:6">
      <c r="B404" s="109"/>
      <c r="C404" s="109"/>
      <c r="E404" s="394"/>
      <c r="F404" s="379">
        <f>SUM(E401:E402)</f>
        <v>15160</v>
      </c>
    </row>
    <row r="405" spans="2:6" ht="15.75">
      <c r="C405" s="427" t="s">
        <v>2793</v>
      </c>
      <c r="E405" s="70"/>
      <c r="F405" s="380"/>
    </row>
    <row r="406" spans="2:6">
      <c r="B406">
        <v>11685</v>
      </c>
      <c r="C406" s="393" t="s">
        <v>1366</v>
      </c>
      <c r="D406" t="s">
        <v>139</v>
      </c>
      <c r="E406" s="394">
        <v>114</v>
      </c>
    </row>
    <row r="407" spans="2:6">
      <c r="B407">
        <v>11693</v>
      </c>
      <c r="C407" s="29" t="s">
        <v>1367</v>
      </c>
      <c r="D407" t="s">
        <v>139</v>
      </c>
      <c r="E407" s="70">
        <v>200</v>
      </c>
    </row>
    <row r="408" spans="2:6">
      <c r="C408" s="29"/>
      <c r="E408" s="70"/>
      <c r="F408" s="379">
        <f>SUM(E406:E407)</f>
        <v>314</v>
      </c>
    </row>
    <row r="409" spans="2:6">
      <c r="C409" s="29"/>
      <c r="E409" s="70"/>
    </row>
    <row r="410" spans="2:6" ht="15.75">
      <c r="C410" s="427" t="s">
        <v>2823</v>
      </c>
      <c r="E410" s="70"/>
    </row>
    <row r="411" spans="2:6">
      <c r="B411">
        <v>11696</v>
      </c>
      <c r="C411" s="393" t="s">
        <v>1427</v>
      </c>
      <c r="D411" t="s">
        <v>940</v>
      </c>
      <c r="E411" s="394">
        <v>15847.4</v>
      </c>
    </row>
    <row r="412" spans="2:6">
      <c r="C412" s="393"/>
      <c r="E412" s="394"/>
    </row>
    <row r="413" spans="2:6">
      <c r="C413" s="29"/>
      <c r="E413" s="70"/>
      <c r="F413" s="379">
        <f>(E411)</f>
        <v>15847.4</v>
      </c>
    </row>
    <row r="414" spans="2:6">
      <c r="C414" s="29"/>
      <c r="E414" s="70"/>
      <c r="F414" s="380"/>
    </row>
    <row r="416" spans="2:6" ht="16.5" thickBot="1">
      <c r="E416" s="71"/>
      <c r="F416" s="403">
        <f>SUM(F368:F413)</f>
        <v>101234.76999999999</v>
      </c>
    </row>
    <row r="417" spans="1:8" ht="13.5" thickTop="1"/>
    <row r="418" spans="1:8" ht="16.5" thickBot="1">
      <c r="C418" s="377"/>
      <c r="F418" s="71"/>
      <c r="H418" s="32"/>
    </row>
    <row r="419" spans="1:8" ht="15.75">
      <c r="C419" s="236" t="s">
        <v>751</v>
      </c>
    </row>
    <row r="420" spans="1:8" ht="15.75">
      <c r="C420" s="236" t="s">
        <v>2791</v>
      </c>
      <c r="F420" s="32"/>
    </row>
    <row r="426" spans="1:8" ht="26.25">
      <c r="A426" s="750" t="s">
        <v>1687</v>
      </c>
      <c r="B426" s="750"/>
      <c r="C426" s="750"/>
      <c r="D426" s="750"/>
      <c r="E426" s="750"/>
    </row>
    <row r="427" spans="1:8">
      <c r="C427" s="29" t="s">
        <v>2824</v>
      </c>
      <c r="D427" t="s">
        <v>242</v>
      </c>
      <c r="E427" s="70">
        <v>2650.07</v>
      </c>
    </row>
    <row r="428" spans="1:8">
      <c r="C428" s="29" t="s">
        <v>2825</v>
      </c>
      <c r="D428" t="s">
        <v>242</v>
      </c>
      <c r="E428" s="70">
        <v>3675</v>
      </c>
    </row>
    <row r="429" spans="1:8">
      <c r="C429" s="29" t="s">
        <v>2824</v>
      </c>
      <c r="D429" t="s">
        <v>242</v>
      </c>
      <c r="E429" s="70">
        <v>4559.96</v>
      </c>
    </row>
    <row r="430" spans="1:8">
      <c r="C430" t="s">
        <v>2826</v>
      </c>
      <c r="D430" t="s">
        <v>242</v>
      </c>
      <c r="E430" s="70">
        <v>3905.8</v>
      </c>
    </row>
    <row r="431" spans="1:8">
      <c r="C431" s="29" t="s">
        <v>2827</v>
      </c>
      <c r="D431" t="s">
        <v>242</v>
      </c>
      <c r="E431" s="70">
        <v>1009.9</v>
      </c>
    </row>
    <row r="432" spans="1:8">
      <c r="C432" s="29" t="s">
        <v>2828</v>
      </c>
      <c r="D432" t="s">
        <v>242</v>
      </c>
      <c r="E432" s="70">
        <v>3105</v>
      </c>
    </row>
    <row r="433" spans="3:6">
      <c r="C433" s="29" t="s">
        <v>1043</v>
      </c>
      <c r="D433" t="s">
        <v>242</v>
      </c>
      <c r="E433" s="70">
        <v>2665</v>
      </c>
    </row>
    <row r="434" spans="3:6">
      <c r="C434" s="29" t="s">
        <v>517</v>
      </c>
      <c r="D434" t="s">
        <v>242</v>
      </c>
      <c r="E434" s="70">
        <v>119.98</v>
      </c>
    </row>
    <row r="435" spans="3:6">
      <c r="C435" t="s">
        <v>2829</v>
      </c>
      <c r="D435" t="s">
        <v>242</v>
      </c>
      <c r="E435" s="70">
        <v>3315.8</v>
      </c>
    </row>
    <row r="436" spans="3:6">
      <c r="C436" t="s">
        <v>2830</v>
      </c>
      <c r="D436" t="s">
        <v>242</v>
      </c>
      <c r="E436" s="70">
        <v>3763.2</v>
      </c>
    </row>
    <row r="437" spans="3:6">
      <c r="C437" t="s">
        <v>2826</v>
      </c>
      <c r="D437" t="s">
        <v>242</v>
      </c>
      <c r="E437" s="70">
        <v>1888</v>
      </c>
    </row>
    <row r="438" spans="3:6">
      <c r="C438" s="29" t="s">
        <v>1043</v>
      </c>
      <c r="D438" t="s">
        <v>242</v>
      </c>
      <c r="E438" s="70">
        <v>1350</v>
      </c>
    </row>
    <row r="439" spans="3:6">
      <c r="E439" s="70"/>
    </row>
    <row r="440" spans="3:6">
      <c r="E440" s="70"/>
    </row>
    <row r="441" spans="3:6">
      <c r="C441" s="29"/>
      <c r="E441" s="70"/>
      <c r="F441" s="379">
        <f>SUM(E427:E441)</f>
        <v>32007.709999999995</v>
      </c>
    </row>
    <row r="442" spans="3:6">
      <c r="C442" s="29"/>
      <c r="E442" s="70"/>
    </row>
    <row r="443" spans="3:6">
      <c r="C443" s="29"/>
      <c r="E443" s="70"/>
    </row>
    <row r="444" spans="3:6">
      <c r="C444" t="s">
        <v>2809</v>
      </c>
      <c r="D444" t="s">
        <v>317</v>
      </c>
      <c r="E444" s="70">
        <v>1050</v>
      </c>
    </row>
    <row r="445" spans="3:6">
      <c r="C445" t="s">
        <v>2810</v>
      </c>
      <c r="D445" t="s">
        <v>317</v>
      </c>
      <c r="E445" s="70">
        <v>649</v>
      </c>
    </row>
    <row r="446" spans="3:6">
      <c r="E446" s="70"/>
      <c r="F446" s="379">
        <f>SUM(E444:E446)</f>
        <v>1699</v>
      </c>
    </row>
    <row r="447" spans="3:6">
      <c r="E447" s="70"/>
    </row>
    <row r="450" spans="3:6">
      <c r="C450" t="s">
        <v>2811</v>
      </c>
      <c r="D450" t="s">
        <v>329</v>
      </c>
      <c r="E450" s="70">
        <v>4874.88</v>
      </c>
    </row>
    <row r="451" spans="3:6">
      <c r="C451" t="s">
        <v>1590</v>
      </c>
      <c r="D451" t="s">
        <v>329</v>
      </c>
      <c r="E451" s="70">
        <v>545.02</v>
      </c>
    </row>
    <row r="452" spans="3:6">
      <c r="C452" t="s">
        <v>1999</v>
      </c>
      <c r="D452" t="s">
        <v>329</v>
      </c>
      <c r="E452" s="70">
        <v>900</v>
      </c>
    </row>
    <row r="453" spans="3:6">
      <c r="C453" t="s">
        <v>2812</v>
      </c>
      <c r="D453" t="s">
        <v>329</v>
      </c>
      <c r="E453" s="70">
        <v>2360</v>
      </c>
    </row>
    <row r="454" spans="3:6">
      <c r="C454" t="s">
        <v>2812</v>
      </c>
      <c r="D454" t="s">
        <v>329</v>
      </c>
      <c r="E454" s="70">
        <v>2360</v>
      </c>
    </row>
    <row r="455" spans="3:6">
      <c r="C455" t="s">
        <v>2813</v>
      </c>
      <c r="D455" t="s">
        <v>329</v>
      </c>
      <c r="E455" s="70">
        <v>649.99</v>
      </c>
    </row>
    <row r="456" spans="3:6">
      <c r="C456" t="s">
        <v>2814</v>
      </c>
      <c r="D456" t="s">
        <v>329</v>
      </c>
      <c r="E456" s="70">
        <v>2400</v>
      </c>
    </row>
    <row r="457" spans="3:6">
      <c r="F457" s="379">
        <f>SUM(E450:E456)</f>
        <v>14089.89</v>
      </c>
    </row>
    <row r="458" spans="3:6">
      <c r="E458" s="70"/>
      <c r="F458" s="380"/>
    </row>
    <row r="459" spans="3:6">
      <c r="C459" s="29" t="s">
        <v>2815</v>
      </c>
      <c r="D459" t="s">
        <v>139</v>
      </c>
      <c r="E459" s="70">
        <v>2600</v>
      </c>
    </row>
    <row r="460" spans="3:6">
      <c r="C460" s="29" t="s">
        <v>2815</v>
      </c>
      <c r="D460" t="s">
        <v>139</v>
      </c>
      <c r="E460" s="70">
        <v>2260</v>
      </c>
    </row>
    <row r="461" spans="3:6">
      <c r="C461" s="29" t="s">
        <v>2815</v>
      </c>
      <c r="D461" t="s">
        <v>139</v>
      </c>
      <c r="E461" s="70">
        <v>3660</v>
      </c>
    </row>
    <row r="462" spans="3:6">
      <c r="C462" s="29" t="s">
        <v>2815</v>
      </c>
      <c r="D462" t="s">
        <v>139</v>
      </c>
      <c r="E462" s="70">
        <v>2960</v>
      </c>
    </row>
    <row r="463" spans="3:6">
      <c r="C463" s="29"/>
      <c r="E463" s="70"/>
    </row>
    <row r="464" spans="3:6">
      <c r="C464" s="29"/>
      <c r="E464" s="70"/>
      <c r="F464" s="379">
        <f>SUM(E458:E464)</f>
        <v>11480</v>
      </c>
    </row>
    <row r="465" spans="2:6">
      <c r="C465" s="29"/>
      <c r="E465" s="70"/>
      <c r="F465" s="380"/>
    </row>
    <row r="466" spans="2:6">
      <c r="B466">
        <v>11215</v>
      </c>
      <c r="C466" s="29" t="s">
        <v>1942</v>
      </c>
      <c r="D466" t="s">
        <v>133</v>
      </c>
      <c r="E466" s="70">
        <v>100</v>
      </c>
      <c r="F466" s="380"/>
    </row>
    <row r="467" spans="2:6">
      <c r="C467" s="29"/>
      <c r="E467" s="70"/>
      <c r="F467" s="380"/>
    </row>
    <row r="468" spans="2:6">
      <c r="C468" s="29"/>
      <c r="E468" s="70"/>
      <c r="F468" s="379">
        <f>SUM(E466:E469)</f>
        <v>100</v>
      </c>
    </row>
    <row r="469" spans="2:6">
      <c r="C469" s="29"/>
      <c r="E469" s="70"/>
    </row>
    <row r="470" spans="2:6">
      <c r="C470" s="29"/>
      <c r="E470" s="70"/>
      <c r="F470" s="380"/>
    </row>
    <row r="471" spans="2:6">
      <c r="E471" s="70"/>
    </row>
    <row r="472" spans="2:6">
      <c r="C472" s="29" t="s">
        <v>2816</v>
      </c>
      <c r="D472" t="s">
        <v>124</v>
      </c>
      <c r="E472" s="70">
        <v>13628.5</v>
      </c>
    </row>
    <row r="473" spans="2:6">
      <c r="C473" s="29" t="s">
        <v>2816</v>
      </c>
      <c r="D473" t="s">
        <v>124</v>
      </c>
      <c r="E473" s="70">
        <v>13628.5</v>
      </c>
    </row>
    <row r="475" spans="2:6">
      <c r="F475" s="379">
        <f>SUM(E472:E475)</f>
        <v>27257</v>
      </c>
    </row>
    <row r="478" spans="2:6" ht="15.75">
      <c r="C478" t="s">
        <v>2817</v>
      </c>
      <c r="F478" s="71">
        <f>F464+F457+F446+F441+F475+F468</f>
        <v>86633.599999999991</v>
      </c>
    </row>
    <row r="479" spans="2:6">
      <c r="C479" t="s">
        <v>2818</v>
      </c>
    </row>
    <row r="480" spans="2:6" ht="13.5" thickBot="1">
      <c r="C480" s="377"/>
    </row>
    <row r="481" spans="3:5" ht="15.75">
      <c r="C481" s="236" t="s">
        <v>751</v>
      </c>
    </row>
    <row r="482" spans="3:5" ht="15.75">
      <c r="C482" s="236" t="s">
        <v>2791</v>
      </c>
    </row>
    <row r="495" spans="3:5">
      <c r="C495" s="398" t="s">
        <v>2831</v>
      </c>
      <c r="D495" s="398" t="s">
        <v>2132</v>
      </c>
      <c r="E495" s="398" t="s">
        <v>1930</v>
      </c>
    </row>
    <row r="496" spans="3:5">
      <c r="C496" t="s">
        <v>2832</v>
      </c>
      <c r="D496" t="s">
        <v>242</v>
      </c>
      <c r="E496" s="28">
        <v>1125</v>
      </c>
    </row>
    <row r="499" spans="3:5" ht="16.5" thickBot="1">
      <c r="C499" s="395" t="s">
        <v>616</v>
      </c>
      <c r="D499" s="396"/>
      <c r="E499" s="397">
        <f>(E496)</f>
        <v>1125</v>
      </c>
    </row>
    <row r="507" spans="3:5" ht="13.5" thickBot="1">
      <c r="C507" s="377"/>
    </row>
    <row r="508" spans="3:5" ht="15.75">
      <c r="C508" s="236" t="s">
        <v>751</v>
      </c>
    </row>
    <row r="509" spans="3:5" ht="15.75">
      <c r="C509" s="236" t="s">
        <v>2791</v>
      </c>
    </row>
    <row r="523" spans="1:5" ht="26.25">
      <c r="A523" s="750" t="s">
        <v>1687</v>
      </c>
      <c r="B523" s="750"/>
      <c r="C523" s="750"/>
      <c r="D523" s="750"/>
      <c r="E523" s="750"/>
    </row>
    <row r="524" spans="1:5">
      <c r="B524">
        <v>11285</v>
      </c>
      <c r="C524" s="29" t="s">
        <v>2065</v>
      </c>
      <c r="D524" t="s">
        <v>242</v>
      </c>
      <c r="E524" s="70">
        <v>5311.35</v>
      </c>
    </row>
    <row r="525" spans="1:5">
      <c r="B525">
        <v>11288</v>
      </c>
      <c r="C525" s="29" t="s">
        <v>2066</v>
      </c>
      <c r="D525" t="s">
        <v>242</v>
      </c>
      <c r="E525" s="70">
        <v>227.17</v>
      </c>
    </row>
    <row r="526" spans="1:5">
      <c r="B526">
        <v>11293</v>
      </c>
      <c r="C526" s="29" t="s">
        <v>1160</v>
      </c>
      <c r="D526" t="s">
        <v>242</v>
      </c>
      <c r="E526" s="70">
        <v>1889.89</v>
      </c>
    </row>
    <row r="527" spans="1:5">
      <c r="B527">
        <v>11294</v>
      </c>
      <c r="C527" t="s">
        <v>2056</v>
      </c>
      <c r="D527" t="s">
        <v>242</v>
      </c>
      <c r="E527" s="70">
        <v>1461</v>
      </c>
    </row>
    <row r="528" spans="1:5">
      <c r="B528">
        <v>11295</v>
      </c>
      <c r="C528" s="29" t="s">
        <v>1292</v>
      </c>
      <c r="D528" t="s">
        <v>242</v>
      </c>
      <c r="E528" s="70">
        <v>4559.96</v>
      </c>
    </row>
    <row r="529" spans="2:6">
      <c r="B529">
        <v>11308</v>
      </c>
      <c r="C529" s="29" t="s">
        <v>512</v>
      </c>
      <c r="D529" t="s">
        <v>242</v>
      </c>
      <c r="E529" s="70">
        <v>2208.9499999999998</v>
      </c>
    </row>
    <row r="530" spans="2:6">
      <c r="B530">
        <v>11307</v>
      </c>
      <c r="C530" s="29" t="s">
        <v>1043</v>
      </c>
      <c r="D530" t="s">
        <v>242</v>
      </c>
      <c r="E530" s="70">
        <v>1575</v>
      </c>
    </row>
    <row r="531" spans="2:6">
      <c r="B531">
        <v>11320</v>
      </c>
      <c r="C531" s="29" t="s">
        <v>2056</v>
      </c>
      <c r="D531" t="s">
        <v>242</v>
      </c>
      <c r="E531" s="70">
        <v>267</v>
      </c>
    </row>
    <row r="532" spans="2:6">
      <c r="B532">
        <v>11312</v>
      </c>
      <c r="C532" s="29" t="s">
        <v>2067</v>
      </c>
      <c r="D532" t="s">
        <v>242</v>
      </c>
      <c r="E532" s="70">
        <v>566.4</v>
      </c>
    </row>
    <row r="533" spans="2:6">
      <c r="B533">
        <v>11314</v>
      </c>
      <c r="C533" t="s">
        <v>2068</v>
      </c>
      <c r="D533" t="s">
        <v>242</v>
      </c>
      <c r="E533" s="70">
        <v>12667.3</v>
      </c>
    </row>
    <row r="534" spans="2:6">
      <c r="B534">
        <v>11315</v>
      </c>
      <c r="C534" t="s">
        <v>517</v>
      </c>
      <c r="D534" t="s">
        <v>242</v>
      </c>
      <c r="E534" s="70">
        <v>59.99</v>
      </c>
    </row>
    <row r="535" spans="2:6">
      <c r="B535">
        <v>11316</v>
      </c>
      <c r="C535" t="s">
        <v>517</v>
      </c>
      <c r="D535" t="s">
        <v>242</v>
      </c>
      <c r="E535" s="70">
        <v>59.99</v>
      </c>
    </row>
    <row r="536" spans="2:6">
      <c r="C536" s="29"/>
      <c r="E536" s="70"/>
    </row>
    <row r="537" spans="2:6">
      <c r="E537" s="70"/>
    </row>
    <row r="538" spans="2:6">
      <c r="C538" s="29"/>
      <c r="E538" s="70"/>
      <c r="F538" s="379">
        <f>SUM(E524:E538)</f>
        <v>30854.000000000004</v>
      </c>
    </row>
    <row r="539" spans="2:6">
      <c r="C539" s="29"/>
      <c r="E539" s="70"/>
    </row>
    <row r="540" spans="2:6">
      <c r="C540" s="29"/>
      <c r="E540" s="70"/>
    </row>
    <row r="541" spans="2:6">
      <c r="B541">
        <v>11287</v>
      </c>
      <c r="C541" t="s">
        <v>2071</v>
      </c>
      <c r="D541" t="s">
        <v>329</v>
      </c>
      <c r="E541" s="70">
        <v>15292.8</v>
      </c>
    </row>
    <row r="542" spans="2:6">
      <c r="B542">
        <v>11291</v>
      </c>
      <c r="C542" t="s">
        <v>2072</v>
      </c>
      <c r="D542" t="s">
        <v>329</v>
      </c>
      <c r="E542" s="70">
        <v>3483.87</v>
      </c>
    </row>
    <row r="543" spans="2:6">
      <c r="B543">
        <v>11292</v>
      </c>
      <c r="C543" t="s">
        <v>2073</v>
      </c>
      <c r="D543" t="s">
        <v>329</v>
      </c>
      <c r="E543" s="70">
        <v>135</v>
      </c>
    </row>
    <row r="544" spans="2:6">
      <c r="B544">
        <v>11296</v>
      </c>
      <c r="C544" t="s">
        <v>2074</v>
      </c>
      <c r="D544" t="s">
        <v>329</v>
      </c>
      <c r="E544" s="70">
        <v>720</v>
      </c>
    </row>
    <row r="545" spans="2:5">
      <c r="B545">
        <v>11297</v>
      </c>
      <c r="C545" t="s">
        <v>2075</v>
      </c>
      <c r="D545" t="s">
        <v>329</v>
      </c>
      <c r="E545" s="70">
        <v>3095.01</v>
      </c>
    </row>
    <row r="546" spans="2:5">
      <c r="B546">
        <v>11298</v>
      </c>
      <c r="C546" t="s">
        <v>2076</v>
      </c>
      <c r="D546" t="s">
        <v>329</v>
      </c>
      <c r="E546" s="70">
        <v>2120</v>
      </c>
    </row>
    <row r="547" spans="2:5">
      <c r="B547">
        <v>11299</v>
      </c>
      <c r="C547" t="s">
        <v>2075</v>
      </c>
      <c r="D547" t="s">
        <v>329</v>
      </c>
      <c r="E547" s="70">
        <v>7805</v>
      </c>
    </row>
    <row r="548" spans="2:5">
      <c r="B548">
        <v>11300</v>
      </c>
      <c r="C548" t="s">
        <v>2077</v>
      </c>
      <c r="D548" t="s">
        <v>329</v>
      </c>
      <c r="E548" s="70">
        <v>2080</v>
      </c>
    </row>
    <row r="549" spans="2:5">
      <c r="B549">
        <v>11301</v>
      </c>
      <c r="C549" t="s">
        <v>2078</v>
      </c>
      <c r="D549" t="s">
        <v>329</v>
      </c>
      <c r="E549" s="70">
        <v>480</v>
      </c>
    </row>
    <row r="550" spans="2:5">
      <c r="B550">
        <v>11302</v>
      </c>
      <c r="C550" t="s">
        <v>2078</v>
      </c>
      <c r="D550" t="s">
        <v>329</v>
      </c>
      <c r="E550" s="70">
        <v>385</v>
      </c>
    </row>
    <row r="551" spans="2:5">
      <c r="B551">
        <v>11303</v>
      </c>
      <c r="C551" t="s">
        <v>2079</v>
      </c>
      <c r="D551" t="s">
        <v>329</v>
      </c>
      <c r="E551" s="70">
        <v>880</v>
      </c>
    </row>
    <row r="552" spans="2:5">
      <c r="B552">
        <v>11304</v>
      </c>
      <c r="C552" t="s">
        <v>2080</v>
      </c>
      <c r="D552" t="s">
        <v>329</v>
      </c>
      <c r="E552" s="70">
        <v>375</v>
      </c>
    </row>
    <row r="553" spans="2:5">
      <c r="B553">
        <v>11305</v>
      </c>
      <c r="C553" t="s">
        <v>2081</v>
      </c>
      <c r="D553" t="s">
        <v>329</v>
      </c>
      <c r="E553" s="70">
        <v>4852</v>
      </c>
    </row>
    <row r="554" spans="2:5">
      <c r="B554">
        <v>11306</v>
      </c>
      <c r="C554" t="s">
        <v>2082</v>
      </c>
      <c r="D554" t="s">
        <v>329</v>
      </c>
      <c r="E554" s="70">
        <v>2885</v>
      </c>
    </row>
    <row r="555" spans="2:5">
      <c r="B555">
        <v>11310</v>
      </c>
      <c r="C555" t="s">
        <v>512</v>
      </c>
      <c r="D555" t="s">
        <v>329</v>
      </c>
      <c r="E555" s="70">
        <v>160</v>
      </c>
    </row>
    <row r="556" spans="2:5">
      <c r="B556">
        <v>11311</v>
      </c>
      <c r="C556" t="s">
        <v>2083</v>
      </c>
      <c r="D556" t="s">
        <v>329</v>
      </c>
      <c r="E556" s="70">
        <v>354</v>
      </c>
    </row>
    <row r="557" spans="2:5">
      <c r="B557">
        <v>11319</v>
      </c>
      <c r="C557" t="s">
        <v>2084</v>
      </c>
      <c r="D557" t="s">
        <v>329</v>
      </c>
      <c r="E557" s="70">
        <v>500</v>
      </c>
    </row>
    <row r="558" spans="2:5">
      <c r="B558">
        <v>11313</v>
      </c>
      <c r="C558" t="s">
        <v>2085</v>
      </c>
      <c r="D558" t="s">
        <v>329</v>
      </c>
      <c r="E558" s="70">
        <v>392.72</v>
      </c>
    </row>
    <row r="559" spans="2:5">
      <c r="B559">
        <v>11317</v>
      </c>
      <c r="C559" t="s">
        <v>1589</v>
      </c>
      <c r="D559" t="s">
        <v>329</v>
      </c>
      <c r="E559" s="70">
        <v>1098</v>
      </c>
    </row>
    <row r="560" spans="2:5">
      <c r="E560" s="70"/>
    </row>
    <row r="561" spans="2:6">
      <c r="E561" s="70"/>
    </row>
    <row r="562" spans="2:6">
      <c r="E562" s="70"/>
    </row>
    <row r="563" spans="2:6">
      <c r="E563" s="70"/>
    </row>
    <row r="564" spans="2:6">
      <c r="E564" s="70"/>
      <c r="F564" s="379">
        <f>SUM(E541:E564)</f>
        <v>47093.4</v>
      </c>
    </row>
    <row r="565" spans="2:6">
      <c r="E565" s="70"/>
      <c r="F565" s="380"/>
    </row>
    <row r="566" spans="2:6">
      <c r="B566">
        <v>11289</v>
      </c>
      <c r="C566" t="s">
        <v>2069</v>
      </c>
      <c r="D566" t="s">
        <v>299</v>
      </c>
      <c r="E566" s="70">
        <v>36165</v>
      </c>
      <c r="F566" s="380"/>
    </row>
    <row r="567" spans="2:6">
      <c r="E567" s="70"/>
      <c r="F567" s="379">
        <f>SUM(E564:E566)</f>
        <v>36165</v>
      </c>
    </row>
    <row r="568" spans="2:6">
      <c r="B568">
        <v>11290</v>
      </c>
      <c r="C568" t="s">
        <v>2070</v>
      </c>
      <c r="D568" t="s">
        <v>301</v>
      </c>
      <c r="E568" s="70">
        <v>27896</v>
      </c>
      <c r="F568" s="380"/>
    </row>
    <row r="569" spans="2:6">
      <c r="E569" s="70"/>
      <c r="F569" s="379">
        <f>SUM(E568)</f>
        <v>27896</v>
      </c>
    </row>
    <row r="575" spans="2:6" ht="15.75">
      <c r="B575" t="s">
        <v>2833</v>
      </c>
      <c r="C575" s="247">
        <v>38826</v>
      </c>
      <c r="F575" s="71">
        <f>F569+F564+F538+F567</f>
        <v>142008.4</v>
      </c>
    </row>
    <row r="577" spans="1:6" ht="13.5" thickBot="1">
      <c r="C577" s="377"/>
    </row>
    <row r="578" spans="1:6" ht="15.75">
      <c r="C578" s="236" t="s">
        <v>751</v>
      </c>
    </row>
    <row r="579" spans="1:6" ht="15.75">
      <c r="C579" s="236" t="s">
        <v>2791</v>
      </c>
    </row>
    <row r="583" spans="1:6" ht="15.75">
      <c r="C583" s="236"/>
    </row>
    <row r="587" spans="1:6" ht="18">
      <c r="A587" s="708" t="s">
        <v>1687</v>
      </c>
      <c r="B587" s="708"/>
      <c r="C587" s="708"/>
      <c r="D587" s="708"/>
      <c r="E587" s="708"/>
    </row>
    <row r="588" spans="1:6">
      <c r="B588" s="109">
        <v>11321</v>
      </c>
      <c r="C588" s="393" t="s">
        <v>1043</v>
      </c>
      <c r="D588" t="s">
        <v>242</v>
      </c>
      <c r="E588" s="28">
        <v>1170</v>
      </c>
      <c r="F588" s="109"/>
    </row>
    <row r="589" spans="1:6">
      <c r="B589" s="109">
        <v>11322</v>
      </c>
      <c r="C589" s="393" t="s">
        <v>1404</v>
      </c>
      <c r="D589" t="s">
        <v>242</v>
      </c>
      <c r="E589" s="28">
        <v>1001.82</v>
      </c>
      <c r="F589" s="109"/>
    </row>
    <row r="590" spans="1:6">
      <c r="B590" s="109">
        <v>11326</v>
      </c>
      <c r="C590" s="393" t="s">
        <v>1404</v>
      </c>
      <c r="D590" t="s">
        <v>242</v>
      </c>
      <c r="E590" s="28">
        <v>1001.82</v>
      </c>
      <c r="F590" s="109"/>
    </row>
    <row r="591" spans="1:6">
      <c r="B591" s="109">
        <v>11327</v>
      </c>
      <c r="C591" s="393" t="s">
        <v>2834</v>
      </c>
      <c r="D591" t="s">
        <v>242</v>
      </c>
      <c r="E591" s="28">
        <v>870</v>
      </c>
    </row>
    <row r="592" spans="1:6">
      <c r="B592" s="109">
        <v>11328</v>
      </c>
      <c r="C592" s="393" t="s">
        <v>517</v>
      </c>
      <c r="D592" t="s">
        <v>242</v>
      </c>
      <c r="E592" s="28">
        <v>119.98</v>
      </c>
    </row>
    <row r="593" spans="2:6">
      <c r="B593" s="109">
        <v>11334</v>
      </c>
      <c r="C593" s="393" t="s">
        <v>1400</v>
      </c>
      <c r="D593" t="s">
        <v>242</v>
      </c>
      <c r="E593" s="28">
        <v>4559.96</v>
      </c>
    </row>
    <row r="594" spans="2:6">
      <c r="B594" s="109">
        <v>11336</v>
      </c>
      <c r="C594" s="109" t="s">
        <v>1043</v>
      </c>
      <c r="D594" t="s">
        <v>242</v>
      </c>
      <c r="E594" s="28">
        <v>1395</v>
      </c>
    </row>
    <row r="595" spans="2:6">
      <c r="B595" s="109">
        <v>11339</v>
      </c>
      <c r="C595" s="109" t="s">
        <v>512</v>
      </c>
      <c r="D595" t="s">
        <v>242</v>
      </c>
      <c r="E595" s="28">
        <v>1161.49</v>
      </c>
    </row>
    <row r="596" spans="2:6">
      <c r="B596" s="109">
        <v>11340</v>
      </c>
      <c r="C596" s="393" t="s">
        <v>2056</v>
      </c>
      <c r="D596" t="s">
        <v>242</v>
      </c>
      <c r="E596" s="28">
        <v>1170</v>
      </c>
    </row>
    <row r="597" spans="2:6">
      <c r="B597" s="109">
        <v>11341</v>
      </c>
      <c r="C597" s="393" t="s">
        <v>2835</v>
      </c>
      <c r="D597" t="s">
        <v>242</v>
      </c>
      <c r="E597" s="28">
        <v>3050</v>
      </c>
    </row>
    <row r="598" spans="2:6">
      <c r="B598" s="109">
        <v>11343</v>
      </c>
      <c r="C598" s="393" t="s">
        <v>2836</v>
      </c>
      <c r="D598" t="s">
        <v>242</v>
      </c>
      <c r="E598" s="28">
        <v>13766.4</v>
      </c>
    </row>
    <row r="599" spans="2:6">
      <c r="B599" s="109">
        <v>11344</v>
      </c>
      <c r="C599" s="393" t="s">
        <v>517</v>
      </c>
      <c r="D599" t="s">
        <v>242</v>
      </c>
      <c r="E599" s="28">
        <v>119.98</v>
      </c>
    </row>
    <row r="600" spans="2:6">
      <c r="B600" s="109">
        <v>11345</v>
      </c>
      <c r="C600" s="393" t="s">
        <v>1404</v>
      </c>
      <c r="D600" t="s">
        <v>242</v>
      </c>
      <c r="E600" s="28">
        <v>333.94</v>
      </c>
    </row>
    <row r="601" spans="2:6">
      <c r="B601" s="109">
        <v>11346</v>
      </c>
      <c r="C601" s="393" t="s">
        <v>1404</v>
      </c>
      <c r="D601" t="s">
        <v>242</v>
      </c>
      <c r="E601" s="28">
        <v>333.94</v>
      </c>
    </row>
    <row r="602" spans="2:6">
      <c r="E602" s="28"/>
    </row>
    <row r="603" spans="2:6">
      <c r="B603" s="109"/>
      <c r="C603" s="393"/>
      <c r="E603" s="394"/>
    </row>
    <row r="604" spans="2:6">
      <c r="C604" s="29"/>
      <c r="E604" s="70"/>
      <c r="F604" s="379">
        <f>SUM(E588:E601)</f>
        <v>30054.329999999998</v>
      </c>
    </row>
    <row r="605" spans="2:6">
      <c r="E605" s="70"/>
    </row>
    <row r="606" spans="2:6">
      <c r="C606" s="109"/>
      <c r="E606" s="28"/>
      <c r="F606" s="380"/>
    </row>
    <row r="607" spans="2:6">
      <c r="B607">
        <v>11338</v>
      </c>
      <c r="C607" s="109" t="s">
        <v>2837</v>
      </c>
      <c r="D607" t="s">
        <v>209</v>
      </c>
      <c r="E607" s="28">
        <v>350</v>
      </c>
    </row>
    <row r="608" spans="2:6">
      <c r="C608" s="109"/>
      <c r="D608" t="s">
        <v>209</v>
      </c>
      <c r="E608" s="28">
        <v>350</v>
      </c>
    </row>
    <row r="609" spans="2:6">
      <c r="C609" s="109"/>
      <c r="E609" s="28"/>
      <c r="F609" s="379">
        <f>SUM(E606:E608)</f>
        <v>700</v>
      </c>
    </row>
    <row r="610" spans="2:6">
      <c r="C610" s="109"/>
      <c r="E610" s="28"/>
      <c r="F610" s="380"/>
    </row>
    <row r="611" spans="2:6">
      <c r="C611" s="109" t="s">
        <v>2838</v>
      </c>
      <c r="D611" t="s">
        <v>325</v>
      </c>
      <c r="E611" s="28">
        <v>6204.63</v>
      </c>
      <c r="F611" s="380"/>
    </row>
    <row r="612" spans="2:6">
      <c r="C612" s="109"/>
      <c r="E612" s="28"/>
      <c r="F612" s="379">
        <f>SUM(E611)</f>
        <v>6204.63</v>
      </c>
    </row>
    <row r="613" spans="2:6">
      <c r="C613" s="109"/>
      <c r="E613" s="28"/>
      <c r="F613" s="380"/>
    </row>
    <row r="614" spans="2:6">
      <c r="C614" s="109" t="s">
        <v>2839</v>
      </c>
      <c r="D614" t="s">
        <v>141</v>
      </c>
      <c r="E614" s="28">
        <v>2854</v>
      </c>
      <c r="F614" s="380"/>
    </row>
    <row r="615" spans="2:6">
      <c r="C615" s="109"/>
      <c r="E615" s="28"/>
      <c r="F615" s="379">
        <f>SUM(E614)</f>
        <v>2854</v>
      </c>
    </row>
    <row r="616" spans="2:6">
      <c r="C616" s="109" t="s">
        <v>2840</v>
      </c>
      <c r="D616" t="s">
        <v>315</v>
      </c>
      <c r="E616" s="28"/>
    </row>
    <row r="617" spans="2:6">
      <c r="C617" s="109"/>
      <c r="E617" s="28"/>
    </row>
    <row r="618" spans="2:6">
      <c r="E618" s="28"/>
    </row>
    <row r="619" spans="2:6">
      <c r="B619" s="109">
        <v>11217</v>
      </c>
      <c r="C619" s="109" t="s">
        <v>2055</v>
      </c>
      <c r="D619" t="s">
        <v>329</v>
      </c>
      <c r="E619" s="28">
        <v>3608</v>
      </c>
    </row>
    <row r="620" spans="2:6">
      <c r="B620" s="109">
        <v>11219</v>
      </c>
      <c r="C620" s="109" t="s">
        <v>2841</v>
      </c>
      <c r="D620" t="s">
        <v>329</v>
      </c>
      <c r="E620" s="28">
        <v>11369.71</v>
      </c>
    </row>
    <row r="621" spans="2:6">
      <c r="B621" s="109">
        <v>11337</v>
      </c>
      <c r="C621" s="109" t="s">
        <v>2842</v>
      </c>
      <c r="D621" t="s">
        <v>329</v>
      </c>
      <c r="E621" s="28">
        <v>2250</v>
      </c>
    </row>
    <row r="622" spans="2:6">
      <c r="B622" s="109">
        <v>11323</v>
      </c>
      <c r="C622" s="109" t="s">
        <v>2843</v>
      </c>
      <c r="D622" t="s">
        <v>329</v>
      </c>
      <c r="E622" s="28">
        <v>446.95</v>
      </c>
    </row>
    <row r="623" spans="2:6">
      <c r="B623" s="109"/>
      <c r="C623" s="109"/>
      <c r="E623" s="28"/>
      <c r="F623" s="379">
        <f>SUM(E619:E622)</f>
        <v>17674.66</v>
      </c>
    </row>
    <row r="624" spans="2:6">
      <c r="B624" s="109"/>
      <c r="C624" s="109"/>
      <c r="E624" s="28"/>
      <c r="F624" s="380"/>
    </row>
    <row r="625" spans="2:6">
      <c r="B625" s="109"/>
      <c r="C625" s="109"/>
      <c r="E625" s="28"/>
      <c r="F625" s="380"/>
    </row>
    <row r="626" spans="2:6">
      <c r="B626" s="109">
        <v>11348</v>
      </c>
      <c r="C626" s="109" t="s">
        <v>1999</v>
      </c>
      <c r="D626" t="s">
        <v>323</v>
      </c>
      <c r="E626" s="28">
        <v>1700</v>
      </c>
      <c r="F626" s="380"/>
    </row>
    <row r="627" spans="2:6">
      <c r="B627" s="109">
        <v>11349</v>
      </c>
      <c r="C627" s="109" t="s">
        <v>2844</v>
      </c>
      <c r="D627" t="s">
        <v>323</v>
      </c>
      <c r="E627" s="28">
        <v>1119.5999999999999</v>
      </c>
      <c r="F627" s="379">
        <f>SUM(E626:E627)</f>
        <v>2819.6</v>
      </c>
    </row>
    <row r="628" spans="2:6">
      <c r="E628" s="28"/>
      <c r="F628" s="380"/>
    </row>
    <row r="629" spans="2:6">
      <c r="B629">
        <v>11324</v>
      </c>
      <c r="C629" s="29" t="s">
        <v>2845</v>
      </c>
      <c r="D629" t="s">
        <v>217</v>
      </c>
      <c r="E629" s="28">
        <v>2000</v>
      </c>
    </row>
    <row r="630" spans="2:6">
      <c r="B630">
        <v>11325</v>
      </c>
      <c r="C630" s="29" t="s">
        <v>2845</v>
      </c>
      <c r="E630" s="28">
        <v>5000</v>
      </c>
    </row>
    <row r="631" spans="2:6">
      <c r="C631" s="29"/>
      <c r="E631" s="28"/>
    </row>
    <row r="632" spans="2:6">
      <c r="C632" s="29"/>
      <c r="E632" s="28"/>
      <c r="F632" s="379">
        <f>SUM(E629:E631)</f>
        <v>7000</v>
      </c>
    </row>
    <row r="633" spans="2:6">
      <c r="C633" s="29"/>
      <c r="E633" s="28"/>
    </row>
    <row r="634" spans="2:6">
      <c r="C634" s="29"/>
      <c r="E634" s="28"/>
      <c r="F634" s="380"/>
    </row>
    <row r="635" spans="2:6">
      <c r="B635" s="109">
        <v>11335</v>
      </c>
      <c r="C635" s="393" t="s">
        <v>1942</v>
      </c>
      <c r="D635" t="s">
        <v>133</v>
      </c>
      <c r="E635" s="28">
        <v>261.48</v>
      </c>
      <c r="F635" s="380"/>
    </row>
    <row r="636" spans="2:6">
      <c r="B636" s="109"/>
      <c r="C636" s="393"/>
      <c r="E636" s="394"/>
      <c r="F636" s="380"/>
    </row>
    <row r="637" spans="2:6">
      <c r="C637" s="29"/>
      <c r="E637" s="70"/>
      <c r="F637" s="379">
        <f>SUM(E635:E637)</f>
        <v>261.48</v>
      </c>
    </row>
    <row r="639" spans="2:6" ht="15.75">
      <c r="E639" s="71"/>
    </row>
    <row r="640" spans="2:6" ht="15.75">
      <c r="E640" s="71"/>
    </row>
    <row r="641" spans="3:8" ht="15.75">
      <c r="E641" s="71"/>
    </row>
    <row r="642" spans="3:8" ht="15.75">
      <c r="E642" s="71"/>
    </row>
    <row r="644" spans="3:8" ht="16.5" thickBot="1">
      <c r="C644" s="377"/>
      <c r="F644" s="71">
        <f>(F637+F632+F627+F623+F615+F612+F609+F604)</f>
        <v>67568.7</v>
      </c>
      <c r="G644">
        <v>67568.7</v>
      </c>
      <c r="H644" s="32">
        <f>F644-G644</f>
        <v>0</v>
      </c>
    </row>
    <row r="645" spans="3:8" ht="15.75">
      <c r="C645" s="236" t="s">
        <v>751</v>
      </c>
    </row>
    <row r="646" spans="3:8" ht="15.75">
      <c r="C646" s="236" t="s">
        <v>2791</v>
      </c>
      <c r="F646" s="32"/>
    </row>
    <row r="653" spans="3:8" ht="15.75">
      <c r="C653" s="236"/>
    </row>
    <row r="657" spans="1:6" ht="18">
      <c r="A657" s="708" t="s">
        <v>1687</v>
      </c>
      <c r="B657" s="708"/>
      <c r="C657" s="708"/>
      <c r="D657" s="708"/>
      <c r="E657" s="708"/>
    </row>
    <row r="658" spans="1:6">
      <c r="B658" s="109">
        <v>11350</v>
      </c>
      <c r="C658" s="393" t="s">
        <v>2846</v>
      </c>
      <c r="D658" t="s">
        <v>242</v>
      </c>
      <c r="E658" s="28">
        <v>12980</v>
      </c>
      <c r="F658" s="109"/>
    </row>
    <row r="659" spans="1:6">
      <c r="B659" s="109">
        <v>11351</v>
      </c>
      <c r="C659" s="393" t="s">
        <v>517</v>
      </c>
      <c r="D659" t="s">
        <v>242</v>
      </c>
      <c r="E659" s="28">
        <v>179.97</v>
      </c>
      <c r="F659" s="109"/>
    </row>
    <row r="660" spans="1:6">
      <c r="A660" s="109"/>
      <c r="B660" s="109">
        <v>11355</v>
      </c>
      <c r="C660" s="393" t="s">
        <v>1043</v>
      </c>
      <c r="D660" t="s">
        <v>242</v>
      </c>
      <c r="E660" s="28">
        <v>1215</v>
      </c>
      <c r="F660" s="109"/>
    </row>
    <row r="661" spans="1:6">
      <c r="B661" s="109">
        <v>11367</v>
      </c>
      <c r="C661" s="393" t="s">
        <v>2847</v>
      </c>
      <c r="D661" t="s">
        <v>242</v>
      </c>
      <c r="E661" s="28">
        <v>1001.82</v>
      </c>
    </row>
    <row r="662" spans="1:6">
      <c r="B662" s="109">
        <v>11368</v>
      </c>
      <c r="C662" s="393" t="s">
        <v>517</v>
      </c>
      <c r="D662" t="s">
        <v>242</v>
      </c>
      <c r="E662" s="28">
        <v>119.98</v>
      </c>
    </row>
    <row r="663" spans="1:6">
      <c r="B663" s="109">
        <v>11370</v>
      </c>
      <c r="C663" s="393" t="s">
        <v>2056</v>
      </c>
      <c r="D663" t="s">
        <v>242</v>
      </c>
      <c r="E663" s="28">
        <v>780.9</v>
      </c>
    </row>
    <row r="664" spans="1:6">
      <c r="B664" s="109">
        <v>11373</v>
      </c>
      <c r="C664" s="109" t="s">
        <v>2848</v>
      </c>
      <c r="D664" t="s">
        <v>242</v>
      </c>
      <c r="E664" s="28">
        <v>826.91</v>
      </c>
    </row>
    <row r="665" spans="1:6">
      <c r="B665" s="109">
        <v>11374</v>
      </c>
      <c r="C665" s="109" t="s">
        <v>2056</v>
      </c>
      <c r="D665" t="s">
        <v>242</v>
      </c>
      <c r="E665" s="28">
        <v>788.6</v>
      </c>
    </row>
    <row r="666" spans="1:6">
      <c r="B666" s="109">
        <v>11380</v>
      </c>
      <c r="C666" s="393" t="s">
        <v>1043</v>
      </c>
      <c r="D666" t="s">
        <v>242</v>
      </c>
      <c r="E666" s="28">
        <v>1260</v>
      </c>
    </row>
    <row r="667" spans="1:6">
      <c r="B667" s="109">
        <v>11381</v>
      </c>
      <c r="C667" s="393" t="s">
        <v>2849</v>
      </c>
      <c r="D667" t="s">
        <v>242</v>
      </c>
      <c r="E667" s="28">
        <v>8399.0499999999993</v>
      </c>
    </row>
    <row r="668" spans="1:6">
      <c r="B668" s="109">
        <v>11382</v>
      </c>
      <c r="C668" s="393" t="s">
        <v>2850</v>
      </c>
      <c r="D668" t="s">
        <v>242</v>
      </c>
      <c r="E668" s="28">
        <v>4559.96</v>
      </c>
    </row>
    <row r="669" spans="1:6">
      <c r="B669" s="109">
        <v>11383</v>
      </c>
      <c r="C669" s="393" t="s">
        <v>2848</v>
      </c>
      <c r="D669" t="s">
        <v>242</v>
      </c>
      <c r="E669" s="28">
        <v>551.27</v>
      </c>
    </row>
    <row r="670" spans="1:6">
      <c r="B670" s="109">
        <v>11384</v>
      </c>
      <c r="C670" s="393" t="s">
        <v>2848</v>
      </c>
      <c r="D670" t="s">
        <v>242</v>
      </c>
      <c r="E670" s="28">
        <v>735.66</v>
      </c>
    </row>
    <row r="671" spans="1:6">
      <c r="B671" s="109">
        <v>11388</v>
      </c>
      <c r="C671" s="393" t="s">
        <v>2851</v>
      </c>
      <c r="D671" t="s">
        <v>242</v>
      </c>
      <c r="E671" s="28">
        <v>7999.1</v>
      </c>
    </row>
    <row r="672" spans="1:6">
      <c r="B672" s="109">
        <v>11389</v>
      </c>
      <c r="C672" s="393" t="s">
        <v>2848</v>
      </c>
      <c r="D672" t="s">
        <v>242</v>
      </c>
      <c r="E672" s="28">
        <v>735.66</v>
      </c>
    </row>
    <row r="673" spans="2:6">
      <c r="B673" s="109">
        <v>11390</v>
      </c>
      <c r="C673" s="393" t="s">
        <v>517</v>
      </c>
      <c r="D673" t="s">
        <v>242</v>
      </c>
      <c r="E673" s="28">
        <v>539.91</v>
      </c>
    </row>
    <row r="674" spans="2:6">
      <c r="B674" s="109">
        <v>11392</v>
      </c>
      <c r="C674" s="393" t="s">
        <v>2852</v>
      </c>
      <c r="D674" t="s">
        <v>242</v>
      </c>
      <c r="E674" s="28">
        <v>2695.4</v>
      </c>
    </row>
    <row r="675" spans="2:6">
      <c r="B675" s="109">
        <v>11394</v>
      </c>
      <c r="C675" s="393" t="s">
        <v>2853</v>
      </c>
      <c r="D675" t="s">
        <v>242</v>
      </c>
      <c r="E675" s="28">
        <v>4469.96</v>
      </c>
    </row>
    <row r="676" spans="2:6">
      <c r="B676" s="109">
        <v>11395</v>
      </c>
      <c r="C676" s="393" t="s">
        <v>2854</v>
      </c>
      <c r="D676" t="s">
        <v>242</v>
      </c>
      <c r="E676" s="28">
        <v>12497.25</v>
      </c>
    </row>
    <row r="677" spans="2:6">
      <c r="B677" s="109">
        <v>11396</v>
      </c>
      <c r="C677" s="393" t="s">
        <v>2854</v>
      </c>
      <c r="D677" t="s">
        <v>242</v>
      </c>
      <c r="E677" s="28">
        <v>12497.25</v>
      </c>
    </row>
    <row r="678" spans="2:6">
      <c r="B678" s="109">
        <v>11397</v>
      </c>
      <c r="C678" s="393" t="s">
        <v>2851</v>
      </c>
      <c r="D678" t="s">
        <v>242</v>
      </c>
      <c r="E678" s="28">
        <v>5999.43</v>
      </c>
    </row>
    <row r="679" spans="2:6">
      <c r="B679" s="109">
        <v>11398</v>
      </c>
      <c r="C679" s="393" t="s">
        <v>2852</v>
      </c>
      <c r="D679" t="s">
        <v>242</v>
      </c>
      <c r="E679" s="28">
        <v>1399.8</v>
      </c>
    </row>
    <row r="680" spans="2:6">
      <c r="B680" s="109">
        <v>11400</v>
      </c>
      <c r="C680" s="393" t="s">
        <v>2855</v>
      </c>
      <c r="D680" t="s">
        <v>242</v>
      </c>
      <c r="E680" s="28">
        <v>16150</v>
      </c>
    </row>
    <row r="681" spans="2:6">
      <c r="B681" s="109">
        <v>11401</v>
      </c>
      <c r="C681" s="393" t="s">
        <v>2856</v>
      </c>
      <c r="D681" t="s">
        <v>242</v>
      </c>
      <c r="E681" s="28">
        <v>2800</v>
      </c>
    </row>
    <row r="682" spans="2:6">
      <c r="B682" s="109">
        <v>11403</v>
      </c>
      <c r="C682" s="393" t="s">
        <v>2847</v>
      </c>
      <c r="D682" t="s">
        <v>242</v>
      </c>
      <c r="E682" s="28">
        <v>1001.82</v>
      </c>
    </row>
    <row r="683" spans="2:6">
      <c r="B683" s="109">
        <v>11405</v>
      </c>
      <c r="C683" s="393" t="s">
        <v>517</v>
      </c>
      <c r="D683" t="s">
        <v>242</v>
      </c>
      <c r="E683" s="28">
        <v>599.9</v>
      </c>
    </row>
    <row r="684" spans="2:6">
      <c r="B684" s="109">
        <v>11407</v>
      </c>
      <c r="C684" s="393" t="s">
        <v>2856</v>
      </c>
      <c r="D684" t="s">
        <v>242</v>
      </c>
      <c r="E684" s="28">
        <v>4200</v>
      </c>
    </row>
    <row r="685" spans="2:6">
      <c r="B685" s="109"/>
      <c r="C685" s="393"/>
      <c r="E685" s="28"/>
    </row>
    <row r="686" spans="2:6">
      <c r="C686" s="29"/>
      <c r="E686" s="28"/>
      <c r="F686" s="379">
        <f>SUM(E658:E684)</f>
        <v>106984.59999999999</v>
      </c>
    </row>
    <row r="687" spans="2:6">
      <c r="E687" s="28"/>
    </row>
    <row r="688" spans="2:6">
      <c r="C688" s="109"/>
      <c r="E688" s="28"/>
      <c r="F688" s="380"/>
    </row>
    <row r="689" spans="2:6">
      <c r="B689">
        <v>11357</v>
      </c>
      <c r="C689" s="109" t="s">
        <v>2837</v>
      </c>
      <c r="D689" t="s">
        <v>209</v>
      </c>
      <c r="E689" s="28">
        <v>350</v>
      </c>
    </row>
    <row r="690" spans="2:6">
      <c r="B690">
        <v>11391</v>
      </c>
      <c r="C690" s="109" t="s">
        <v>2837</v>
      </c>
      <c r="D690" t="s">
        <v>209</v>
      </c>
      <c r="E690" s="28">
        <v>350</v>
      </c>
    </row>
    <row r="691" spans="2:6">
      <c r="B691">
        <v>11376</v>
      </c>
      <c r="C691" s="109" t="s">
        <v>1385</v>
      </c>
      <c r="D691" t="s">
        <v>209</v>
      </c>
      <c r="E691" s="28">
        <v>525</v>
      </c>
    </row>
    <row r="692" spans="2:6">
      <c r="C692" s="109"/>
      <c r="E692" s="28"/>
      <c r="F692" s="379">
        <f>SUM(E688:E691)</f>
        <v>1225</v>
      </c>
    </row>
    <row r="693" spans="2:6">
      <c r="C693" s="109"/>
      <c r="E693" s="28"/>
    </row>
    <row r="694" spans="2:6">
      <c r="B694">
        <v>11402</v>
      </c>
      <c r="C694" s="109" t="s">
        <v>2857</v>
      </c>
      <c r="D694" t="s">
        <v>124</v>
      </c>
      <c r="E694" s="28">
        <v>390</v>
      </c>
    </row>
    <row r="695" spans="2:6">
      <c r="C695" s="109"/>
      <c r="E695" s="28"/>
      <c r="F695" s="399">
        <f>(E694)</f>
        <v>390</v>
      </c>
    </row>
    <row r="696" spans="2:6" hidden="1">
      <c r="C696" s="109"/>
      <c r="E696" s="28"/>
    </row>
    <row r="697" spans="2:6" hidden="1">
      <c r="C697" s="109"/>
      <c r="E697" s="28"/>
    </row>
    <row r="698" spans="2:6" hidden="1">
      <c r="C698" s="109"/>
      <c r="E698" s="28"/>
    </row>
    <row r="699" spans="2:6" hidden="1">
      <c r="C699" s="109"/>
      <c r="E699" s="28"/>
    </row>
    <row r="700" spans="2:6" hidden="1">
      <c r="C700" s="109"/>
      <c r="E700" s="28"/>
    </row>
    <row r="701" spans="2:6" hidden="1">
      <c r="C701" s="109"/>
      <c r="E701" s="28"/>
    </row>
    <row r="702" spans="2:6" hidden="1">
      <c r="C702" s="109"/>
      <c r="E702" s="28"/>
    </row>
    <row r="703" spans="2:6">
      <c r="C703" s="109"/>
      <c r="E703" s="28"/>
      <c r="F703" s="380"/>
    </row>
    <row r="704" spans="2:6">
      <c r="B704">
        <v>11408</v>
      </c>
      <c r="C704" s="109" t="s">
        <v>2858</v>
      </c>
      <c r="D704" t="s">
        <v>325</v>
      </c>
      <c r="E704" s="28">
        <v>2450</v>
      </c>
      <c r="F704" s="380"/>
    </row>
    <row r="705" spans="2:6">
      <c r="C705" s="109"/>
      <c r="E705" s="28"/>
      <c r="F705" s="379">
        <f>SUM(E704)</f>
        <v>2450</v>
      </c>
    </row>
    <row r="706" spans="2:6" hidden="1">
      <c r="C706" s="109"/>
      <c r="E706" s="28"/>
      <c r="F706" s="380"/>
    </row>
    <row r="707" spans="2:6" hidden="1">
      <c r="C707" s="109" t="s">
        <v>2839</v>
      </c>
      <c r="D707" t="s">
        <v>141</v>
      </c>
      <c r="E707" s="28"/>
      <c r="F707" s="380"/>
    </row>
    <row r="708" spans="2:6">
      <c r="C708" s="109"/>
      <c r="E708" s="28"/>
      <c r="F708" s="380"/>
    </row>
    <row r="709" spans="2:6">
      <c r="E709" s="28"/>
    </row>
    <row r="710" spans="2:6">
      <c r="B710" s="109">
        <v>11353</v>
      </c>
      <c r="C710" s="109" t="s">
        <v>2859</v>
      </c>
      <c r="D710" t="s">
        <v>329</v>
      </c>
      <c r="E710" s="28">
        <v>339.25</v>
      </c>
    </row>
    <row r="711" spans="2:6">
      <c r="B711" s="109">
        <v>11354</v>
      </c>
      <c r="C711" s="109" t="s">
        <v>2860</v>
      </c>
      <c r="D711" t="s">
        <v>329</v>
      </c>
      <c r="E711" s="28">
        <v>1494.99</v>
      </c>
    </row>
    <row r="712" spans="2:6">
      <c r="B712" s="109">
        <v>11356</v>
      </c>
      <c r="C712" s="109" t="s">
        <v>2861</v>
      </c>
      <c r="D712" t="s">
        <v>329</v>
      </c>
      <c r="E712" s="28">
        <v>250</v>
      </c>
    </row>
    <row r="713" spans="2:6">
      <c r="B713" s="109">
        <v>11366</v>
      </c>
      <c r="C713" s="109" t="s">
        <v>2861</v>
      </c>
      <c r="D713" t="s">
        <v>329</v>
      </c>
      <c r="E713" s="28">
        <v>1305</v>
      </c>
    </row>
    <row r="714" spans="2:6">
      <c r="B714" s="109">
        <v>11393</v>
      </c>
      <c r="C714" s="109" t="s">
        <v>1999</v>
      </c>
      <c r="D714" t="s">
        <v>329</v>
      </c>
      <c r="E714" s="28">
        <v>1015</v>
      </c>
    </row>
    <row r="715" spans="2:6">
      <c r="E715" s="28"/>
    </row>
    <row r="716" spans="2:6">
      <c r="B716" s="109"/>
      <c r="C716" s="109"/>
      <c r="E716" s="28"/>
      <c r="F716" s="379">
        <f>SUM(E710:E714)</f>
        <v>4404.24</v>
      </c>
    </row>
    <row r="717" spans="2:6">
      <c r="B717" s="109"/>
      <c r="C717" s="109"/>
      <c r="E717" s="28"/>
      <c r="F717" s="380"/>
    </row>
    <row r="718" spans="2:6">
      <c r="B718" s="109">
        <v>11369</v>
      </c>
      <c r="C718" s="109" t="s">
        <v>2844</v>
      </c>
      <c r="D718" t="s">
        <v>323</v>
      </c>
      <c r="E718" s="28">
        <v>10378.65</v>
      </c>
    </row>
    <row r="719" spans="2:6">
      <c r="B719">
        <v>11371</v>
      </c>
      <c r="C719" t="s">
        <v>2862</v>
      </c>
      <c r="D719" t="s">
        <v>323</v>
      </c>
      <c r="E719" s="28">
        <v>1710</v>
      </c>
      <c r="F719" s="380"/>
    </row>
    <row r="720" spans="2:6">
      <c r="B720" s="109">
        <v>11372</v>
      </c>
      <c r="C720" s="109" t="s">
        <v>2863</v>
      </c>
      <c r="D720" t="s">
        <v>323</v>
      </c>
      <c r="E720" s="28">
        <v>374.95</v>
      </c>
      <c r="F720" s="380"/>
    </row>
    <row r="721" spans="2:6">
      <c r="B721" s="109">
        <v>11375</v>
      </c>
      <c r="C721" t="s">
        <v>2862</v>
      </c>
      <c r="D721" t="s">
        <v>323</v>
      </c>
      <c r="E721" s="28">
        <v>960</v>
      </c>
      <c r="F721" s="380"/>
    </row>
    <row r="722" spans="2:6">
      <c r="B722" s="109">
        <v>11379</v>
      </c>
      <c r="C722" s="109" t="s">
        <v>2862</v>
      </c>
      <c r="D722" t="s">
        <v>323</v>
      </c>
      <c r="E722" s="28">
        <v>1665</v>
      </c>
      <c r="F722" s="380"/>
    </row>
    <row r="723" spans="2:6">
      <c r="B723" s="109">
        <v>11385</v>
      </c>
      <c r="C723" t="s">
        <v>2864</v>
      </c>
      <c r="D723" t="s">
        <v>323</v>
      </c>
      <c r="E723" s="28">
        <v>295</v>
      </c>
      <c r="F723" s="380"/>
    </row>
    <row r="724" spans="2:6">
      <c r="B724" s="109">
        <v>11386</v>
      </c>
      <c r="C724" s="109" t="s">
        <v>2863</v>
      </c>
      <c r="D724" t="s">
        <v>323</v>
      </c>
      <c r="E724" s="28">
        <v>143.5</v>
      </c>
      <c r="F724" s="380"/>
    </row>
    <row r="725" spans="2:6">
      <c r="B725" s="109">
        <v>11387</v>
      </c>
      <c r="C725" t="s">
        <v>2863</v>
      </c>
      <c r="D725" t="s">
        <v>323</v>
      </c>
      <c r="E725" s="28">
        <v>3587.5</v>
      </c>
      <c r="F725" s="380"/>
    </row>
    <row r="726" spans="2:6">
      <c r="B726" s="109">
        <v>11404</v>
      </c>
      <c r="C726" s="109" t="s">
        <v>2865</v>
      </c>
      <c r="D726" t="s">
        <v>323</v>
      </c>
      <c r="E726" s="28">
        <v>595</v>
      </c>
      <c r="F726" s="380"/>
    </row>
    <row r="727" spans="2:6">
      <c r="B727" s="109">
        <v>11406</v>
      </c>
      <c r="C727" t="s">
        <v>2866</v>
      </c>
      <c r="D727" t="s">
        <v>323</v>
      </c>
      <c r="E727" s="28">
        <v>1425</v>
      </c>
      <c r="F727" s="380"/>
    </row>
    <row r="728" spans="2:6">
      <c r="E728" s="28"/>
      <c r="F728" s="380"/>
    </row>
    <row r="729" spans="2:6">
      <c r="E729" s="28"/>
      <c r="F729" s="379">
        <f>SUM(E718:E727)</f>
        <v>21134.6</v>
      </c>
    </row>
    <row r="730" spans="2:6" hidden="1">
      <c r="E730" s="28"/>
    </row>
    <row r="731" spans="2:6" hidden="1">
      <c r="C731" s="29"/>
      <c r="E731" s="28"/>
      <c r="F731" s="379">
        <f>SUM(E730:E730)</f>
        <v>0</v>
      </c>
    </row>
    <row r="732" spans="2:6" hidden="1">
      <c r="C732" s="29"/>
      <c r="E732" s="28"/>
    </row>
    <row r="733" spans="2:6">
      <c r="C733" s="29"/>
      <c r="E733" s="28"/>
      <c r="F733" s="380"/>
    </row>
    <row r="734" spans="2:6">
      <c r="B734" s="109">
        <v>11352</v>
      </c>
      <c r="C734" s="393" t="s">
        <v>2867</v>
      </c>
      <c r="D734" t="s">
        <v>133</v>
      </c>
      <c r="E734" s="28">
        <v>350</v>
      </c>
      <c r="F734" s="380"/>
    </row>
    <row r="735" spans="2:6">
      <c r="B735" s="109"/>
      <c r="C735" s="393"/>
      <c r="E735" s="28"/>
      <c r="F735" s="380"/>
    </row>
    <row r="736" spans="2:6">
      <c r="C736" s="29"/>
      <c r="E736" s="28"/>
      <c r="F736" s="379">
        <f>SUM(E734:E736)</f>
        <v>350</v>
      </c>
    </row>
    <row r="737" spans="2:6">
      <c r="E737" s="28"/>
    </row>
    <row r="738" spans="2:6">
      <c r="B738">
        <v>11358</v>
      </c>
      <c r="C738" s="29" t="s">
        <v>2868</v>
      </c>
      <c r="D738" t="s">
        <v>139</v>
      </c>
      <c r="E738" s="28">
        <v>60</v>
      </c>
    </row>
    <row r="739" spans="2:6">
      <c r="B739">
        <v>11359</v>
      </c>
      <c r="C739" s="29" t="s">
        <v>2868</v>
      </c>
      <c r="D739" t="s">
        <v>139</v>
      </c>
      <c r="E739" s="28">
        <v>1950</v>
      </c>
    </row>
    <row r="740" spans="2:6">
      <c r="B740">
        <v>11360</v>
      </c>
      <c r="C740" s="29" t="s">
        <v>2868</v>
      </c>
      <c r="D740" t="s">
        <v>139</v>
      </c>
      <c r="E740" s="28">
        <v>3960</v>
      </c>
    </row>
    <row r="742" spans="2:6">
      <c r="B742">
        <v>11361</v>
      </c>
      <c r="C742" s="29" t="s">
        <v>2868</v>
      </c>
      <c r="D742" t="s">
        <v>139</v>
      </c>
      <c r="E742" s="28">
        <v>340</v>
      </c>
    </row>
    <row r="743" spans="2:6">
      <c r="B743">
        <v>11362</v>
      </c>
      <c r="C743" s="29" t="s">
        <v>2868</v>
      </c>
      <c r="D743" t="s">
        <v>139</v>
      </c>
      <c r="E743" s="28">
        <v>1000</v>
      </c>
    </row>
    <row r="744" spans="2:6">
      <c r="B744">
        <v>11363</v>
      </c>
      <c r="C744" s="29" t="s">
        <v>2868</v>
      </c>
      <c r="D744" t="s">
        <v>139</v>
      </c>
      <c r="E744" s="28">
        <v>2170</v>
      </c>
    </row>
    <row r="745" spans="2:6">
      <c r="B745">
        <v>11364</v>
      </c>
      <c r="C745" s="29" t="s">
        <v>2868</v>
      </c>
      <c r="D745" t="s">
        <v>139</v>
      </c>
      <c r="E745" s="28">
        <v>2300</v>
      </c>
    </row>
    <row r="746" spans="2:6">
      <c r="B746">
        <v>11365</v>
      </c>
      <c r="C746" s="29" t="s">
        <v>2868</v>
      </c>
      <c r="D746" t="s">
        <v>139</v>
      </c>
      <c r="E746" s="28">
        <v>1400</v>
      </c>
    </row>
    <row r="747" spans="2:6">
      <c r="E747" s="28"/>
      <c r="F747" s="399">
        <f>SUM(E738:E747)</f>
        <v>13180</v>
      </c>
    </row>
    <row r="749" spans="2:6">
      <c r="B749">
        <v>11377</v>
      </c>
      <c r="C749" t="s">
        <v>2869</v>
      </c>
      <c r="D749" t="s">
        <v>2870</v>
      </c>
      <c r="E749" s="28">
        <v>1650</v>
      </c>
    </row>
    <row r="750" spans="2:6">
      <c r="B750">
        <v>11378</v>
      </c>
      <c r="C750" t="s">
        <v>2869</v>
      </c>
      <c r="D750" t="s">
        <v>2870</v>
      </c>
      <c r="E750" s="28">
        <v>550</v>
      </c>
      <c r="F750" s="399">
        <f>SUM(E749:E750)</f>
        <v>2200</v>
      </c>
    </row>
    <row r="751" spans="2:6" ht="15.75">
      <c r="E751" s="71"/>
    </row>
    <row r="754" spans="1:8" ht="16.5" thickBot="1">
      <c r="C754" s="377"/>
      <c r="F754" s="71">
        <f>(F736+F731+F729+F716+F708+F705+F692+F686+F750+F695+F747)</f>
        <v>152318.44</v>
      </c>
      <c r="G754" s="71">
        <v>152318.44</v>
      </c>
      <c r="H754" s="32">
        <f>(G754-F754)</f>
        <v>0</v>
      </c>
    </row>
    <row r="755" spans="1:8" ht="15.75">
      <c r="C755" s="236" t="s">
        <v>751</v>
      </c>
    </row>
    <row r="756" spans="1:8" ht="15.75">
      <c r="C756" s="236" t="s">
        <v>2791</v>
      </c>
      <c r="F756" s="32"/>
    </row>
    <row r="766" spans="1:8" ht="21.95" customHeight="1">
      <c r="B766" s="694" t="s">
        <v>2871</v>
      </c>
      <c r="C766" s="694"/>
      <c r="D766" s="694"/>
      <c r="E766" s="694"/>
      <c r="F766" s="694"/>
    </row>
    <row r="767" spans="1:8" ht="21.95" customHeight="1">
      <c r="B767" s="441"/>
      <c r="C767" s="441"/>
      <c r="D767" s="441"/>
      <c r="E767" s="441"/>
      <c r="F767" s="441"/>
    </row>
    <row r="768" spans="1:8" ht="21.95" customHeight="1">
      <c r="A768" s="401"/>
      <c r="B768" s="401"/>
      <c r="C768" s="402" t="s">
        <v>545</v>
      </c>
      <c r="D768" s="401"/>
      <c r="E768" s="401"/>
    </row>
    <row r="769" spans="2:5">
      <c r="B769" s="40">
        <v>11543</v>
      </c>
      <c r="C769" s="29" t="s">
        <v>1040</v>
      </c>
      <c r="D769" t="s">
        <v>242</v>
      </c>
      <c r="E769" s="28">
        <v>798.01</v>
      </c>
    </row>
    <row r="770" spans="2:5">
      <c r="B770" s="40">
        <v>11544</v>
      </c>
      <c r="C770" s="29" t="s">
        <v>1044</v>
      </c>
      <c r="D770" t="s">
        <v>242</v>
      </c>
      <c r="E770" s="28">
        <v>239</v>
      </c>
    </row>
    <row r="771" spans="2:5">
      <c r="B771" s="40">
        <v>11546</v>
      </c>
      <c r="C771" s="29" t="s">
        <v>1040</v>
      </c>
      <c r="D771" t="s">
        <v>242</v>
      </c>
      <c r="E771" s="28">
        <v>598</v>
      </c>
    </row>
    <row r="772" spans="2:5">
      <c r="B772" s="40">
        <v>11548</v>
      </c>
      <c r="C772" s="29" t="s">
        <v>549</v>
      </c>
      <c r="D772" t="s">
        <v>242</v>
      </c>
      <c r="E772" s="28">
        <v>4559.96</v>
      </c>
    </row>
    <row r="773" spans="2:5">
      <c r="B773" s="40">
        <v>11549</v>
      </c>
      <c r="C773" s="29" t="s">
        <v>1040</v>
      </c>
      <c r="D773" t="s">
        <v>242</v>
      </c>
      <c r="E773" s="28">
        <v>399.01</v>
      </c>
    </row>
    <row r="774" spans="2:5">
      <c r="B774" s="40">
        <v>11553</v>
      </c>
      <c r="C774" s="29" t="s">
        <v>1042</v>
      </c>
      <c r="D774" t="s">
        <v>242</v>
      </c>
      <c r="E774" s="28">
        <v>1439.98</v>
      </c>
    </row>
    <row r="775" spans="2:5">
      <c r="B775" s="40">
        <v>11554</v>
      </c>
      <c r="C775" s="29" t="s">
        <v>517</v>
      </c>
      <c r="D775" t="s">
        <v>242</v>
      </c>
      <c r="E775" s="28">
        <v>130</v>
      </c>
    </row>
    <row r="776" spans="2:5">
      <c r="B776" s="40">
        <v>11555</v>
      </c>
      <c r="C776" s="29" t="s">
        <v>1043</v>
      </c>
      <c r="D776" t="s">
        <v>242</v>
      </c>
      <c r="E776" s="28">
        <v>945</v>
      </c>
    </row>
    <row r="777" spans="2:5">
      <c r="B777" s="40">
        <v>11557</v>
      </c>
      <c r="C777" s="29" t="s">
        <v>1042</v>
      </c>
      <c r="D777" t="s">
        <v>242</v>
      </c>
      <c r="E777" s="28">
        <v>959.34</v>
      </c>
    </row>
    <row r="778" spans="2:5">
      <c r="B778" s="40">
        <v>11560</v>
      </c>
      <c r="C778" s="29" t="s">
        <v>1159</v>
      </c>
      <c r="D778" t="s">
        <v>242</v>
      </c>
      <c r="E778" s="28">
        <v>8842.92</v>
      </c>
    </row>
    <row r="779" spans="2:5">
      <c r="B779" s="40">
        <v>11561</v>
      </c>
      <c r="C779" s="29" t="s">
        <v>1160</v>
      </c>
      <c r="D779" t="s">
        <v>242</v>
      </c>
      <c r="E779" s="28">
        <v>224.95</v>
      </c>
    </row>
    <row r="780" spans="2:5">
      <c r="B780" s="40">
        <v>11562</v>
      </c>
      <c r="C780" s="29" t="s">
        <v>1040</v>
      </c>
      <c r="D780" t="s">
        <v>242</v>
      </c>
      <c r="E780" s="28">
        <v>598</v>
      </c>
    </row>
    <row r="781" spans="2:5">
      <c r="B781" s="40">
        <v>11563</v>
      </c>
      <c r="C781" s="29" t="s">
        <v>1040</v>
      </c>
      <c r="D781" t="s">
        <v>242</v>
      </c>
      <c r="E781" s="28">
        <v>698.01</v>
      </c>
    </row>
    <row r="782" spans="2:5">
      <c r="B782" s="40">
        <v>11564</v>
      </c>
      <c r="C782" s="29" t="s">
        <v>1161</v>
      </c>
      <c r="D782" t="s">
        <v>242</v>
      </c>
      <c r="E782" s="28">
        <v>8851.9</v>
      </c>
    </row>
    <row r="783" spans="2:5">
      <c r="B783" s="40">
        <v>11567</v>
      </c>
      <c r="C783" s="29" t="s">
        <v>1162</v>
      </c>
      <c r="D783" t="s">
        <v>242</v>
      </c>
      <c r="E783" s="28">
        <v>10668.8</v>
      </c>
    </row>
    <row r="784" spans="2:5">
      <c r="B784" s="40">
        <v>11569</v>
      </c>
      <c r="C784" s="29" t="s">
        <v>1040</v>
      </c>
      <c r="D784" t="s">
        <v>242</v>
      </c>
      <c r="E784" s="28">
        <v>598</v>
      </c>
    </row>
    <row r="785" spans="2:6">
      <c r="B785" s="40">
        <v>11570</v>
      </c>
      <c r="C785" s="29" t="s">
        <v>1160</v>
      </c>
      <c r="D785" t="s">
        <v>242</v>
      </c>
      <c r="E785" s="28">
        <v>9109.16</v>
      </c>
    </row>
    <row r="786" spans="2:6">
      <c r="B786" s="40">
        <v>11574</v>
      </c>
      <c r="C786" s="29" t="s">
        <v>1162</v>
      </c>
      <c r="D786" t="s">
        <v>242</v>
      </c>
      <c r="E786" s="28">
        <v>9036.7999999999993</v>
      </c>
    </row>
    <row r="787" spans="2:6">
      <c r="B787" s="40">
        <v>11576</v>
      </c>
      <c r="C787" s="29" t="s">
        <v>1040</v>
      </c>
      <c r="D787" t="s">
        <v>242</v>
      </c>
      <c r="E787" s="28">
        <v>598</v>
      </c>
    </row>
    <row r="788" spans="2:6">
      <c r="B788" s="40">
        <v>11577</v>
      </c>
      <c r="C788" s="29" t="s">
        <v>1040</v>
      </c>
      <c r="D788" t="s">
        <v>242</v>
      </c>
      <c r="E788" s="28">
        <v>598</v>
      </c>
    </row>
    <row r="789" spans="2:6">
      <c r="B789" s="40">
        <v>11578</v>
      </c>
      <c r="C789" s="29" t="s">
        <v>1162</v>
      </c>
      <c r="D789" t="s">
        <v>242</v>
      </c>
      <c r="E789" s="28">
        <v>9452.7999999999993</v>
      </c>
    </row>
    <row r="790" spans="2:6">
      <c r="B790" s="40">
        <v>11579</v>
      </c>
      <c r="C790" s="29" t="s">
        <v>1162</v>
      </c>
      <c r="D790" t="s">
        <v>242</v>
      </c>
      <c r="E790" s="28">
        <v>889.6</v>
      </c>
    </row>
    <row r="791" spans="2:6">
      <c r="B791" s="40"/>
      <c r="C791" s="29"/>
      <c r="E791" s="28"/>
    </row>
    <row r="792" spans="2:6">
      <c r="B792" s="40"/>
      <c r="C792" s="29"/>
      <c r="E792" s="28"/>
      <c r="F792" s="379">
        <f>SUM(E769:E790)</f>
        <v>70235.24000000002</v>
      </c>
    </row>
    <row r="793" spans="2:6" ht="15.75">
      <c r="B793" s="40"/>
      <c r="C793" s="402" t="s">
        <v>2793</v>
      </c>
    </row>
    <row r="794" spans="2:6">
      <c r="B794" s="40">
        <v>11551</v>
      </c>
      <c r="C794" s="29" t="s">
        <v>1118</v>
      </c>
      <c r="D794" t="s">
        <v>133</v>
      </c>
      <c r="E794" s="28">
        <v>150</v>
      </c>
    </row>
    <row r="795" spans="2:6">
      <c r="B795" s="40">
        <v>11573</v>
      </c>
      <c r="C795" s="29" t="s">
        <v>981</v>
      </c>
      <c r="D795" t="s">
        <v>133</v>
      </c>
      <c r="E795" s="28">
        <v>100</v>
      </c>
    </row>
    <row r="796" spans="2:6">
      <c r="B796" s="40"/>
      <c r="C796" s="29"/>
      <c r="E796" s="28"/>
      <c r="F796" s="379">
        <f>SUM(E794:E795)</f>
        <v>250</v>
      </c>
    </row>
    <row r="797" spans="2:6" ht="15.75">
      <c r="B797" s="40"/>
      <c r="C797" s="402" t="s">
        <v>2794</v>
      </c>
    </row>
    <row r="798" spans="2:6">
      <c r="B798" s="40">
        <v>11547</v>
      </c>
      <c r="C798" t="s">
        <v>1007</v>
      </c>
      <c r="D798" t="s">
        <v>209</v>
      </c>
      <c r="E798" s="28">
        <v>1050</v>
      </c>
    </row>
    <row r="799" spans="2:6">
      <c r="B799" s="40">
        <v>11565</v>
      </c>
      <c r="C799" t="s">
        <v>1007</v>
      </c>
      <c r="D799" t="s">
        <v>209</v>
      </c>
      <c r="E799" s="28">
        <v>350</v>
      </c>
      <c r="F799" s="380"/>
    </row>
    <row r="800" spans="2:6">
      <c r="B800" s="40">
        <v>11566</v>
      </c>
      <c r="C800" t="s">
        <v>1137</v>
      </c>
      <c r="D800" t="s">
        <v>209</v>
      </c>
      <c r="E800" s="28">
        <v>350</v>
      </c>
      <c r="F800" s="380"/>
    </row>
    <row r="801" spans="2:6">
      <c r="B801" s="40">
        <v>11580</v>
      </c>
      <c r="C801" t="s">
        <v>1007</v>
      </c>
      <c r="D801" t="s">
        <v>209</v>
      </c>
      <c r="E801" s="28">
        <v>350</v>
      </c>
      <c r="F801" s="380"/>
    </row>
    <row r="802" spans="2:6">
      <c r="B802" s="40"/>
      <c r="E802" s="28"/>
      <c r="F802" s="379">
        <f>SUM(E798:E801)</f>
        <v>2100</v>
      </c>
    </row>
    <row r="803" spans="2:6" ht="15.75">
      <c r="B803" s="40"/>
      <c r="C803" s="402" t="s">
        <v>2795</v>
      </c>
    </row>
    <row r="804" spans="2:6">
      <c r="B804" s="40">
        <v>11571</v>
      </c>
      <c r="C804" t="s">
        <v>1171</v>
      </c>
      <c r="D804" t="s">
        <v>323</v>
      </c>
      <c r="E804" s="28">
        <v>670</v>
      </c>
      <c r="F804" s="379">
        <f>SUM(E804)</f>
        <v>670</v>
      </c>
    </row>
    <row r="805" spans="2:6">
      <c r="B805" s="40"/>
      <c r="E805" s="28"/>
      <c r="F805" s="380"/>
    </row>
    <row r="806" spans="2:6">
      <c r="B806" s="40"/>
      <c r="E806" s="28"/>
      <c r="F806" s="380"/>
    </row>
    <row r="807" spans="2:6">
      <c r="B807" s="40"/>
      <c r="E807" s="28"/>
      <c r="F807" s="380"/>
    </row>
    <row r="808" spans="2:6">
      <c r="B808" s="40"/>
      <c r="E808" s="28"/>
      <c r="F808" s="380"/>
    </row>
    <row r="809" spans="2:6">
      <c r="B809" s="40"/>
    </row>
    <row r="810" spans="2:6" ht="15.75">
      <c r="B810" s="40"/>
      <c r="C810" s="402" t="s">
        <v>2796</v>
      </c>
    </row>
    <row r="811" spans="2:6">
      <c r="B811" s="40">
        <v>11542</v>
      </c>
      <c r="C811" t="s">
        <v>1173</v>
      </c>
      <c r="D811" t="s">
        <v>329</v>
      </c>
      <c r="E811" s="28">
        <v>15292.8</v>
      </c>
    </row>
    <row r="812" spans="2:6">
      <c r="B812" s="40">
        <v>11556</v>
      </c>
      <c r="C812" t="s">
        <v>1174</v>
      </c>
      <c r="D812" t="s">
        <v>329</v>
      </c>
      <c r="E812" s="28">
        <v>4300</v>
      </c>
    </row>
    <row r="813" spans="2:6">
      <c r="B813" s="40">
        <v>11558</v>
      </c>
      <c r="C813" t="s">
        <v>1175</v>
      </c>
      <c r="D813" t="s">
        <v>329</v>
      </c>
      <c r="E813" s="28">
        <v>4560</v>
      </c>
    </row>
    <row r="814" spans="2:6">
      <c r="B814" s="40">
        <v>11559</v>
      </c>
      <c r="C814" t="s">
        <v>1176</v>
      </c>
      <c r="D814" t="s">
        <v>329</v>
      </c>
      <c r="E814" s="28">
        <v>3380.22</v>
      </c>
    </row>
    <row r="815" spans="2:6">
      <c r="B815" s="40">
        <v>11572</v>
      </c>
      <c r="C815" s="29" t="s">
        <v>1177</v>
      </c>
      <c r="D815" t="s">
        <v>329</v>
      </c>
      <c r="E815" s="28">
        <v>1257</v>
      </c>
    </row>
    <row r="816" spans="2:6">
      <c r="B816" s="40">
        <v>11575</v>
      </c>
      <c r="C816" s="29" t="s">
        <v>1178</v>
      </c>
      <c r="D816" t="s">
        <v>329</v>
      </c>
      <c r="E816" s="28">
        <v>5800</v>
      </c>
    </row>
    <row r="817" spans="2:8">
      <c r="B817" s="40"/>
      <c r="E817" s="32"/>
      <c r="F817" s="379">
        <f>SUM(E811:E816)</f>
        <v>34590.020000000004</v>
      </c>
    </row>
    <row r="818" spans="2:8">
      <c r="B818" s="40"/>
      <c r="E818" s="32"/>
      <c r="F818" s="380"/>
    </row>
    <row r="819" spans="2:8">
      <c r="B819" s="40"/>
      <c r="E819" s="32"/>
      <c r="F819" s="380"/>
    </row>
    <row r="820" spans="2:8">
      <c r="B820" s="40"/>
      <c r="E820" s="32"/>
      <c r="F820" s="380"/>
    </row>
    <row r="821" spans="2:8">
      <c r="B821" s="40"/>
      <c r="E821" s="32"/>
      <c r="F821" s="380"/>
    </row>
    <row r="822" spans="2:8">
      <c r="C822" s="29"/>
      <c r="E822" s="28"/>
      <c r="F822" s="380"/>
    </row>
    <row r="823" spans="2:8" ht="15.75">
      <c r="C823" s="402" t="s">
        <v>2808</v>
      </c>
      <c r="E823" s="28"/>
      <c r="F823" s="380"/>
    </row>
    <row r="824" spans="2:8">
      <c r="B824" s="40">
        <v>11550</v>
      </c>
      <c r="C824" s="29" t="s">
        <v>1146</v>
      </c>
      <c r="D824" t="s">
        <v>217</v>
      </c>
      <c r="E824" s="28">
        <v>2500</v>
      </c>
      <c r="F824" s="380"/>
    </row>
    <row r="825" spans="2:8">
      <c r="C825" s="29"/>
      <c r="E825" s="28"/>
      <c r="F825" s="379">
        <f>SUM(E824)</f>
        <v>2500</v>
      </c>
    </row>
    <row r="826" spans="2:8" ht="15.75">
      <c r="C826" s="402" t="s">
        <v>228</v>
      </c>
      <c r="E826" s="28"/>
      <c r="F826" s="380"/>
    </row>
    <row r="827" spans="2:8">
      <c r="B827" s="40">
        <v>11568</v>
      </c>
      <c r="C827" s="29" t="s">
        <v>2872</v>
      </c>
      <c r="D827" t="s">
        <v>227</v>
      </c>
      <c r="E827" s="28">
        <v>3400</v>
      </c>
      <c r="F827" s="379">
        <f>SUM(E826:E827)</f>
        <v>3400</v>
      </c>
    </row>
    <row r="828" spans="2:8">
      <c r="C828" s="29"/>
      <c r="E828" s="28"/>
      <c r="F828" s="32"/>
    </row>
    <row r="829" spans="2:8">
      <c r="C829" s="29"/>
      <c r="E829" s="28"/>
      <c r="F829" s="32"/>
    </row>
    <row r="830" spans="2:8" ht="16.5" thickBot="1">
      <c r="F830" s="403">
        <f>SUM(F769:F827)</f>
        <v>113745.26000000002</v>
      </c>
      <c r="G830">
        <v>113745.26</v>
      </c>
      <c r="H830" s="32">
        <f>G830-F830</f>
        <v>0</v>
      </c>
    </row>
    <row r="831" spans="2:8" ht="14.25" thickTop="1" thickBot="1">
      <c r="C831" s="377"/>
    </row>
    <row r="832" spans="2:8" ht="15.75">
      <c r="C832" s="236" t="s">
        <v>751</v>
      </c>
    </row>
    <row r="833" spans="3:3" ht="15.75">
      <c r="C833" s="236" t="s">
        <v>2791</v>
      </c>
    </row>
    <row r="834" spans="3:3" ht="15.75">
      <c r="C834" s="236"/>
    </row>
    <row r="835" spans="3:3" ht="15.75">
      <c r="C835" s="236" t="s">
        <v>2873</v>
      </c>
    </row>
    <row r="850" spans="1:6" ht="23.25">
      <c r="B850" s="694" t="s">
        <v>2807</v>
      </c>
      <c r="C850" s="694"/>
      <c r="D850" s="694"/>
      <c r="E850" s="694"/>
      <c r="F850" s="694"/>
    </row>
    <row r="851" spans="1:6" ht="26.25">
      <c r="A851" s="401"/>
      <c r="B851" s="401"/>
      <c r="C851" s="402" t="s">
        <v>545</v>
      </c>
      <c r="D851" s="401"/>
      <c r="E851" s="401"/>
    </row>
    <row r="852" spans="1:6">
      <c r="B852" s="40">
        <v>11659</v>
      </c>
      <c r="C852" s="29" t="s">
        <v>1040</v>
      </c>
      <c r="D852" t="s">
        <v>242</v>
      </c>
      <c r="E852" s="28">
        <v>598</v>
      </c>
    </row>
    <row r="853" spans="1:6">
      <c r="B853" s="40">
        <v>11660</v>
      </c>
      <c r="C853" s="29" t="s">
        <v>1043</v>
      </c>
      <c r="D853" t="s">
        <v>242</v>
      </c>
      <c r="E853" s="28">
        <v>1350</v>
      </c>
    </row>
    <row r="854" spans="1:6">
      <c r="B854" s="40">
        <v>11661</v>
      </c>
      <c r="C854" s="29" t="s">
        <v>1297</v>
      </c>
      <c r="D854" t="s">
        <v>242</v>
      </c>
      <c r="E854" s="28">
        <v>2047.3</v>
      </c>
    </row>
    <row r="855" spans="1:6">
      <c r="B855" s="40">
        <v>11666</v>
      </c>
      <c r="C855" s="29" t="s">
        <v>1040</v>
      </c>
      <c r="D855" t="s">
        <v>242</v>
      </c>
      <c r="E855" s="28">
        <v>598</v>
      </c>
    </row>
    <row r="856" spans="1:6">
      <c r="B856" s="40">
        <v>11668</v>
      </c>
      <c r="C856" s="29" t="s">
        <v>1040</v>
      </c>
      <c r="D856" t="s">
        <v>242</v>
      </c>
      <c r="E856" s="28">
        <v>598</v>
      </c>
    </row>
    <row r="857" spans="1:6">
      <c r="B857" s="40">
        <v>11669</v>
      </c>
      <c r="C857" s="29" t="s">
        <v>1040</v>
      </c>
      <c r="D857" t="s">
        <v>242</v>
      </c>
      <c r="E857" s="28">
        <v>399</v>
      </c>
    </row>
    <row r="858" spans="1:6">
      <c r="B858" s="40">
        <v>11670</v>
      </c>
      <c r="C858" s="29" t="s">
        <v>1040</v>
      </c>
      <c r="D858" t="s">
        <v>242</v>
      </c>
      <c r="E858" s="28">
        <v>598</v>
      </c>
    </row>
    <row r="859" spans="1:6">
      <c r="B859" s="40">
        <v>11671</v>
      </c>
      <c r="C859" s="29" t="s">
        <v>1042</v>
      </c>
      <c r="D859" t="s">
        <v>242</v>
      </c>
      <c r="E859" s="28">
        <v>1079.98</v>
      </c>
    </row>
    <row r="860" spans="1:6">
      <c r="B860" s="40">
        <v>11672</v>
      </c>
      <c r="C860" s="29" t="s">
        <v>517</v>
      </c>
      <c r="D860" t="s">
        <v>242</v>
      </c>
      <c r="E860" s="28">
        <v>65</v>
      </c>
    </row>
    <row r="861" spans="1:6">
      <c r="B861" s="40">
        <v>11673</v>
      </c>
      <c r="C861" s="29" t="s">
        <v>1040</v>
      </c>
      <c r="D861" t="s">
        <v>242</v>
      </c>
      <c r="E861" s="28">
        <v>598</v>
      </c>
    </row>
    <row r="862" spans="1:6">
      <c r="B862" s="40">
        <v>11674</v>
      </c>
      <c r="C862" s="29" t="s">
        <v>1042</v>
      </c>
      <c r="D862" t="s">
        <v>242</v>
      </c>
      <c r="E862" s="28">
        <v>799.45</v>
      </c>
    </row>
    <row r="863" spans="1:6">
      <c r="B863" s="40">
        <v>11676</v>
      </c>
      <c r="C863" s="29" t="s">
        <v>1043</v>
      </c>
      <c r="D863" t="s">
        <v>242</v>
      </c>
      <c r="E863" s="28">
        <v>1080</v>
      </c>
    </row>
    <row r="864" spans="1:6">
      <c r="B864" s="40">
        <v>11678</v>
      </c>
      <c r="C864" s="29" t="s">
        <v>1040</v>
      </c>
      <c r="D864" t="s">
        <v>242</v>
      </c>
      <c r="E864" s="28">
        <v>598</v>
      </c>
    </row>
    <row r="865" spans="2:6">
      <c r="B865" s="40">
        <v>11679</v>
      </c>
      <c r="C865" s="29" t="s">
        <v>1040</v>
      </c>
      <c r="D865" t="s">
        <v>242</v>
      </c>
      <c r="E865" s="28">
        <v>598</v>
      </c>
    </row>
    <row r="866" spans="2:6">
      <c r="B866" s="40">
        <v>11680</v>
      </c>
      <c r="C866" s="29" t="s">
        <v>1040</v>
      </c>
      <c r="D866" t="s">
        <v>242</v>
      </c>
      <c r="E866" s="28">
        <v>598</v>
      </c>
    </row>
    <row r="867" spans="2:6">
      <c r="B867" s="40"/>
      <c r="C867" s="29"/>
      <c r="E867" s="28"/>
      <c r="F867" s="379">
        <f>SUM(E852:E866)</f>
        <v>11604.730000000001</v>
      </c>
    </row>
    <row r="868" spans="2:6">
      <c r="B868" s="40"/>
      <c r="C868" s="29"/>
      <c r="E868" s="28"/>
    </row>
    <row r="869" spans="2:6" ht="15.75">
      <c r="B869" s="40"/>
      <c r="C869" s="402" t="s">
        <v>140</v>
      </c>
      <c r="E869" s="28"/>
    </row>
    <row r="870" spans="2:6">
      <c r="B870" s="40">
        <v>11662</v>
      </c>
      <c r="C870" s="29" t="s">
        <v>1261</v>
      </c>
      <c r="D870" t="s">
        <v>139</v>
      </c>
      <c r="E870" s="28">
        <v>2640</v>
      </c>
    </row>
    <row r="871" spans="2:6">
      <c r="B871" s="40">
        <v>11663</v>
      </c>
      <c r="C871" s="29" t="s">
        <v>1261</v>
      </c>
      <c r="D871" t="s">
        <v>139</v>
      </c>
      <c r="E871" s="28">
        <v>3800</v>
      </c>
    </row>
    <row r="872" spans="2:6">
      <c r="B872" s="40">
        <v>11664</v>
      </c>
      <c r="C872" s="29" t="s">
        <v>1261</v>
      </c>
      <c r="D872" t="s">
        <v>139</v>
      </c>
      <c r="E872" s="28">
        <v>2500</v>
      </c>
    </row>
    <row r="873" spans="2:6">
      <c r="B873" s="40">
        <v>11665</v>
      </c>
      <c r="C873" s="29" t="s">
        <v>1261</v>
      </c>
      <c r="D873" t="s">
        <v>139</v>
      </c>
      <c r="E873" s="28">
        <v>4000</v>
      </c>
    </row>
    <row r="874" spans="2:6">
      <c r="B874" s="40"/>
      <c r="C874" s="29"/>
      <c r="E874" s="28"/>
    </row>
    <row r="875" spans="2:6">
      <c r="B875" s="40"/>
      <c r="C875" s="29"/>
      <c r="E875" s="28"/>
      <c r="F875" s="379">
        <f>SUM(E870:E875)</f>
        <v>12940</v>
      </c>
    </row>
    <row r="876" spans="2:6" ht="15.75">
      <c r="B876" s="40"/>
      <c r="C876" s="402" t="s">
        <v>2874</v>
      </c>
      <c r="E876" s="28"/>
      <c r="F876" s="380"/>
    </row>
    <row r="877" spans="2:6">
      <c r="B877">
        <v>11675</v>
      </c>
      <c r="C877" s="29" t="s">
        <v>1302</v>
      </c>
      <c r="D877" s="40" t="s">
        <v>317</v>
      </c>
      <c r="E877" s="28">
        <v>6372</v>
      </c>
    </row>
    <row r="878" spans="2:6">
      <c r="B878">
        <v>11677</v>
      </c>
      <c r="C878" s="29" t="s">
        <v>1303</v>
      </c>
      <c r="D878" s="40" t="s">
        <v>317</v>
      </c>
      <c r="E878" s="28">
        <v>124</v>
      </c>
      <c r="F878" s="380"/>
    </row>
    <row r="879" spans="2:6">
      <c r="B879" s="40"/>
      <c r="C879" s="29"/>
      <c r="E879" s="28"/>
      <c r="F879" s="379">
        <f>SUM(E874:E879)</f>
        <v>6496</v>
      </c>
    </row>
    <row r="880" spans="2:6">
      <c r="B880" s="40"/>
    </row>
    <row r="881" spans="2:8" ht="15.75">
      <c r="B881" s="40"/>
      <c r="C881" s="402" t="s">
        <v>2796</v>
      </c>
    </row>
    <row r="882" spans="2:8">
      <c r="B882" s="40">
        <v>11667</v>
      </c>
      <c r="C882" t="s">
        <v>1309</v>
      </c>
      <c r="D882" t="s">
        <v>329</v>
      </c>
      <c r="E882" s="28">
        <v>1985</v>
      </c>
    </row>
    <row r="883" spans="2:8">
      <c r="B883" s="40"/>
      <c r="E883" s="32"/>
      <c r="F883" s="379">
        <f>SUM(E882:E882)</f>
        <v>1985</v>
      </c>
    </row>
    <row r="884" spans="2:8">
      <c r="C884" s="29"/>
      <c r="E884" s="28"/>
      <c r="F884" s="380"/>
    </row>
    <row r="885" spans="2:8">
      <c r="C885" s="29"/>
      <c r="E885" s="28"/>
      <c r="F885" s="32"/>
    </row>
    <row r="886" spans="2:8">
      <c r="C886" s="29"/>
      <c r="E886" s="28"/>
      <c r="F886" s="32"/>
    </row>
    <row r="887" spans="2:8" ht="16.5" thickBot="1">
      <c r="F887" s="403">
        <f>SUM(F852:F884)</f>
        <v>33025.730000000003</v>
      </c>
      <c r="G887">
        <v>32427.73</v>
      </c>
      <c r="H887" s="32">
        <f>F887-G887</f>
        <v>598.00000000000364</v>
      </c>
    </row>
    <row r="888" spans="2:8" ht="14.25" thickTop="1" thickBot="1">
      <c r="C888" s="377"/>
    </row>
    <row r="889" spans="2:8" ht="15.75">
      <c r="C889" s="236" t="s">
        <v>751</v>
      </c>
    </row>
    <row r="890" spans="2:8" ht="15.75">
      <c r="C890" s="236" t="s">
        <v>2791</v>
      </c>
    </row>
    <row r="891" spans="2:8" ht="15.75">
      <c r="C891" s="236"/>
    </row>
    <row r="892" spans="2:8" ht="15.75">
      <c r="C892" s="236" t="s">
        <v>2875</v>
      </c>
    </row>
    <row r="909" spans="1:6" ht="23.25">
      <c r="B909" s="694" t="s">
        <v>2876</v>
      </c>
      <c r="C909" s="694"/>
      <c r="D909" s="694"/>
      <c r="E909" s="694"/>
      <c r="F909" s="694"/>
    </row>
    <row r="910" spans="1:6" ht="23.25">
      <c r="B910" s="441"/>
      <c r="C910" s="441"/>
      <c r="D910" s="441"/>
      <c r="E910" s="441"/>
      <c r="F910" s="441"/>
    </row>
    <row r="911" spans="1:6" ht="26.25">
      <c r="A911" s="401"/>
      <c r="B911" s="401"/>
      <c r="C911" s="427" t="s">
        <v>545</v>
      </c>
      <c r="D911" s="401"/>
      <c r="E911" s="401"/>
    </row>
    <row r="912" spans="1:6">
      <c r="B912" s="40">
        <v>11712</v>
      </c>
      <c r="C912" s="29" t="s">
        <v>1040</v>
      </c>
      <c r="D912" t="s">
        <v>242</v>
      </c>
      <c r="E912" s="70">
        <v>698</v>
      </c>
    </row>
    <row r="913" spans="2:5">
      <c r="B913" s="40">
        <v>11714</v>
      </c>
      <c r="C913" s="29" t="s">
        <v>1044</v>
      </c>
      <c r="D913" t="s">
        <v>242</v>
      </c>
      <c r="E913" s="28">
        <v>597.99</v>
      </c>
    </row>
    <row r="914" spans="2:5">
      <c r="B914" s="40">
        <v>11715</v>
      </c>
      <c r="C914" s="29" t="s">
        <v>1042</v>
      </c>
      <c r="D914" t="s">
        <v>242</v>
      </c>
      <c r="E914" s="28">
        <v>1758.2</v>
      </c>
    </row>
    <row r="915" spans="2:5">
      <c r="B915" s="40">
        <v>11718</v>
      </c>
      <c r="C915" s="29" t="s">
        <v>1040</v>
      </c>
      <c r="D915" t="s">
        <v>242</v>
      </c>
      <c r="E915" s="28">
        <v>598</v>
      </c>
    </row>
    <row r="916" spans="2:5">
      <c r="B916" s="40">
        <v>11719</v>
      </c>
      <c r="C916" s="29" t="s">
        <v>1983</v>
      </c>
      <c r="D916" t="s">
        <v>242</v>
      </c>
      <c r="E916" s="28">
        <v>1635</v>
      </c>
    </row>
    <row r="917" spans="2:5">
      <c r="B917" s="40">
        <v>11720</v>
      </c>
      <c r="C917" s="29" t="s">
        <v>517</v>
      </c>
      <c r="D917" t="s">
        <v>242</v>
      </c>
      <c r="E917" s="28">
        <v>70</v>
      </c>
    </row>
    <row r="918" spans="2:5">
      <c r="B918" s="40">
        <v>11721</v>
      </c>
      <c r="C918" s="29" t="s">
        <v>1040</v>
      </c>
      <c r="D918" t="s">
        <v>242</v>
      </c>
      <c r="E918" s="28">
        <v>598</v>
      </c>
    </row>
    <row r="919" spans="2:5">
      <c r="B919" s="40">
        <v>11723</v>
      </c>
      <c r="C919" s="29" t="s">
        <v>2877</v>
      </c>
      <c r="D919" t="s">
        <v>242</v>
      </c>
      <c r="E919" s="28">
        <v>4985.5</v>
      </c>
    </row>
    <row r="920" spans="2:5">
      <c r="B920" s="40">
        <v>11725</v>
      </c>
      <c r="C920" s="29" t="s">
        <v>1162</v>
      </c>
      <c r="D920" t="s">
        <v>242</v>
      </c>
      <c r="E920" s="28">
        <v>5952</v>
      </c>
    </row>
    <row r="921" spans="2:5">
      <c r="B921" s="40">
        <v>11726</v>
      </c>
      <c r="C921" s="29" t="s">
        <v>1040</v>
      </c>
      <c r="D921" t="s">
        <v>242</v>
      </c>
      <c r="E921" s="28">
        <v>399</v>
      </c>
    </row>
    <row r="922" spans="2:5">
      <c r="B922" s="40">
        <v>11727</v>
      </c>
      <c r="C922" s="29" t="s">
        <v>517</v>
      </c>
      <c r="D922" t="s">
        <v>242</v>
      </c>
      <c r="E922" s="28">
        <v>70</v>
      </c>
    </row>
    <row r="923" spans="2:5">
      <c r="B923" s="40">
        <v>11729</v>
      </c>
      <c r="C923" s="29" t="s">
        <v>515</v>
      </c>
      <c r="D923" t="s">
        <v>242</v>
      </c>
      <c r="E923" s="28">
        <v>1650</v>
      </c>
    </row>
    <row r="924" spans="2:5">
      <c r="B924" s="40">
        <v>11730</v>
      </c>
      <c r="C924" s="29" t="s">
        <v>1040</v>
      </c>
      <c r="D924" t="s">
        <v>242</v>
      </c>
      <c r="E924" s="28">
        <v>698.01099999999997</v>
      </c>
    </row>
    <row r="925" spans="2:5">
      <c r="B925" s="40">
        <v>11731</v>
      </c>
      <c r="C925" s="29" t="s">
        <v>1562</v>
      </c>
      <c r="D925" t="s">
        <v>242</v>
      </c>
      <c r="E925" s="28">
        <v>254.99</v>
      </c>
    </row>
    <row r="926" spans="2:5">
      <c r="B926" s="40">
        <v>11733</v>
      </c>
      <c r="C926" s="29" t="s">
        <v>1292</v>
      </c>
      <c r="D926" t="s">
        <v>242</v>
      </c>
      <c r="E926" s="28">
        <v>4559.96</v>
      </c>
    </row>
    <row r="927" spans="2:5">
      <c r="B927" s="40">
        <v>11734</v>
      </c>
      <c r="C927" s="29" t="s">
        <v>1042</v>
      </c>
      <c r="D927" t="s">
        <v>242</v>
      </c>
      <c r="E927" s="28">
        <v>959.34</v>
      </c>
    </row>
    <row r="928" spans="2:5">
      <c r="B928" s="40">
        <v>11735</v>
      </c>
      <c r="C928" s="29" t="s">
        <v>1040</v>
      </c>
      <c r="D928" t="s">
        <v>242</v>
      </c>
      <c r="E928" s="28">
        <v>698.01</v>
      </c>
    </row>
    <row r="929" spans="2:6">
      <c r="B929" s="40">
        <v>11736</v>
      </c>
      <c r="C929" s="29" t="s">
        <v>1040</v>
      </c>
      <c r="D929" t="s">
        <v>242</v>
      </c>
      <c r="E929" s="28">
        <v>598</v>
      </c>
    </row>
    <row r="930" spans="2:6">
      <c r="B930" s="40">
        <v>11737</v>
      </c>
      <c r="C930" s="29" t="s">
        <v>1040</v>
      </c>
      <c r="D930" t="s">
        <v>242</v>
      </c>
      <c r="E930" s="28">
        <v>287.39999999999998</v>
      </c>
    </row>
    <row r="931" spans="2:6">
      <c r="B931" s="40">
        <v>11738</v>
      </c>
      <c r="C931" s="29" t="s">
        <v>1040</v>
      </c>
      <c r="D931" t="s">
        <v>242</v>
      </c>
      <c r="E931" s="28">
        <v>1485</v>
      </c>
    </row>
    <row r="932" spans="2:6">
      <c r="B932" s="40">
        <v>11739</v>
      </c>
      <c r="C932" s="29" t="s">
        <v>517</v>
      </c>
      <c r="D932" t="s">
        <v>242</v>
      </c>
      <c r="E932" s="28">
        <v>140</v>
      </c>
    </row>
    <row r="933" spans="2:6">
      <c r="B933" s="40">
        <v>11740</v>
      </c>
      <c r="C933" s="29" t="s">
        <v>1040</v>
      </c>
      <c r="D933" t="s">
        <v>242</v>
      </c>
      <c r="E933" s="28">
        <v>598</v>
      </c>
    </row>
    <row r="934" spans="2:6">
      <c r="B934" s="40">
        <v>11741</v>
      </c>
      <c r="C934" s="29" t="s">
        <v>1162</v>
      </c>
      <c r="D934" t="s">
        <v>242</v>
      </c>
      <c r="E934" s="28">
        <v>17017.599999999999</v>
      </c>
    </row>
    <row r="935" spans="2:6">
      <c r="B935" s="40">
        <v>11742</v>
      </c>
      <c r="C935" s="29" t="s">
        <v>1040</v>
      </c>
      <c r="D935" t="s">
        <v>242</v>
      </c>
      <c r="E935" s="28">
        <v>399.01</v>
      </c>
    </row>
    <row r="936" spans="2:6">
      <c r="B936" s="40">
        <v>11744</v>
      </c>
      <c r="C936" s="29" t="s">
        <v>515</v>
      </c>
      <c r="D936" t="s">
        <v>242</v>
      </c>
      <c r="E936" s="28">
        <v>1200</v>
      </c>
    </row>
    <row r="937" spans="2:6">
      <c r="B937" s="40">
        <v>11745</v>
      </c>
      <c r="C937" s="29" t="s">
        <v>1042</v>
      </c>
      <c r="D937" t="s">
        <v>242</v>
      </c>
      <c r="E937" s="28">
        <v>436.6</v>
      </c>
    </row>
    <row r="938" spans="2:6">
      <c r="B938" s="40">
        <v>11746</v>
      </c>
      <c r="C938" s="29" t="s">
        <v>1040</v>
      </c>
      <c r="D938" t="s">
        <v>242</v>
      </c>
      <c r="E938" s="28">
        <v>698.01</v>
      </c>
    </row>
    <row r="939" spans="2:6">
      <c r="B939" s="40"/>
      <c r="C939" s="29"/>
      <c r="E939" s="28"/>
      <c r="F939" s="379">
        <f>SUM(E912:E938)</f>
        <v>49041.621000000006</v>
      </c>
    </row>
    <row r="940" spans="2:6" ht="15.75">
      <c r="B940" s="40"/>
      <c r="C940" s="427" t="s">
        <v>2878</v>
      </c>
      <c r="E940" s="28"/>
    </row>
    <row r="941" spans="2:6">
      <c r="B941">
        <v>11747</v>
      </c>
      <c r="C941" t="s">
        <v>2879</v>
      </c>
      <c r="D941" t="s">
        <v>317</v>
      </c>
      <c r="E941" s="70">
        <v>141.6</v>
      </c>
    </row>
    <row r="942" spans="2:6">
      <c r="E942" s="70"/>
    </row>
    <row r="943" spans="2:6">
      <c r="E943" s="70"/>
      <c r="F943" s="379">
        <f>SUM(E941:E943)</f>
        <v>141.6</v>
      </c>
    </row>
    <row r="944" spans="2:6">
      <c r="E944" s="70"/>
    </row>
    <row r="945" spans="2:6" ht="15.75">
      <c r="B945" s="40"/>
      <c r="C945" s="427" t="s">
        <v>2793</v>
      </c>
      <c r="E945" s="28"/>
    </row>
    <row r="946" spans="2:6">
      <c r="B946" s="40">
        <v>11713</v>
      </c>
      <c r="C946" s="29" t="s">
        <v>981</v>
      </c>
      <c r="D946" t="s">
        <v>133</v>
      </c>
      <c r="E946" s="70">
        <v>114</v>
      </c>
    </row>
    <row r="947" spans="2:6">
      <c r="B947" s="40"/>
      <c r="C947" s="29"/>
      <c r="E947" s="28"/>
      <c r="F947" s="379">
        <f>SUM(E945:E946)</f>
        <v>114</v>
      </c>
    </row>
    <row r="948" spans="2:6" ht="15.75">
      <c r="B948" s="40"/>
      <c r="C948" s="427" t="s">
        <v>2794</v>
      </c>
    </row>
    <row r="949" spans="2:6">
      <c r="B949" s="40">
        <v>11716</v>
      </c>
      <c r="C949" t="s">
        <v>1674</v>
      </c>
      <c r="D949" t="s">
        <v>209</v>
      </c>
      <c r="E949" s="28">
        <v>350</v>
      </c>
    </row>
    <row r="950" spans="2:6">
      <c r="B950" s="40">
        <v>11728</v>
      </c>
      <c r="C950" t="s">
        <v>2880</v>
      </c>
      <c r="D950" t="s">
        <v>209</v>
      </c>
      <c r="E950" s="28">
        <v>525</v>
      </c>
      <c r="F950" s="380"/>
    </row>
    <row r="951" spans="2:6">
      <c r="B951" s="40"/>
      <c r="E951" s="28"/>
      <c r="F951" s="379">
        <f>SUM(E949:E950)</f>
        <v>875</v>
      </c>
    </row>
    <row r="952" spans="2:6">
      <c r="B952" s="40"/>
      <c r="E952" s="28"/>
      <c r="F952" s="380"/>
    </row>
    <row r="953" spans="2:6" ht="15.75">
      <c r="B953" s="40"/>
      <c r="C953" s="427" t="s">
        <v>140</v>
      </c>
      <c r="E953" s="28"/>
      <c r="F953" s="380"/>
    </row>
    <row r="954" spans="2:6">
      <c r="B954" s="40">
        <v>11724</v>
      </c>
      <c r="C954" t="s">
        <v>2881</v>
      </c>
      <c r="D954" t="s">
        <v>139</v>
      </c>
      <c r="E954" s="28">
        <v>200</v>
      </c>
      <c r="F954" s="380"/>
    </row>
    <row r="955" spans="2:6">
      <c r="B955" s="40"/>
      <c r="E955" s="28"/>
      <c r="F955" s="379">
        <f>SUM(E953:E954)</f>
        <v>200</v>
      </c>
    </row>
    <row r="956" spans="2:6">
      <c r="B956" s="40"/>
    </row>
    <row r="957" spans="2:6" ht="15.75">
      <c r="B957" s="40"/>
      <c r="C957" s="427" t="s">
        <v>2796</v>
      </c>
    </row>
    <row r="958" spans="2:6">
      <c r="B958" s="40">
        <v>11732</v>
      </c>
      <c r="C958" t="s">
        <v>2882</v>
      </c>
      <c r="D958" t="s">
        <v>329</v>
      </c>
      <c r="E958" s="28">
        <v>100</v>
      </c>
    </row>
    <row r="959" spans="2:6">
      <c r="D959" s="28"/>
    </row>
    <row r="960" spans="2:6">
      <c r="B960" s="29"/>
      <c r="D960" s="28"/>
    </row>
    <row r="961" spans="2:8">
      <c r="B961" s="40"/>
      <c r="E961" s="32"/>
      <c r="F961" s="379">
        <f>SUM(E958:E960)</f>
        <v>100</v>
      </c>
    </row>
    <row r="962" spans="2:8">
      <c r="B962" s="40"/>
      <c r="E962" s="32"/>
      <c r="F962" s="380"/>
    </row>
    <row r="963" spans="2:8" ht="16.5" thickBot="1">
      <c r="F963" s="403">
        <f>SUM(F912:F962)</f>
        <v>50472.221000000005</v>
      </c>
      <c r="G963">
        <v>50472.22</v>
      </c>
      <c r="H963" s="32">
        <f>(G963-F963)</f>
        <v>-1.0000000038417056E-3</v>
      </c>
    </row>
    <row r="964" spans="2:8" ht="14.25" thickTop="1" thickBot="1">
      <c r="C964" s="377"/>
    </row>
    <row r="965" spans="2:8" ht="15.75">
      <c r="C965" s="236" t="s">
        <v>751</v>
      </c>
    </row>
    <row r="966" spans="2:8" ht="15.75">
      <c r="C966" s="236" t="s">
        <v>2791</v>
      </c>
    </row>
    <row r="978" spans="1:6" ht="23.25">
      <c r="B978" s="694" t="s">
        <v>2876</v>
      </c>
      <c r="C978" s="694"/>
      <c r="D978" s="694"/>
      <c r="E978" s="694"/>
      <c r="F978" s="694"/>
    </row>
    <row r="979" spans="1:6" ht="23.25">
      <c r="B979" s="441"/>
      <c r="C979" s="441"/>
      <c r="D979" s="441"/>
      <c r="E979" s="441"/>
      <c r="F979" s="441"/>
    </row>
    <row r="980" spans="1:6" ht="26.25">
      <c r="A980" s="401"/>
      <c r="B980" s="401"/>
      <c r="C980" s="427" t="s">
        <v>545</v>
      </c>
      <c r="D980" s="401"/>
      <c r="E980" s="401"/>
    </row>
    <row r="981" spans="1:6">
      <c r="B981" s="40">
        <v>11749</v>
      </c>
      <c r="C981" s="29" t="s">
        <v>1559</v>
      </c>
      <c r="D981" t="s">
        <v>242</v>
      </c>
      <c r="E981" s="28">
        <v>4993</v>
      </c>
    </row>
    <row r="982" spans="1:6">
      <c r="B982" s="40">
        <v>11750</v>
      </c>
      <c r="C982" s="29" t="s">
        <v>1040</v>
      </c>
      <c r="D982" t="s">
        <v>242</v>
      </c>
      <c r="E982" s="28">
        <v>698.01</v>
      </c>
    </row>
    <row r="983" spans="1:6">
      <c r="B983" s="40">
        <v>11755</v>
      </c>
      <c r="C983" s="29" t="s">
        <v>1042</v>
      </c>
      <c r="D983" t="s">
        <v>242</v>
      </c>
      <c r="E983" s="28">
        <v>1079.98</v>
      </c>
    </row>
    <row r="984" spans="1:6">
      <c r="B984" s="40">
        <v>11757</v>
      </c>
      <c r="C984" s="29" t="s">
        <v>1040</v>
      </c>
      <c r="D984" t="s">
        <v>242</v>
      </c>
      <c r="E984" s="28">
        <v>698.01</v>
      </c>
    </row>
    <row r="985" spans="1:6">
      <c r="B985" s="40">
        <v>11758</v>
      </c>
      <c r="C985" s="29" t="s">
        <v>517</v>
      </c>
      <c r="D985" t="s">
        <v>242</v>
      </c>
      <c r="E985" s="28">
        <v>100</v>
      </c>
    </row>
    <row r="986" spans="1:6">
      <c r="B986" s="40">
        <v>11760</v>
      </c>
      <c r="C986" s="29" t="s">
        <v>1560</v>
      </c>
      <c r="D986" t="s">
        <v>242</v>
      </c>
      <c r="E986" s="28">
        <v>2995</v>
      </c>
    </row>
    <row r="987" spans="1:6">
      <c r="B987" s="40">
        <v>11762</v>
      </c>
      <c r="C987" s="29" t="s">
        <v>1040</v>
      </c>
      <c r="D987" t="s">
        <v>242</v>
      </c>
      <c r="E987" s="28">
        <v>698.01</v>
      </c>
    </row>
    <row r="988" spans="1:6">
      <c r="B988" s="40">
        <v>11763</v>
      </c>
      <c r="C988" s="29" t="s">
        <v>515</v>
      </c>
      <c r="D988" t="s">
        <v>242</v>
      </c>
      <c r="E988" s="28">
        <v>950</v>
      </c>
    </row>
    <row r="989" spans="1:6">
      <c r="B989" s="40">
        <v>11764</v>
      </c>
      <c r="C989" s="29" t="s">
        <v>1040</v>
      </c>
      <c r="D989" t="s">
        <v>242</v>
      </c>
      <c r="E989" s="28">
        <v>698.01</v>
      </c>
    </row>
    <row r="990" spans="1:6">
      <c r="B990" s="40">
        <v>11774</v>
      </c>
      <c r="C990" s="29" t="s">
        <v>1040</v>
      </c>
      <c r="D990" t="s">
        <v>242</v>
      </c>
      <c r="E990" s="28">
        <v>1249.8</v>
      </c>
    </row>
    <row r="991" spans="1:6">
      <c r="B991" s="40">
        <v>11775</v>
      </c>
      <c r="C991" s="29" t="s">
        <v>1040</v>
      </c>
      <c r="D991" t="s">
        <v>242</v>
      </c>
      <c r="E991" s="28">
        <v>598</v>
      </c>
    </row>
    <row r="992" spans="1:6">
      <c r="B992" s="40">
        <v>11780</v>
      </c>
      <c r="C992" s="29" t="s">
        <v>1561</v>
      </c>
      <c r="D992" t="s">
        <v>242</v>
      </c>
      <c r="E992" s="28">
        <v>600</v>
      </c>
    </row>
    <row r="993" spans="2:5">
      <c r="B993" s="40">
        <v>11776</v>
      </c>
      <c r="C993" s="29" t="s">
        <v>1562</v>
      </c>
      <c r="D993" t="s">
        <v>242</v>
      </c>
      <c r="E993" s="28">
        <v>18349.990000000002</v>
      </c>
    </row>
    <row r="994" spans="2:5">
      <c r="B994" s="40">
        <v>11778</v>
      </c>
      <c r="C994" s="29" t="s">
        <v>1563</v>
      </c>
      <c r="D994" t="s">
        <v>242</v>
      </c>
      <c r="E994" s="28">
        <v>796.34</v>
      </c>
    </row>
    <row r="995" spans="2:5">
      <c r="B995" s="40">
        <v>11783</v>
      </c>
      <c r="C995" s="29" t="s">
        <v>1564</v>
      </c>
      <c r="D995" t="s">
        <v>242</v>
      </c>
      <c r="E995" s="28">
        <v>1200</v>
      </c>
    </row>
    <row r="996" spans="2:5">
      <c r="B996" s="40">
        <v>11784</v>
      </c>
      <c r="C996" s="29" t="s">
        <v>1565</v>
      </c>
      <c r="D996" t="s">
        <v>242</v>
      </c>
      <c r="E996" s="28">
        <v>570</v>
      </c>
    </row>
    <row r="997" spans="2:5">
      <c r="B997" s="40">
        <v>11785</v>
      </c>
      <c r="C997" s="29" t="s">
        <v>1040</v>
      </c>
      <c r="D997" t="s">
        <v>242</v>
      </c>
      <c r="E997" s="28">
        <v>698.01</v>
      </c>
    </row>
    <row r="998" spans="2:5">
      <c r="B998" s="40">
        <v>11790</v>
      </c>
      <c r="C998" s="29" t="s">
        <v>1566</v>
      </c>
      <c r="D998" t="s">
        <v>242</v>
      </c>
      <c r="E998" s="28">
        <v>4800</v>
      </c>
    </row>
    <row r="999" spans="2:5">
      <c r="B999" s="40">
        <v>11791</v>
      </c>
      <c r="C999" s="29" t="s">
        <v>1567</v>
      </c>
      <c r="D999" t="s">
        <v>242</v>
      </c>
      <c r="E999" s="28">
        <v>1980</v>
      </c>
    </row>
    <row r="1000" spans="2:5">
      <c r="B1000" s="40">
        <v>11793</v>
      </c>
      <c r="C1000" s="29" t="s">
        <v>1040</v>
      </c>
      <c r="D1000" t="s">
        <v>242</v>
      </c>
      <c r="E1000" s="28">
        <v>698.01</v>
      </c>
    </row>
    <row r="1001" spans="2:5">
      <c r="B1001" s="40">
        <v>11796</v>
      </c>
      <c r="C1001" s="29" t="s">
        <v>1162</v>
      </c>
      <c r="D1001" t="s">
        <v>242</v>
      </c>
      <c r="E1001" s="28">
        <v>7268.8</v>
      </c>
    </row>
    <row r="1002" spans="2:5">
      <c r="B1002" s="40">
        <v>11798</v>
      </c>
      <c r="C1002" s="29" t="s">
        <v>1568</v>
      </c>
      <c r="D1002" t="s">
        <v>242</v>
      </c>
      <c r="E1002" s="28">
        <v>5315.9</v>
      </c>
    </row>
    <row r="1003" spans="2:5">
      <c r="B1003" s="40">
        <v>11799</v>
      </c>
      <c r="C1003" s="29" t="s">
        <v>1563</v>
      </c>
      <c r="D1003" t="s">
        <v>242</v>
      </c>
      <c r="E1003" s="28">
        <v>12761.12</v>
      </c>
    </row>
    <row r="1004" spans="2:5">
      <c r="B1004" s="40">
        <v>11800</v>
      </c>
      <c r="C1004" s="29" t="s">
        <v>515</v>
      </c>
      <c r="D1004" t="s">
        <v>242</v>
      </c>
      <c r="E1004" s="28">
        <v>950</v>
      </c>
    </row>
    <row r="1005" spans="2:5">
      <c r="B1005" s="40">
        <v>11801</v>
      </c>
      <c r="C1005" s="29" t="s">
        <v>1040</v>
      </c>
      <c r="D1005" t="s">
        <v>242</v>
      </c>
      <c r="E1005" s="28">
        <v>698.01</v>
      </c>
    </row>
    <row r="1006" spans="2:5">
      <c r="B1006" s="40">
        <v>11802</v>
      </c>
      <c r="C1006" s="29" t="s">
        <v>1040</v>
      </c>
      <c r="D1006" t="s">
        <v>242</v>
      </c>
      <c r="E1006" s="28">
        <v>299</v>
      </c>
    </row>
    <row r="1007" spans="2:5">
      <c r="B1007" s="40">
        <v>11803</v>
      </c>
      <c r="C1007" s="29" t="s">
        <v>1292</v>
      </c>
      <c r="D1007" t="s">
        <v>242</v>
      </c>
      <c r="E1007" s="28">
        <v>5000.0600000000004</v>
      </c>
    </row>
    <row r="1008" spans="2:5">
      <c r="B1008" s="40">
        <v>11804</v>
      </c>
      <c r="C1008" s="29" t="s">
        <v>1040</v>
      </c>
      <c r="D1008" t="s">
        <v>242</v>
      </c>
      <c r="E1008" s="28">
        <v>598</v>
      </c>
    </row>
    <row r="1009" spans="2:6">
      <c r="B1009" s="40">
        <v>11805</v>
      </c>
      <c r="C1009" s="29" t="s">
        <v>1042</v>
      </c>
      <c r="D1009" t="s">
        <v>242</v>
      </c>
      <c r="E1009" s="28">
        <v>719.99</v>
      </c>
    </row>
    <row r="1010" spans="2:6">
      <c r="B1010" s="40">
        <v>11806</v>
      </c>
      <c r="C1010" s="29" t="s">
        <v>1040</v>
      </c>
      <c r="D1010" t="s">
        <v>242</v>
      </c>
      <c r="E1010" s="28">
        <v>597.99</v>
      </c>
    </row>
    <row r="1011" spans="2:6">
      <c r="B1011" s="40">
        <v>11808</v>
      </c>
      <c r="C1011" s="29" t="s">
        <v>1565</v>
      </c>
      <c r="D1011" t="s">
        <v>242</v>
      </c>
      <c r="E1011" s="28">
        <v>190</v>
      </c>
    </row>
    <row r="1012" spans="2:6">
      <c r="B1012" s="40"/>
      <c r="C1012" s="29"/>
      <c r="E1012" s="28"/>
      <c r="F1012" s="379">
        <f>SUM(E981:E1011)</f>
        <v>78849.040000000008</v>
      </c>
    </row>
    <row r="1013" spans="2:6" ht="15.75">
      <c r="B1013" s="40"/>
      <c r="C1013" s="427" t="s">
        <v>2878</v>
      </c>
      <c r="E1013" s="28"/>
    </row>
    <row r="1014" spans="2:6">
      <c r="B1014" s="40">
        <v>11789</v>
      </c>
      <c r="C1014" t="s">
        <v>1496</v>
      </c>
      <c r="D1014" t="s">
        <v>317</v>
      </c>
      <c r="E1014" s="28">
        <v>790.6</v>
      </c>
    </row>
    <row r="1015" spans="2:6">
      <c r="E1015" s="28"/>
      <c r="F1015" s="379">
        <f>SUM(E1014:E1015)</f>
        <v>790.6</v>
      </c>
    </row>
    <row r="1016" spans="2:6">
      <c r="E1016" s="28"/>
    </row>
    <row r="1017" spans="2:6" ht="15.75">
      <c r="B1017" s="40"/>
      <c r="C1017" s="427" t="s">
        <v>2793</v>
      </c>
      <c r="E1017" s="28"/>
    </row>
    <row r="1018" spans="2:6">
      <c r="B1018" s="40">
        <v>11765</v>
      </c>
      <c r="C1018" s="29" t="s">
        <v>981</v>
      </c>
      <c r="D1018" t="s">
        <v>133</v>
      </c>
      <c r="E1018" s="28">
        <v>114</v>
      </c>
    </row>
    <row r="1019" spans="2:6">
      <c r="B1019" s="40"/>
      <c r="C1019" s="29"/>
      <c r="E1019" s="28"/>
      <c r="F1019" s="379">
        <f>SUM(E1017:E1018)</f>
        <v>114</v>
      </c>
    </row>
    <row r="1020" spans="2:6" ht="15.75">
      <c r="B1020" s="40"/>
      <c r="C1020" s="427" t="s">
        <v>2794</v>
      </c>
      <c r="E1020" s="28"/>
    </row>
    <row r="1021" spans="2:6">
      <c r="B1021" s="40">
        <v>11782</v>
      </c>
      <c r="C1021" t="s">
        <v>1674</v>
      </c>
      <c r="D1021" t="s">
        <v>209</v>
      </c>
      <c r="E1021" s="28">
        <v>350</v>
      </c>
      <c r="F1021" s="379">
        <f>SUM(E1021:E1021)</f>
        <v>350</v>
      </c>
    </row>
    <row r="1022" spans="2:6">
      <c r="B1022" s="40"/>
      <c r="E1022" s="28"/>
    </row>
    <row r="1023" spans="2:6" ht="15.75">
      <c r="B1023" s="40"/>
      <c r="C1023" s="427" t="s">
        <v>2796</v>
      </c>
      <c r="E1023" s="28"/>
    </row>
    <row r="1024" spans="2:6">
      <c r="B1024" s="40">
        <v>11751</v>
      </c>
      <c r="C1024" t="s">
        <v>1593</v>
      </c>
      <c r="D1024" t="s">
        <v>329</v>
      </c>
      <c r="E1024" s="28">
        <v>2805.03</v>
      </c>
    </row>
    <row r="1025" spans="2:5">
      <c r="B1025" s="40">
        <v>11753</v>
      </c>
      <c r="C1025" t="s">
        <v>1593</v>
      </c>
      <c r="D1025" t="s">
        <v>329</v>
      </c>
      <c r="E1025" s="28">
        <v>4759.97</v>
      </c>
    </row>
    <row r="1026" spans="2:5">
      <c r="B1026" s="40">
        <v>11754</v>
      </c>
      <c r="C1026" t="s">
        <v>1593</v>
      </c>
      <c r="D1026" t="s">
        <v>329</v>
      </c>
      <c r="E1026" s="28">
        <v>1360</v>
      </c>
    </row>
    <row r="1027" spans="2:5">
      <c r="B1027" s="40">
        <v>11756</v>
      </c>
      <c r="C1027" t="s">
        <v>1594</v>
      </c>
      <c r="D1027" t="s">
        <v>329</v>
      </c>
      <c r="E1027" s="28">
        <v>2700</v>
      </c>
    </row>
    <row r="1028" spans="2:5">
      <c r="B1028" s="40">
        <v>11759</v>
      </c>
      <c r="C1028" t="s">
        <v>1595</v>
      </c>
      <c r="D1028" t="s">
        <v>329</v>
      </c>
      <c r="E1028" s="28">
        <v>330</v>
      </c>
    </row>
    <row r="1029" spans="2:5">
      <c r="B1029" s="40">
        <v>11768</v>
      </c>
      <c r="C1029" t="s">
        <v>1596</v>
      </c>
      <c r="D1029" t="s">
        <v>329</v>
      </c>
      <c r="E1029" s="28">
        <v>9748.64</v>
      </c>
    </row>
    <row r="1030" spans="2:5">
      <c r="B1030" s="40">
        <v>11770</v>
      </c>
      <c r="C1030" t="s">
        <v>1597</v>
      </c>
      <c r="D1030" t="s">
        <v>329</v>
      </c>
      <c r="E1030" s="28">
        <v>1425</v>
      </c>
    </row>
    <row r="1031" spans="2:5">
      <c r="B1031" s="40">
        <v>11772</v>
      </c>
      <c r="C1031" t="s">
        <v>1597</v>
      </c>
      <c r="D1031" t="s">
        <v>329</v>
      </c>
      <c r="E1031" s="28">
        <v>3325</v>
      </c>
    </row>
    <row r="1032" spans="2:5">
      <c r="B1032" s="40">
        <v>11773</v>
      </c>
      <c r="C1032" t="s">
        <v>1596</v>
      </c>
      <c r="D1032" t="s">
        <v>329</v>
      </c>
      <c r="E1032" s="28">
        <v>9911.44</v>
      </c>
    </row>
    <row r="1033" spans="2:5">
      <c r="B1033" s="40">
        <v>11769</v>
      </c>
      <c r="C1033" t="s">
        <v>1596</v>
      </c>
      <c r="D1033" t="s">
        <v>329</v>
      </c>
      <c r="E1033" s="28">
        <v>16806.36</v>
      </c>
    </row>
    <row r="1034" spans="2:5">
      <c r="B1034" s="40">
        <v>11777</v>
      </c>
      <c r="C1034" t="s">
        <v>1598</v>
      </c>
      <c r="D1034" t="s">
        <v>329</v>
      </c>
      <c r="E1034" s="28">
        <v>1470</v>
      </c>
    </row>
    <row r="1035" spans="2:5">
      <c r="B1035" s="40">
        <v>11779</v>
      </c>
      <c r="C1035" t="s">
        <v>1599</v>
      </c>
      <c r="D1035" t="s">
        <v>329</v>
      </c>
      <c r="E1035" s="28">
        <v>2999.15</v>
      </c>
    </row>
    <row r="1036" spans="2:5">
      <c r="B1036" s="40">
        <v>11781</v>
      </c>
      <c r="C1036" t="s">
        <v>1600</v>
      </c>
      <c r="D1036" t="s">
        <v>329</v>
      </c>
      <c r="E1036" s="28">
        <v>7980</v>
      </c>
    </row>
    <row r="1037" spans="2:5">
      <c r="B1037" s="40">
        <v>11786</v>
      </c>
      <c r="C1037" t="s">
        <v>1601</v>
      </c>
      <c r="D1037" t="s">
        <v>329</v>
      </c>
      <c r="E1037" s="28">
        <v>3325</v>
      </c>
    </row>
    <row r="1038" spans="2:5">
      <c r="B1038" s="40">
        <v>11787</v>
      </c>
      <c r="C1038" t="s">
        <v>1602</v>
      </c>
      <c r="D1038" t="s">
        <v>329</v>
      </c>
      <c r="E1038" s="28">
        <v>1200</v>
      </c>
    </row>
    <row r="1039" spans="2:5">
      <c r="B1039" s="40">
        <v>11788</v>
      </c>
      <c r="C1039" t="s">
        <v>1603</v>
      </c>
      <c r="D1039" t="s">
        <v>329</v>
      </c>
      <c r="E1039" s="28">
        <v>356</v>
      </c>
    </row>
    <row r="1040" spans="2:5">
      <c r="B1040" s="40">
        <v>11792</v>
      </c>
      <c r="C1040" t="s">
        <v>1604</v>
      </c>
      <c r="D1040" t="s">
        <v>329</v>
      </c>
      <c r="E1040" s="28">
        <v>470</v>
      </c>
    </row>
    <row r="1041" spans="2:8">
      <c r="B1041" s="40">
        <v>11797</v>
      </c>
      <c r="C1041" t="s">
        <v>1605</v>
      </c>
      <c r="D1041" t="s">
        <v>329</v>
      </c>
      <c r="E1041" s="28">
        <v>900</v>
      </c>
    </row>
    <row r="1042" spans="2:8">
      <c r="B1042" s="40">
        <v>11795</v>
      </c>
      <c r="C1042" t="s">
        <v>1604</v>
      </c>
      <c r="D1042" t="s">
        <v>329</v>
      </c>
      <c r="E1042" s="28">
        <v>235</v>
      </c>
    </row>
    <row r="1043" spans="2:8">
      <c r="B1043" s="40"/>
      <c r="D1043" s="28"/>
      <c r="E1043" s="28"/>
      <c r="F1043" s="379">
        <f>SUM(E1024:E1042)</f>
        <v>72106.59</v>
      </c>
    </row>
    <row r="1044" spans="2:8" ht="15.75">
      <c r="B1044" s="29"/>
      <c r="C1044" s="427" t="s">
        <v>2808</v>
      </c>
      <c r="E1044" s="28"/>
      <c r="F1044" s="380"/>
    </row>
    <row r="1045" spans="2:8">
      <c r="B1045" s="40">
        <v>11761</v>
      </c>
      <c r="C1045" s="29" t="s">
        <v>2883</v>
      </c>
      <c r="D1045" t="s">
        <v>217</v>
      </c>
      <c r="E1045" s="28">
        <v>2000</v>
      </c>
      <c r="F1045" s="380"/>
    </row>
    <row r="1046" spans="2:8">
      <c r="B1046" s="40"/>
      <c r="C1046" s="29"/>
      <c r="E1046" s="28"/>
      <c r="F1046" s="379">
        <f>SUM(E1045)</f>
        <v>2000</v>
      </c>
    </row>
    <row r="1047" spans="2:8">
      <c r="B1047" s="40"/>
      <c r="D1047" s="28"/>
      <c r="E1047" s="28"/>
    </row>
    <row r="1048" spans="2:8">
      <c r="B1048" s="40"/>
      <c r="D1048" s="28"/>
      <c r="E1048" s="28"/>
    </row>
    <row r="1049" spans="2:8" ht="15.75">
      <c r="B1049" s="40"/>
      <c r="C1049" s="427" t="s">
        <v>2874</v>
      </c>
      <c r="E1049" s="28"/>
    </row>
    <row r="1050" spans="2:8">
      <c r="B1050" s="40">
        <v>11807</v>
      </c>
      <c r="C1050" s="29" t="s">
        <v>1302</v>
      </c>
      <c r="D1050" s="40" t="s">
        <v>317</v>
      </c>
      <c r="E1050" s="28">
        <v>944</v>
      </c>
    </row>
    <row r="1051" spans="2:8">
      <c r="B1051" s="29"/>
      <c r="D1051" s="28"/>
      <c r="E1051" s="28"/>
      <c r="F1051" s="379">
        <f>SUM(E1050)</f>
        <v>944</v>
      </c>
    </row>
    <row r="1052" spans="2:8">
      <c r="B1052" s="29"/>
      <c r="D1052" s="28"/>
      <c r="E1052" s="28"/>
    </row>
    <row r="1053" spans="2:8">
      <c r="B1053" s="40"/>
      <c r="E1053" s="32"/>
      <c r="F1053" s="380"/>
    </row>
    <row r="1054" spans="2:8" ht="16.5" thickBot="1">
      <c r="F1054" s="403">
        <f>SUM(F981:F1053)</f>
        <v>155154.23000000001</v>
      </c>
      <c r="H1054" s="32"/>
    </row>
    <row r="1055" spans="2:8" ht="14.25" thickTop="1" thickBot="1">
      <c r="C1055" s="377"/>
    </row>
    <row r="1056" spans="2:8" ht="15.75">
      <c r="C1056" s="236" t="s">
        <v>751</v>
      </c>
    </row>
    <row r="1057" spans="1:6" ht="15.75">
      <c r="C1057" s="236" t="s">
        <v>2791</v>
      </c>
    </row>
    <row r="1065" spans="1:6" ht="23.25">
      <c r="B1065" s="694" t="s">
        <v>2884</v>
      </c>
      <c r="C1065" s="694"/>
      <c r="D1065" s="694"/>
      <c r="E1065" s="694"/>
      <c r="F1065" s="694"/>
    </row>
    <row r="1066" spans="1:6" ht="26.25">
      <c r="A1066" s="401"/>
      <c r="B1066" s="401"/>
      <c r="C1066" s="427" t="s">
        <v>545</v>
      </c>
      <c r="D1066" s="401"/>
      <c r="E1066" s="401"/>
    </row>
    <row r="1067" spans="1:6">
      <c r="B1067" s="40"/>
      <c r="C1067" s="29"/>
      <c r="E1067" s="28"/>
    </row>
    <row r="1068" spans="1:6">
      <c r="B1068" s="40">
        <v>11809</v>
      </c>
      <c r="C1068" s="29" t="s">
        <v>1040</v>
      </c>
      <c r="D1068" t="s">
        <v>242</v>
      </c>
      <c r="E1068" s="28">
        <v>698.01</v>
      </c>
    </row>
    <row r="1069" spans="1:6">
      <c r="B1069" s="40">
        <v>11810</v>
      </c>
      <c r="C1069" s="29" t="s">
        <v>1563</v>
      </c>
      <c r="D1069" t="s">
        <v>242</v>
      </c>
      <c r="E1069" s="28">
        <v>1634.85</v>
      </c>
    </row>
    <row r="1070" spans="1:6">
      <c r="B1070" s="40">
        <v>11811</v>
      </c>
      <c r="C1070" s="29" t="s">
        <v>1040</v>
      </c>
      <c r="D1070" t="s">
        <v>242</v>
      </c>
      <c r="E1070" s="28">
        <v>482.23</v>
      </c>
    </row>
    <row r="1071" spans="1:6">
      <c r="B1071" s="40">
        <v>11812</v>
      </c>
      <c r="C1071" s="29" t="s">
        <v>515</v>
      </c>
      <c r="D1071" t="s">
        <v>242</v>
      </c>
      <c r="E1071" s="28">
        <v>1250</v>
      </c>
    </row>
    <row r="1072" spans="1:6">
      <c r="B1072" s="40">
        <v>11813</v>
      </c>
      <c r="C1072" s="29" t="s">
        <v>1040</v>
      </c>
      <c r="D1072" t="s">
        <v>242</v>
      </c>
      <c r="E1072" s="28">
        <v>698.01</v>
      </c>
    </row>
    <row r="1073" spans="2:5">
      <c r="B1073" s="40">
        <v>11814</v>
      </c>
      <c r="C1073" s="29" t="s">
        <v>1040</v>
      </c>
      <c r="D1073" t="s">
        <v>242</v>
      </c>
      <c r="E1073" s="28">
        <v>489.02</v>
      </c>
    </row>
    <row r="1074" spans="2:5">
      <c r="B1074" s="40">
        <v>11815</v>
      </c>
      <c r="C1074" s="29" t="s">
        <v>1040</v>
      </c>
      <c r="D1074" t="s">
        <v>242</v>
      </c>
      <c r="E1074" s="28">
        <v>399.01</v>
      </c>
    </row>
    <row r="1075" spans="2:5">
      <c r="B1075" s="40">
        <v>11816</v>
      </c>
      <c r="C1075" s="29" t="s">
        <v>1162</v>
      </c>
      <c r="D1075" t="s">
        <v>242</v>
      </c>
      <c r="E1075" s="28">
        <v>12110.7</v>
      </c>
    </row>
    <row r="1076" spans="2:5">
      <c r="B1076" s="40">
        <v>11818</v>
      </c>
      <c r="C1076" s="29" t="s">
        <v>1571</v>
      </c>
      <c r="D1076" t="s">
        <v>242</v>
      </c>
      <c r="E1076" s="28">
        <v>5696</v>
      </c>
    </row>
    <row r="1077" spans="2:5">
      <c r="B1077" s="40">
        <v>11821</v>
      </c>
      <c r="C1077" s="29" t="s">
        <v>1572</v>
      </c>
      <c r="D1077" t="s">
        <v>242</v>
      </c>
      <c r="E1077" s="28">
        <v>9345.2800000000007</v>
      </c>
    </row>
    <row r="1078" spans="2:5">
      <c r="B1078" s="40">
        <v>11823</v>
      </c>
      <c r="C1078" s="29" t="s">
        <v>1042</v>
      </c>
      <c r="D1078" t="s">
        <v>242</v>
      </c>
      <c r="E1078" s="28">
        <v>1079.98</v>
      </c>
    </row>
    <row r="1079" spans="2:5">
      <c r="B1079" s="40">
        <v>11824</v>
      </c>
      <c r="C1079" s="29" t="s">
        <v>517</v>
      </c>
      <c r="D1079" t="s">
        <v>242</v>
      </c>
      <c r="E1079" s="28">
        <v>210</v>
      </c>
    </row>
    <row r="1080" spans="2:5">
      <c r="B1080" s="40">
        <v>11826</v>
      </c>
      <c r="C1080" s="29" t="s">
        <v>515</v>
      </c>
      <c r="D1080" t="s">
        <v>242</v>
      </c>
      <c r="E1080" s="28">
        <v>1150</v>
      </c>
    </row>
    <row r="1081" spans="2:5">
      <c r="B1081" s="40">
        <v>11827</v>
      </c>
      <c r="C1081" s="29" t="s">
        <v>1040</v>
      </c>
      <c r="D1081" t="s">
        <v>242</v>
      </c>
      <c r="E1081" s="28">
        <v>399.01</v>
      </c>
    </row>
    <row r="1082" spans="2:5">
      <c r="B1082" s="40">
        <v>11828</v>
      </c>
      <c r="C1082" s="29" t="s">
        <v>1573</v>
      </c>
      <c r="D1082" t="s">
        <v>242</v>
      </c>
      <c r="E1082" s="28">
        <v>8604.8700000000008</v>
      </c>
    </row>
    <row r="1083" spans="2:5">
      <c r="B1083" s="40">
        <v>11829</v>
      </c>
      <c r="C1083" s="29" t="s">
        <v>1040</v>
      </c>
      <c r="D1083" t="s">
        <v>242</v>
      </c>
      <c r="E1083" s="28">
        <v>482.23</v>
      </c>
    </row>
    <row r="1084" spans="2:5">
      <c r="B1084" s="40">
        <v>11832</v>
      </c>
      <c r="C1084" s="29" t="s">
        <v>1292</v>
      </c>
      <c r="D1084" t="s">
        <v>242</v>
      </c>
      <c r="E1084" s="28">
        <v>5000.0600000000004</v>
      </c>
    </row>
    <row r="1085" spans="2:5">
      <c r="B1085" s="40">
        <v>11833</v>
      </c>
      <c r="C1085" s="29" t="s">
        <v>1574</v>
      </c>
      <c r="D1085" t="s">
        <v>242</v>
      </c>
      <c r="E1085" s="28">
        <v>140</v>
      </c>
    </row>
    <row r="1086" spans="2:5">
      <c r="B1086" s="40">
        <v>11834</v>
      </c>
      <c r="C1086" s="29" t="s">
        <v>1040</v>
      </c>
      <c r="D1086" t="s">
        <v>242</v>
      </c>
      <c r="E1086" s="28">
        <v>482.23</v>
      </c>
    </row>
    <row r="1087" spans="2:5">
      <c r="B1087" s="40">
        <v>11835</v>
      </c>
      <c r="C1087" s="29" t="s">
        <v>1575</v>
      </c>
      <c r="D1087" t="s">
        <v>242</v>
      </c>
      <c r="E1087" s="28">
        <v>2006</v>
      </c>
    </row>
    <row r="1088" spans="2:5">
      <c r="B1088" s="40">
        <v>11836</v>
      </c>
      <c r="C1088" s="29" t="s">
        <v>1576</v>
      </c>
      <c r="D1088" t="s">
        <v>242</v>
      </c>
      <c r="E1088" s="28">
        <v>1306.42</v>
      </c>
    </row>
    <row r="1089" spans="2:6">
      <c r="B1089" s="40">
        <v>11837</v>
      </c>
      <c r="C1089" s="29" t="s">
        <v>1040</v>
      </c>
      <c r="D1089" t="s">
        <v>242</v>
      </c>
      <c r="E1089" s="28">
        <v>3365.88</v>
      </c>
    </row>
    <row r="1090" spans="2:6">
      <c r="B1090" s="40">
        <v>11838</v>
      </c>
      <c r="C1090" s="29" t="s">
        <v>1040</v>
      </c>
      <c r="D1090" t="s">
        <v>242</v>
      </c>
      <c r="E1090" s="28">
        <v>557.24</v>
      </c>
    </row>
    <row r="1091" spans="2:6">
      <c r="B1091" s="40">
        <v>11840</v>
      </c>
      <c r="C1091" s="29" t="s">
        <v>1577</v>
      </c>
      <c r="D1091" t="s">
        <v>242</v>
      </c>
      <c r="E1091" s="28">
        <v>1392.4</v>
      </c>
    </row>
    <row r="1092" spans="2:6">
      <c r="B1092" s="40">
        <v>11841</v>
      </c>
      <c r="C1092" s="29" t="s">
        <v>1578</v>
      </c>
      <c r="D1092" t="s">
        <v>242</v>
      </c>
      <c r="E1092" s="28">
        <v>190</v>
      </c>
    </row>
    <row r="1093" spans="2:6">
      <c r="B1093" s="40">
        <v>11843</v>
      </c>
      <c r="C1093" s="29" t="s">
        <v>1040</v>
      </c>
      <c r="D1093" t="s">
        <v>242</v>
      </c>
      <c r="E1093" s="28">
        <v>534.25</v>
      </c>
    </row>
    <row r="1094" spans="2:6">
      <c r="B1094" s="40"/>
      <c r="C1094" s="29"/>
      <c r="E1094" s="28"/>
      <c r="F1094" s="379">
        <f>SUM(E1067:E1093)</f>
        <v>59703.680000000008</v>
      </c>
    </row>
    <row r="1095" spans="2:6">
      <c r="B1095" s="40"/>
      <c r="C1095" s="29"/>
      <c r="E1095" s="28"/>
      <c r="F1095" s="380"/>
    </row>
    <row r="1096" spans="2:6" ht="15.75">
      <c r="B1096" s="40"/>
      <c r="C1096" s="427" t="s">
        <v>2878</v>
      </c>
      <c r="E1096" s="28"/>
    </row>
    <row r="1097" spans="2:6">
      <c r="B1097" s="40">
        <v>11830</v>
      </c>
      <c r="C1097" t="s">
        <v>1496</v>
      </c>
      <c r="D1097" t="s">
        <v>317</v>
      </c>
      <c r="E1097" s="28">
        <v>82.6</v>
      </c>
    </row>
    <row r="1098" spans="2:6">
      <c r="E1098" s="28"/>
      <c r="F1098" s="379">
        <f>SUM(E1097:E1098)</f>
        <v>82.6</v>
      </c>
    </row>
    <row r="1099" spans="2:6">
      <c r="E1099" s="28"/>
    </row>
    <row r="1100" spans="2:6" ht="15.75">
      <c r="B1100" s="40"/>
      <c r="C1100" s="427" t="s">
        <v>2793</v>
      </c>
      <c r="E1100" s="28"/>
    </row>
    <row r="1101" spans="2:6">
      <c r="B1101" s="40">
        <v>11822</v>
      </c>
      <c r="C1101" s="29" t="s">
        <v>1506</v>
      </c>
      <c r="D1101" t="s">
        <v>133</v>
      </c>
      <c r="E1101" s="28">
        <v>6900</v>
      </c>
    </row>
    <row r="1102" spans="2:6">
      <c r="B1102" s="40">
        <v>11839</v>
      </c>
      <c r="C1102" s="29" t="s">
        <v>1942</v>
      </c>
      <c r="D1102" t="s">
        <v>133</v>
      </c>
      <c r="E1102" s="28">
        <v>114</v>
      </c>
    </row>
    <row r="1103" spans="2:6">
      <c r="B1103" s="40"/>
      <c r="C1103" s="29"/>
      <c r="E1103" s="28"/>
      <c r="F1103" s="379">
        <f>SUM(E1100:E1102)</f>
        <v>7014</v>
      </c>
    </row>
    <row r="1104" spans="2:6">
      <c r="B1104" s="40"/>
      <c r="C1104" s="29"/>
      <c r="E1104" s="28"/>
      <c r="F1104" s="380"/>
    </row>
    <row r="1105" spans="2:8">
      <c r="B1105" s="40"/>
      <c r="C1105" s="29"/>
      <c r="E1105" s="28"/>
      <c r="F1105" s="380"/>
    </row>
    <row r="1106" spans="2:8">
      <c r="B1106" s="40"/>
      <c r="E1106" s="28"/>
    </row>
    <row r="1107" spans="2:8" ht="15.75">
      <c r="B1107" s="40"/>
      <c r="C1107" s="427" t="s">
        <v>2796</v>
      </c>
      <c r="E1107" s="28"/>
    </row>
    <row r="1108" spans="2:8">
      <c r="B1108" s="40">
        <v>11819</v>
      </c>
      <c r="C1108" t="s">
        <v>1589</v>
      </c>
      <c r="D1108" t="s">
        <v>329</v>
      </c>
      <c r="E1108" s="28">
        <v>378</v>
      </c>
    </row>
    <row r="1109" spans="2:8">
      <c r="B1109" s="40">
        <v>11820</v>
      </c>
      <c r="C1109" t="s">
        <v>1590</v>
      </c>
      <c r="D1109" t="s">
        <v>329</v>
      </c>
      <c r="E1109" s="28">
        <v>1239.99</v>
      </c>
    </row>
    <row r="1110" spans="2:8">
      <c r="B1110" s="40">
        <v>11825</v>
      </c>
      <c r="C1110" t="s">
        <v>1590</v>
      </c>
      <c r="D1110" t="s">
        <v>329</v>
      </c>
      <c r="E1110" s="28">
        <v>158</v>
      </c>
    </row>
    <row r="1111" spans="2:8">
      <c r="B1111" s="40">
        <v>11831</v>
      </c>
      <c r="C1111" t="s">
        <v>1591</v>
      </c>
      <c r="D1111" t="s">
        <v>329</v>
      </c>
      <c r="E1111" s="28">
        <v>2510</v>
      </c>
    </row>
    <row r="1112" spans="2:8">
      <c r="B1112" s="40">
        <v>11842</v>
      </c>
      <c r="C1112" t="s">
        <v>1592</v>
      </c>
      <c r="D1112" t="s">
        <v>329</v>
      </c>
      <c r="E1112" s="28">
        <v>1940</v>
      </c>
    </row>
    <row r="1113" spans="2:8">
      <c r="B1113" s="40"/>
      <c r="D1113" s="28"/>
      <c r="E1113" s="28"/>
      <c r="F1113" s="379">
        <f>SUM(E1108:E1112)</f>
        <v>6225.99</v>
      </c>
    </row>
    <row r="1114" spans="2:8">
      <c r="B1114" s="40"/>
      <c r="E1114" s="32"/>
      <c r="F1114" s="380"/>
    </row>
    <row r="1115" spans="2:8" ht="16.5" thickBot="1">
      <c r="F1115" s="403">
        <f>SUM(F1067:F1114)</f>
        <v>73026.27</v>
      </c>
      <c r="G1115">
        <v>73026.27</v>
      </c>
      <c r="H1115" s="32">
        <f>(F1115-G1115)</f>
        <v>0</v>
      </c>
    </row>
    <row r="1116" spans="2:8" ht="16.5" thickTop="1">
      <c r="F1116" s="430"/>
    </row>
    <row r="1117" spans="2:8" ht="13.5" thickBot="1">
      <c r="C1117" s="377"/>
    </row>
    <row r="1118" spans="2:8" ht="15.75">
      <c r="C1118" s="236" t="s">
        <v>751</v>
      </c>
    </row>
    <row r="1119" spans="2:8" ht="15.75">
      <c r="C1119" s="236" t="s">
        <v>2791</v>
      </c>
    </row>
    <row r="1129" spans="1:6" ht="23.25">
      <c r="B1129" s="694" t="s">
        <v>2884</v>
      </c>
      <c r="C1129" s="694"/>
      <c r="D1129" s="694"/>
      <c r="E1129" s="694"/>
      <c r="F1129" s="694"/>
    </row>
    <row r="1130" spans="1:6" ht="26.25">
      <c r="A1130" s="401"/>
      <c r="B1130" s="401"/>
      <c r="C1130" s="427" t="s">
        <v>545</v>
      </c>
      <c r="D1130" s="401"/>
      <c r="E1130" s="401"/>
    </row>
    <row r="1131" spans="1:6">
      <c r="B1131" s="40"/>
      <c r="C1131" s="29"/>
      <c r="E1131" s="28"/>
    </row>
    <row r="1132" spans="1:6">
      <c r="B1132" s="40">
        <v>11844</v>
      </c>
      <c r="C1132" s="29" t="s">
        <v>515</v>
      </c>
      <c r="D1132" t="s">
        <v>242</v>
      </c>
      <c r="E1132" s="28">
        <v>1300</v>
      </c>
    </row>
    <row r="1133" spans="1:6">
      <c r="B1133" s="40">
        <v>11845</v>
      </c>
      <c r="C1133" s="29" t="s">
        <v>1040</v>
      </c>
      <c r="D1133" t="s">
        <v>242</v>
      </c>
      <c r="E1133" s="28">
        <v>617.47</v>
      </c>
    </row>
    <row r="1134" spans="1:6">
      <c r="B1134" s="40">
        <v>11846</v>
      </c>
      <c r="C1134" s="29" t="s">
        <v>1688</v>
      </c>
      <c r="D1134" t="s">
        <v>242</v>
      </c>
      <c r="E1134" s="28">
        <v>2002.9</v>
      </c>
    </row>
    <row r="1135" spans="1:6">
      <c r="B1135" s="40">
        <v>11848</v>
      </c>
      <c r="C1135" s="29" t="s">
        <v>1040</v>
      </c>
      <c r="D1135" t="s">
        <v>242</v>
      </c>
      <c r="E1135" s="28">
        <v>617.47</v>
      </c>
    </row>
    <row r="1136" spans="1:6">
      <c r="B1136" s="40">
        <v>11850</v>
      </c>
      <c r="C1136" s="29" t="s">
        <v>1040</v>
      </c>
      <c r="D1136" t="s">
        <v>242</v>
      </c>
      <c r="E1136" s="28">
        <v>597.28</v>
      </c>
    </row>
    <row r="1137" spans="2:5">
      <c r="B1137" s="40">
        <v>11851</v>
      </c>
      <c r="C1137" s="29" t="s">
        <v>512</v>
      </c>
      <c r="D1137" t="s">
        <v>242</v>
      </c>
      <c r="E1137" s="28">
        <v>1695</v>
      </c>
    </row>
    <row r="1138" spans="2:5">
      <c r="B1138" s="40">
        <v>11852</v>
      </c>
      <c r="C1138" s="29" t="s">
        <v>1040</v>
      </c>
      <c r="D1138" t="s">
        <v>242</v>
      </c>
      <c r="E1138" s="28">
        <v>549</v>
      </c>
    </row>
    <row r="1139" spans="2:5">
      <c r="B1139" s="40">
        <v>11853</v>
      </c>
      <c r="C1139" s="29" t="s">
        <v>1403</v>
      </c>
      <c r="D1139" t="s">
        <v>242</v>
      </c>
      <c r="E1139" s="28">
        <v>1327.5</v>
      </c>
    </row>
    <row r="1140" spans="2:5">
      <c r="B1140" s="40">
        <v>11854</v>
      </c>
      <c r="C1140" s="29" t="s">
        <v>1040</v>
      </c>
      <c r="D1140" t="s">
        <v>242</v>
      </c>
      <c r="E1140" s="28">
        <v>597.28</v>
      </c>
    </row>
    <row r="1141" spans="2:5">
      <c r="B1141" s="40">
        <v>11855</v>
      </c>
      <c r="C1141" s="29" t="s">
        <v>515</v>
      </c>
      <c r="D1141" t="s">
        <v>242</v>
      </c>
      <c r="E1141" s="28">
        <v>1200</v>
      </c>
    </row>
    <row r="1142" spans="2:5">
      <c r="B1142" s="40">
        <v>11856</v>
      </c>
      <c r="C1142" s="29" t="s">
        <v>1042</v>
      </c>
      <c r="D1142" t="s">
        <v>242</v>
      </c>
      <c r="E1142" s="28">
        <v>1100.04</v>
      </c>
    </row>
    <row r="1143" spans="2:5">
      <c r="B1143" s="40">
        <v>11857</v>
      </c>
      <c r="C1143" s="29" t="s">
        <v>1689</v>
      </c>
      <c r="D1143" t="s">
        <v>242</v>
      </c>
      <c r="E1143" s="28">
        <v>140</v>
      </c>
    </row>
    <row r="1144" spans="2:5">
      <c r="B1144" s="40">
        <v>11858</v>
      </c>
      <c r="C1144" s="29" t="s">
        <v>1040</v>
      </c>
      <c r="D1144" t="s">
        <v>242</v>
      </c>
      <c r="E1144" s="28">
        <v>672.1</v>
      </c>
    </row>
    <row r="1145" spans="2:5">
      <c r="B1145" s="40">
        <v>11859</v>
      </c>
      <c r="C1145" s="29" t="s">
        <v>1040</v>
      </c>
      <c r="D1145" t="s">
        <v>242</v>
      </c>
      <c r="E1145" s="28">
        <v>669.48</v>
      </c>
    </row>
    <row r="1146" spans="2:5">
      <c r="B1146" s="40">
        <v>11862</v>
      </c>
      <c r="C1146" s="29" t="s">
        <v>1689</v>
      </c>
      <c r="D1146" t="s">
        <v>242</v>
      </c>
      <c r="E1146" s="28">
        <v>210</v>
      </c>
    </row>
    <row r="1147" spans="2:5">
      <c r="B1147" s="40">
        <v>11863</v>
      </c>
      <c r="C1147" s="29" t="s">
        <v>1040</v>
      </c>
      <c r="D1147" t="s">
        <v>242</v>
      </c>
      <c r="E1147" s="28">
        <v>617.47</v>
      </c>
    </row>
    <row r="1148" spans="2:5">
      <c r="B1148" s="40">
        <v>11865</v>
      </c>
      <c r="C1148" s="29" t="s">
        <v>1690</v>
      </c>
      <c r="D1148" t="s">
        <v>242</v>
      </c>
      <c r="E1148" s="28">
        <v>1695</v>
      </c>
    </row>
    <row r="1149" spans="2:5">
      <c r="B1149" s="40">
        <v>11871</v>
      </c>
      <c r="C1149" s="29" t="s">
        <v>1040</v>
      </c>
      <c r="D1149" t="s">
        <v>242</v>
      </c>
      <c r="E1149" s="28">
        <v>399.01</v>
      </c>
    </row>
    <row r="1150" spans="2:5">
      <c r="B1150" s="40">
        <v>11874</v>
      </c>
      <c r="C1150" s="29" t="s">
        <v>1292</v>
      </c>
      <c r="D1150" t="s">
        <v>242</v>
      </c>
      <c r="E1150" s="28">
        <v>5000</v>
      </c>
    </row>
    <row r="1151" spans="2:5">
      <c r="B1151" s="40">
        <v>11875</v>
      </c>
      <c r="C1151" s="29" t="s">
        <v>1689</v>
      </c>
      <c r="D1151" t="s">
        <v>242</v>
      </c>
      <c r="E1151" s="28">
        <v>140</v>
      </c>
    </row>
    <row r="1152" spans="2:5">
      <c r="B1152" s="40">
        <v>11876</v>
      </c>
      <c r="C1152" s="29" t="s">
        <v>1691</v>
      </c>
      <c r="D1152" t="s">
        <v>242</v>
      </c>
      <c r="E1152" s="28">
        <v>5700</v>
      </c>
    </row>
    <row r="1153" spans="2:6">
      <c r="B1153" s="40">
        <v>11877</v>
      </c>
      <c r="C1153" s="29" t="s">
        <v>1691</v>
      </c>
      <c r="D1153" t="s">
        <v>242</v>
      </c>
      <c r="E1153" s="28">
        <v>5700</v>
      </c>
    </row>
    <row r="1154" spans="2:6">
      <c r="B1154" s="40">
        <v>11878</v>
      </c>
      <c r="C1154" s="29" t="s">
        <v>1040</v>
      </c>
      <c r="D1154" t="s">
        <v>242</v>
      </c>
      <c r="E1154" s="28">
        <v>399.01</v>
      </c>
    </row>
    <row r="1155" spans="2:6">
      <c r="B1155" s="40"/>
      <c r="C1155" s="29"/>
      <c r="E1155" s="28"/>
      <c r="F1155" s="379">
        <f>SUM(E1131:E1154)</f>
        <v>32946.01</v>
      </c>
    </row>
    <row r="1156" spans="2:6">
      <c r="B1156" s="40"/>
      <c r="E1156" s="28"/>
    </row>
    <row r="1157" spans="2:6" ht="15.75">
      <c r="B1157" s="40"/>
      <c r="C1157" s="427" t="s">
        <v>2796</v>
      </c>
      <c r="E1157" s="28"/>
    </row>
    <row r="1158" spans="2:6">
      <c r="B1158" s="40">
        <v>11849</v>
      </c>
      <c r="C1158" t="s">
        <v>1707</v>
      </c>
      <c r="D1158" t="s">
        <v>329</v>
      </c>
      <c r="E1158" s="28">
        <v>6810</v>
      </c>
    </row>
    <row r="1159" spans="2:6">
      <c r="B1159" s="40">
        <v>11820</v>
      </c>
      <c r="C1159" t="s">
        <v>1708</v>
      </c>
      <c r="D1159" t="s">
        <v>329</v>
      </c>
      <c r="E1159" s="28">
        <v>6549.77</v>
      </c>
    </row>
    <row r="1160" spans="2:6">
      <c r="B1160" s="40">
        <v>11861</v>
      </c>
      <c r="C1160" t="s">
        <v>1590</v>
      </c>
      <c r="D1160" t="s">
        <v>329</v>
      </c>
      <c r="E1160" s="28">
        <v>186.96</v>
      </c>
    </row>
    <row r="1161" spans="2:6">
      <c r="B1161" s="40">
        <v>11866</v>
      </c>
      <c r="C1161" t="s">
        <v>1709</v>
      </c>
      <c r="D1161" t="s">
        <v>329</v>
      </c>
      <c r="E1161" s="28">
        <v>745</v>
      </c>
    </row>
    <row r="1162" spans="2:6">
      <c r="B1162" s="40">
        <v>11867</v>
      </c>
      <c r="C1162" t="s">
        <v>1710</v>
      </c>
      <c r="D1162" t="s">
        <v>329</v>
      </c>
      <c r="E1162" s="28">
        <v>550</v>
      </c>
    </row>
    <row r="1163" spans="2:6">
      <c r="B1163" s="40">
        <v>11868</v>
      </c>
      <c r="C1163" t="s">
        <v>1711</v>
      </c>
      <c r="D1163" t="s">
        <v>329</v>
      </c>
      <c r="E1163" s="28">
        <v>500</v>
      </c>
    </row>
    <row r="1164" spans="2:6">
      <c r="B1164" s="40">
        <v>11869</v>
      </c>
      <c r="C1164" t="s">
        <v>1711</v>
      </c>
      <c r="D1164" t="s">
        <v>329</v>
      </c>
      <c r="E1164" s="28">
        <v>2400</v>
      </c>
    </row>
    <row r="1165" spans="2:6">
      <c r="B1165" s="40">
        <v>11870</v>
      </c>
      <c r="C1165" t="s">
        <v>1590</v>
      </c>
      <c r="D1165" t="s">
        <v>329</v>
      </c>
      <c r="E1165" s="28">
        <v>2377.0100000000002</v>
      </c>
    </row>
    <row r="1166" spans="2:6">
      <c r="B1166" s="40">
        <v>11872</v>
      </c>
      <c r="C1166" t="s">
        <v>1712</v>
      </c>
      <c r="D1166" t="s">
        <v>329</v>
      </c>
      <c r="E1166" s="28">
        <v>10900</v>
      </c>
    </row>
    <row r="1167" spans="2:6">
      <c r="B1167" s="40"/>
      <c r="E1167" s="28"/>
    </row>
    <row r="1168" spans="2:6">
      <c r="B1168" s="40"/>
      <c r="D1168" s="28"/>
      <c r="E1168" s="28"/>
      <c r="F1168" s="379">
        <f>SUM(E1158:E1166)</f>
        <v>31018.739999999998</v>
      </c>
    </row>
    <row r="1169" spans="2:6">
      <c r="B1169" s="40"/>
      <c r="D1169" s="28"/>
      <c r="E1169" s="28"/>
      <c r="F1169" s="380"/>
    </row>
    <row r="1170" spans="2:6" ht="15.75">
      <c r="B1170" s="40"/>
      <c r="C1170" s="427" t="s">
        <v>2794</v>
      </c>
      <c r="E1170" s="28"/>
    </row>
    <row r="1171" spans="2:6">
      <c r="B1171" s="40">
        <v>11847</v>
      </c>
      <c r="C1171" t="s">
        <v>1674</v>
      </c>
      <c r="D1171" t="s">
        <v>209</v>
      </c>
      <c r="E1171" s="28">
        <v>299.95999999999998</v>
      </c>
      <c r="F1171" s="379">
        <f>SUM(E1171:E1171)</f>
        <v>299.95999999999998</v>
      </c>
    </row>
    <row r="1172" spans="2:6">
      <c r="B1172" s="40"/>
      <c r="E1172" s="28"/>
    </row>
    <row r="1173" spans="2:6">
      <c r="B1173" s="40"/>
      <c r="D1173" s="28"/>
      <c r="E1173" s="28"/>
      <c r="F1173" s="380"/>
    </row>
    <row r="1174" spans="2:6">
      <c r="B1174" s="40"/>
      <c r="E1174" s="32"/>
      <c r="F1174" s="380"/>
    </row>
    <row r="1175" spans="2:6" ht="16.5" thickBot="1">
      <c r="F1175" s="403">
        <v>64264.77</v>
      </c>
    </row>
    <row r="1176" spans="2:6" ht="16.5" thickTop="1">
      <c r="F1176" s="430"/>
    </row>
    <row r="1177" spans="2:6" ht="13.5" thickBot="1">
      <c r="C1177" s="377"/>
    </row>
    <row r="1178" spans="2:6" ht="15.75">
      <c r="C1178" s="236" t="s">
        <v>751</v>
      </c>
    </row>
    <row r="1179" spans="2:6" ht="15.75">
      <c r="C1179" s="236" t="s">
        <v>2791</v>
      </c>
    </row>
    <row r="1200" spans="2:6" ht="23.25">
      <c r="B1200" s="694" t="s">
        <v>2885</v>
      </c>
      <c r="C1200" s="694"/>
      <c r="D1200" s="694"/>
      <c r="E1200" s="694"/>
      <c r="F1200" s="694"/>
    </row>
    <row r="1201" spans="1:5" ht="26.25">
      <c r="A1201" s="401"/>
      <c r="B1201" s="401"/>
      <c r="C1201" s="427" t="s">
        <v>545</v>
      </c>
      <c r="D1201" s="401"/>
      <c r="E1201" s="401"/>
    </row>
    <row r="1202" spans="1:5">
      <c r="B1202" s="40"/>
      <c r="C1202" s="29"/>
      <c r="E1202" s="28"/>
    </row>
    <row r="1203" spans="1:5">
      <c r="B1203" s="40">
        <v>11879</v>
      </c>
      <c r="C1203" s="29" t="s">
        <v>1692</v>
      </c>
      <c r="D1203" t="s">
        <v>242</v>
      </c>
      <c r="E1203" s="28">
        <v>13720</v>
      </c>
    </row>
    <row r="1204" spans="1:5">
      <c r="B1204" s="40">
        <v>11881</v>
      </c>
      <c r="C1204" s="29" t="s">
        <v>1693</v>
      </c>
      <c r="D1204" t="s">
        <v>242</v>
      </c>
      <c r="E1204" s="28">
        <v>1149.9100000000001</v>
      </c>
    </row>
    <row r="1205" spans="1:5">
      <c r="B1205" s="40">
        <v>11882</v>
      </c>
      <c r="C1205" s="29" t="s">
        <v>1693</v>
      </c>
      <c r="D1205" t="s">
        <v>242</v>
      </c>
      <c r="E1205" s="28">
        <v>327</v>
      </c>
    </row>
    <row r="1206" spans="1:5">
      <c r="B1206" s="40">
        <v>11848</v>
      </c>
      <c r="C1206" s="29" t="s">
        <v>1694</v>
      </c>
      <c r="D1206" t="s">
        <v>242</v>
      </c>
      <c r="E1206" s="28">
        <v>5500</v>
      </c>
    </row>
    <row r="1207" spans="1:5">
      <c r="B1207" s="40">
        <v>11885</v>
      </c>
      <c r="C1207" s="29" t="s">
        <v>1694</v>
      </c>
      <c r="D1207" t="s">
        <v>242</v>
      </c>
      <c r="E1207" s="28">
        <v>5500</v>
      </c>
    </row>
    <row r="1208" spans="1:5">
      <c r="B1208" s="40">
        <v>11886</v>
      </c>
      <c r="C1208" s="29" t="s">
        <v>1689</v>
      </c>
      <c r="D1208" t="s">
        <v>242</v>
      </c>
      <c r="E1208" s="28">
        <v>490</v>
      </c>
    </row>
    <row r="1209" spans="1:5">
      <c r="B1209" s="40">
        <v>11888</v>
      </c>
      <c r="C1209" s="38" t="s">
        <v>1040</v>
      </c>
      <c r="D1209" t="s">
        <v>242</v>
      </c>
      <c r="E1209" s="28">
        <v>399.01</v>
      </c>
    </row>
    <row r="1210" spans="1:5">
      <c r="B1210" s="40">
        <v>11889</v>
      </c>
      <c r="C1210" s="29" t="s">
        <v>1695</v>
      </c>
      <c r="D1210" t="s">
        <v>242</v>
      </c>
      <c r="E1210" s="28">
        <v>4469.96</v>
      </c>
    </row>
    <row r="1211" spans="1:5">
      <c r="B1211" s="40">
        <v>11890</v>
      </c>
      <c r="C1211" s="29" t="s">
        <v>1696</v>
      </c>
      <c r="D1211" t="s">
        <v>242</v>
      </c>
      <c r="E1211" s="28">
        <v>4228.3</v>
      </c>
    </row>
    <row r="1212" spans="1:5">
      <c r="B1212" s="40">
        <v>11891</v>
      </c>
      <c r="C1212" s="29" t="s">
        <v>1040</v>
      </c>
      <c r="D1212" t="s">
        <v>242</v>
      </c>
      <c r="E1212" s="28">
        <v>399.01</v>
      </c>
    </row>
    <row r="1213" spans="1:5">
      <c r="B1213" s="40">
        <v>11893</v>
      </c>
      <c r="C1213" s="29" t="s">
        <v>1040</v>
      </c>
      <c r="D1213" t="s">
        <v>242</v>
      </c>
      <c r="E1213" s="28">
        <v>1197.02</v>
      </c>
    </row>
    <row r="1214" spans="1:5">
      <c r="B1214" s="40">
        <v>11894</v>
      </c>
      <c r="C1214" s="29" t="s">
        <v>1697</v>
      </c>
      <c r="D1214" t="s">
        <v>242</v>
      </c>
      <c r="E1214" s="28">
        <v>6520.27</v>
      </c>
    </row>
    <row r="1215" spans="1:5">
      <c r="B1215" s="40">
        <v>11895</v>
      </c>
      <c r="C1215" s="29" t="s">
        <v>1040</v>
      </c>
      <c r="D1215" t="s">
        <v>242</v>
      </c>
      <c r="E1215" s="28">
        <v>399.01</v>
      </c>
    </row>
    <row r="1216" spans="1:5">
      <c r="B1216" s="40">
        <v>11896</v>
      </c>
      <c r="C1216" s="29" t="s">
        <v>1693</v>
      </c>
      <c r="D1216" t="s">
        <v>242</v>
      </c>
      <c r="E1216" s="28">
        <v>1474.85</v>
      </c>
    </row>
    <row r="1217" spans="2:6">
      <c r="B1217" s="40">
        <v>11897</v>
      </c>
      <c r="C1217" s="29" t="s">
        <v>1040</v>
      </c>
      <c r="D1217" t="s">
        <v>242</v>
      </c>
      <c r="E1217" s="28">
        <v>399</v>
      </c>
    </row>
    <row r="1218" spans="2:6">
      <c r="B1218" s="40">
        <v>11899</v>
      </c>
      <c r="C1218" s="29" t="s">
        <v>515</v>
      </c>
      <c r="D1218" t="s">
        <v>242</v>
      </c>
      <c r="E1218" s="28">
        <v>2250</v>
      </c>
    </row>
    <row r="1219" spans="2:6">
      <c r="B1219" s="40">
        <v>11900</v>
      </c>
      <c r="C1219" s="29" t="s">
        <v>1698</v>
      </c>
      <c r="D1219" t="s">
        <v>242</v>
      </c>
      <c r="E1219" s="28">
        <v>1133.08</v>
      </c>
    </row>
    <row r="1220" spans="2:6">
      <c r="B1220" s="40">
        <v>11901</v>
      </c>
      <c r="C1220" s="29" t="s">
        <v>1565</v>
      </c>
      <c r="D1220" t="s">
        <v>242</v>
      </c>
      <c r="E1220" s="28">
        <v>190</v>
      </c>
    </row>
    <row r="1221" spans="2:6">
      <c r="B1221" s="40">
        <v>11902</v>
      </c>
      <c r="C1221" s="29" t="s">
        <v>1040</v>
      </c>
      <c r="D1221" t="s">
        <v>242</v>
      </c>
      <c r="E1221" s="28">
        <v>399.01</v>
      </c>
    </row>
    <row r="1222" spans="2:6">
      <c r="B1222" s="40">
        <v>11904</v>
      </c>
      <c r="C1222" s="29" t="s">
        <v>1040</v>
      </c>
      <c r="D1222" t="s">
        <v>242</v>
      </c>
      <c r="E1222" s="28">
        <v>399.01</v>
      </c>
    </row>
    <row r="1223" spans="2:6">
      <c r="B1223" s="40">
        <v>11905</v>
      </c>
      <c r="C1223" s="29" t="s">
        <v>1698</v>
      </c>
      <c r="D1223" t="s">
        <v>242</v>
      </c>
      <c r="E1223" s="28">
        <v>354</v>
      </c>
    </row>
    <row r="1224" spans="2:6">
      <c r="B1224" s="40">
        <v>11907</v>
      </c>
      <c r="C1224" s="29" t="s">
        <v>1040</v>
      </c>
      <c r="D1224" t="s">
        <v>242</v>
      </c>
      <c r="E1224" s="28">
        <v>399</v>
      </c>
    </row>
    <row r="1225" spans="2:6">
      <c r="B1225" s="40">
        <v>11911</v>
      </c>
      <c r="C1225" s="29" t="s">
        <v>1565</v>
      </c>
      <c r="D1225" t="s">
        <v>242</v>
      </c>
      <c r="E1225" s="28">
        <v>285</v>
      </c>
    </row>
    <row r="1226" spans="2:6">
      <c r="B1226" s="40">
        <v>11912</v>
      </c>
      <c r="C1226" s="29" t="s">
        <v>1040</v>
      </c>
      <c r="D1226" t="s">
        <v>242</v>
      </c>
      <c r="E1226" s="28">
        <v>399</v>
      </c>
    </row>
    <row r="1227" spans="2:6">
      <c r="B1227" s="40">
        <v>11915</v>
      </c>
      <c r="C1227" s="29" t="s">
        <v>1040</v>
      </c>
      <c r="D1227" t="s">
        <v>242</v>
      </c>
      <c r="E1227" s="28">
        <v>399</v>
      </c>
    </row>
    <row r="1228" spans="2:6">
      <c r="B1228" s="40">
        <v>11916</v>
      </c>
      <c r="C1228" s="29" t="s">
        <v>1699</v>
      </c>
      <c r="D1228" t="s">
        <v>242</v>
      </c>
      <c r="E1228" s="28">
        <v>4128</v>
      </c>
    </row>
    <row r="1229" spans="2:6">
      <c r="B1229" s="40"/>
      <c r="C1229" s="29"/>
      <c r="E1229" s="28"/>
      <c r="F1229" s="379">
        <f>SUM(E1203:E1228)</f>
        <v>56508.44</v>
      </c>
    </row>
    <row r="1230" spans="2:6" ht="15.75">
      <c r="B1230" s="40"/>
      <c r="C1230" s="427" t="s">
        <v>2793</v>
      </c>
      <c r="E1230" s="28"/>
    </row>
    <row r="1231" spans="2:6">
      <c r="B1231" s="40">
        <v>11898</v>
      </c>
      <c r="C1231" s="29" t="s">
        <v>1840</v>
      </c>
      <c r="D1231" t="s">
        <v>133</v>
      </c>
      <c r="E1231" s="28">
        <v>800</v>
      </c>
      <c r="F1231" s="379">
        <f>SUM(E1230:E1231)</f>
        <v>800</v>
      </c>
    </row>
    <row r="1232" spans="2:6">
      <c r="B1232" s="40"/>
      <c r="C1232" s="29"/>
      <c r="E1232" s="28"/>
    </row>
    <row r="1233" spans="2:6">
      <c r="B1233" s="40"/>
      <c r="C1233" s="29"/>
      <c r="E1233" s="28"/>
      <c r="F1233" s="380"/>
    </row>
    <row r="1234" spans="2:6">
      <c r="B1234" s="40"/>
      <c r="E1234" s="28"/>
    </row>
    <row r="1235" spans="2:6" ht="15.75">
      <c r="B1235" s="40"/>
      <c r="C1235" s="427" t="s">
        <v>2796</v>
      </c>
      <c r="E1235" s="28"/>
    </row>
    <row r="1236" spans="2:6">
      <c r="B1236" s="40">
        <v>11883</v>
      </c>
      <c r="C1236" t="s">
        <v>1714</v>
      </c>
      <c r="D1236" t="s">
        <v>329</v>
      </c>
      <c r="E1236" s="28">
        <v>2100</v>
      </c>
    </row>
    <row r="1237" spans="2:6">
      <c r="B1237" s="40">
        <v>11903</v>
      </c>
      <c r="C1237" t="s">
        <v>1715</v>
      </c>
      <c r="D1237" t="s">
        <v>329</v>
      </c>
      <c r="E1237" s="28">
        <v>1800</v>
      </c>
    </row>
    <row r="1238" spans="2:6">
      <c r="B1238" s="40">
        <v>11906</v>
      </c>
      <c r="C1238" t="s">
        <v>1176</v>
      </c>
      <c r="D1238" t="s">
        <v>329</v>
      </c>
      <c r="E1238" s="28">
        <v>6589.06</v>
      </c>
    </row>
    <row r="1239" spans="2:6">
      <c r="B1239" s="40">
        <v>11908</v>
      </c>
      <c r="C1239" t="s">
        <v>1716</v>
      </c>
      <c r="D1239" t="s">
        <v>329</v>
      </c>
      <c r="E1239" s="28">
        <v>3553.61</v>
      </c>
    </row>
    <row r="1240" spans="2:6">
      <c r="B1240" s="40">
        <v>11909</v>
      </c>
      <c r="C1240" t="s">
        <v>1717</v>
      </c>
      <c r="D1240" t="s">
        <v>329</v>
      </c>
      <c r="E1240" s="28">
        <v>10030</v>
      </c>
    </row>
    <row r="1241" spans="2:6">
      <c r="B1241" s="40">
        <v>11910</v>
      </c>
      <c r="C1241" t="s">
        <v>1717</v>
      </c>
      <c r="D1241" t="s">
        <v>329</v>
      </c>
      <c r="E1241" s="28">
        <v>17464</v>
      </c>
    </row>
    <row r="1242" spans="2:6">
      <c r="B1242" s="40">
        <v>11913</v>
      </c>
      <c r="C1242" t="s">
        <v>1711</v>
      </c>
      <c r="D1242" t="s">
        <v>329</v>
      </c>
      <c r="E1242" s="28">
        <v>15930</v>
      </c>
    </row>
    <row r="1243" spans="2:6">
      <c r="B1243" s="40">
        <v>11914</v>
      </c>
      <c r="C1243" t="s">
        <v>1603</v>
      </c>
      <c r="D1243" t="s">
        <v>329</v>
      </c>
      <c r="E1243" s="28">
        <v>705</v>
      </c>
    </row>
    <row r="1244" spans="2:6">
      <c r="B1244" s="40">
        <v>11917</v>
      </c>
      <c r="C1244" t="s">
        <v>1590</v>
      </c>
      <c r="D1244" t="s">
        <v>329</v>
      </c>
      <c r="E1244" s="28">
        <v>2650</v>
      </c>
    </row>
    <row r="1245" spans="2:6">
      <c r="B1245" s="40"/>
      <c r="E1245" s="28"/>
    </row>
    <row r="1246" spans="2:6">
      <c r="B1246" s="40"/>
      <c r="D1246" s="28"/>
      <c r="E1246" s="28"/>
      <c r="F1246" s="379">
        <f>SUM(E1236:E1244)</f>
        <v>60821.67</v>
      </c>
    </row>
    <row r="1247" spans="2:6">
      <c r="B1247" s="40"/>
      <c r="D1247" s="28"/>
      <c r="E1247" s="28"/>
      <c r="F1247" s="380"/>
    </row>
    <row r="1248" spans="2:6">
      <c r="B1248" s="40"/>
      <c r="D1248" s="28"/>
      <c r="E1248" s="28"/>
      <c r="F1248" s="380"/>
    </row>
    <row r="1249" spans="2:8" ht="15.75">
      <c r="B1249" s="40"/>
      <c r="C1249" s="427" t="s">
        <v>1973</v>
      </c>
      <c r="E1249" s="28"/>
    </row>
    <row r="1250" spans="2:8">
      <c r="B1250" s="40">
        <v>11887</v>
      </c>
      <c r="C1250" t="s">
        <v>1681</v>
      </c>
      <c r="D1250" t="s">
        <v>225</v>
      </c>
      <c r="E1250" s="28">
        <v>8850</v>
      </c>
      <c r="F1250" s="379">
        <f>SUM(E1250:E1250)</f>
        <v>8850</v>
      </c>
    </row>
    <row r="1251" spans="2:8">
      <c r="B1251" s="40"/>
      <c r="E1251" s="32"/>
      <c r="F1251" s="380"/>
    </row>
    <row r="1252" spans="2:8" ht="16.5" thickBot="1">
      <c r="F1252" s="403">
        <f>SUM(F1229:F1250)</f>
        <v>126980.11</v>
      </c>
      <c r="H1252" s="32">
        <f>(F1252-G1252)</f>
        <v>126980.11</v>
      </c>
    </row>
    <row r="1253" spans="2:8" ht="16.5" thickTop="1">
      <c r="F1253" s="430"/>
    </row>
    <row r="1254" spans="2:8" ht="13.5" thickBot="1">
      <c r="C1254" s="377"/>
    </row>
    <row r="1255" spans="2:8" ht="15.75">
      <c r="C1255" s="236" t="s">
        <v>751</v>
      </c>
    </row>
    <row r="1256" spans="2:8" ht="15.75">
      <c r="C1256" s="236" t="s">
        <v>2791</v>
      </c>
    </row>
    <row r="1272" spans="1:6" ht="23.25">
      <c r="B1272" s="694" t="s">
        <v>2885</v>
      </c>
      <c r="C1272" s="694"/>
      <c r="D1272" s="694"/>
      <c r="E1272" s="694"/>
      <c r="F1272" s="694"/>
    </row>
    <row r="1273" spans="1:6" ht="26.25">
      <c r="A1273" s="401"/>
      <c r="B1273" s="401"/>
      <c r="C1273" s="427" t="s">
        <v>545</v>
      </c>
      <c r="D1273" s="401"/>
      <c r="E1273" s="401"/>
    </row>
    <row r="1274" spans="1:6">
      <c r="B1274" s="40"/>
      <c r="C1274" s="29"/>
      <c r="E1274" s="28"/>
    </row>
    <row r="1275" spans="1:6">
      <c r="B1275" s="40">
        <v>11918</v>
      </c>
      <c r="C1275" s="29" t="s">
        <v>1692</v>
      </c>
      <c r="D1275" t="s">
        <v>242</v>
      </c>
      <c r="E1275" s="70">
        <v>1450</v>
      </c>
    </row>
    <row r="1276" spans="1:6">
      <c r="B1276" s="40">
        <v>11919</v>
      </c>
      <c r="C1276" s="29" t="s">
        <v>1040</v>
      </c>
      <c r="D1276" t="s">
        <v>242</v>
      </c>
      <c r="E1276" s="70">
        <v>399</v>
      </c>
    </row>
    <row r="1277" spans="1:6">
      <c r="B1277" s="40">
        <v>11921</v>
      </c>
      <c r="C1277" s="29" t="s">
        <v>1040</v>
      </c>
      <c r="D1277" t="s">
        <v>242</v>
      </c>
      <c r="E1277">
        <v>399.01</v>
      </c>
    </row>
    <row r="1278" spans="1:6">
      <c r="B1278" s="40">
        <v>11922</v>
      </c>
      <c r="C1278" s="29" t="s">
        <v>1878</v>
      </c>
      <c r="D1278" t="s">
        <v>242</v>
      </c>
      <c r="E1278" s="70">
        <v>3048.3</v>
      </c>
    </row>
    <row r="1279" spans="1:6">
      <c r="B1279" s="40">
        <v>11923</v>
      </c>
      <c r="C1279" s="29" t="s">
        <v>1040</v>
      </c>
      <c r="D1279" t="s">
        <v>242</v>
      </c>
      <c r="E1279" s="70">
        <v>798</v>
      </c>
    </row>
    <row r="1280" spans="1:6">
      <c r="B1280" s="40">
        <v>11924</v>
      </c>
      <c r="C1280" s="29" t="s">
        <v>1040</v>
      </c>
      <c r="D1280" t="s">
        <v>242</v>
      </c>
      <c r="E1280" s="70">
        <v>399.01</v>
      </c>
    </row>
    <row r="1281" spans="2:5">
      <c r="B1281" s="40">
        <v>11931</v>
      </c>
      <c r="C1281" s="29" t="s">
        <v>1879</v>
      </c>
      <c r="D1281" t="s">
        <v>242</v>
      </c>
      <c r="E1281" s="70">
        <v>6498</v>
      </c>
    </row>
    <row r="1282" spans="2:5">
      <c r="B1282" s="40">
        <v>11935</v>
      </c>
      <c r="C1282" s="29" t="s">
        <v>1880</v>
      </c>
      <c r="D1282" t="s">
        <v>242</v>
      </c>
      <c r="E1282" s="70">
        <v>4684.1400000000003</v>
      </c>
    </row>
    <row r="1283" spans="2:5">
      <c r="B1283" s="40">
        <v>11937</v>
      </c>
      <c r="C1283" s="29" t="s">
        <v>1565</v>
      </c>
      <c r="D1283" t="s">
        <v>242</v>
      </c>
      <c r="E1283" s="70">
        <v>475</v>
      </c>
    </row>
    <row r="1284" spans="2:5">
      <c r="B1284" s="40">
        <v>11942</v>
      </c>
      <c r="C1284" s="29" t="s">
        <v>1881</v>
      </c>
      <c r="D1284" t="s">
        <v>242</v>
      </c>
      <c r="E1284" s="28">
        <v>1980</v>
      </c>
    </row>
    <row r="1285" spans="2:5">
      <c r="B1285" s="40">
        <v>11943</v>
      </c>
      <c r="C1285" s="29" t="s">
        <v>1882</v>
      </c>
      <c r="D1285" t="s">
        <v>242</v>
      </c>
      <c r="E1285" s="28">
        <v>13697.05</v>
      </c>
    </row>
    <row r="1286" spans="2:5">
      <c r="B1286" s="40">
        <v>11944</v>
      </c>
      <c r="C1286" s="29" t="s">
        <v>1693</v>
      </c>
      <c r="D1286" t="s">
        <v>242</v>
      </c>
      <c r="E1286" s="28">
        <v>10398.700000000001</v>
      </c>
    </row>
    <row r="1287" spans="2:5">
      <c r="B1287" s="40">
        <v>11945</v>
      </c>
      <c r="C1287" s="29" t="s">
        <v>1040</v>
      </c>
      <c r="D1287" t="s">
        <v>242</v>
      </c>
      <c r="E1287" s="28">
        <v>399</v>
      </c>
    </row>
    <row r="1288" spans="2:5">
      <c r="B1288" s="40">
        <v>11947</v>
      </c>
      <c r="C1288" s="29" t="s">
        <v>1693</v>
      </c>
      <c r="D1288" t="s">
        <v>242</v>
      </c>
      <c r="E1288" s="28">
        <v>2775.8</v>
      </c>
    </row>
    <row r="1289" spans="2:5">
      <c r="B1289" s="40">
        <v>11954</v>
      </c>
      <c r="C1289" s="29" t="s">
        <v>1693</v>
      </c>
      <c r="D1289" t="s">
        <v>242</v>
      </c>
      <c r="E1289" s="28">
        <v>13829.05</v>
      </c>
    </row>
    <row r="1290" spans="2:5">
      <c r="B1290" s="40">
        <v>11955</v>
      </c>
      <c r="C1290" s="29" t="s">
        <v>1693</v>
      </c>
      <c r="D1290" t="s">
        <v>242</v>
      </c>
      <c r="E1290" s="28">
        <v>13284.22</v>
      </c>
    </row>
    <row r="1291" spans="2:5">
      <c r="B1291" s="40">
        <v>11957</v>
      </c>
      <c r="C1291" s="29" t="s">
        <v>1883</v>
      </c>
      <c r="D1291" t="s">
        <v>242</v>
      </c>
      <c r="E1291" s="28">
        <v>1634.85</v>
      </c>
    </row>
    <row r="1292" spans="2:5">
      <c r="B1292" s="40">
        <v>11958</v>
      </c>
      <c r="C1292" s="29" t="s">
        <v>1040</v>
      </c>
      <c r="D1292" t="s">
        <v>242</v>
      </c>
      <c r="E1292" s="28">
        <v>399.01</v>
      </c>
    </row>
    <row r="1293" spans="2:5">
      <c r="B1293" s="40">
        <v>11959</v>
      </c>
      <c r="C1293" s="29" t="s">
        <v>1565</v>
      </c>
      <c r="D1293" t="s">
        <v>242</v>
      </c>
      <c r="E1293" s="28">
        <v>190</v>
      </c>
    </row>
    <row r="1294" spans="2:5">
      <c r="B1294" s="40">
        <v>11960</v>
      </c>
      <c r="C1294" s="29" t="s">
        <v>515</v>
      </c>
      <c r="D1294" t="s">
        <v>242</v>
      </c>
      <c r="E1294" s="28">
        <v>1300</v>
      </c>
    </row>
    <row r="1295" spans="2:5">
      <c r="B1295" s="40">
        <v>11961</v>
      </c>
      <c r="C1295" s="29" t="s">
        <v>1040</v>
      </c>
      <c r="D1295" t="s">
        <v>242</v>
      </c>
      <c r="E1295" s="28">
        <v>399.01</v>
      </c>
    </row>
    <row r="1296" spans="2:5">
      <c r="B1296" s="40">
        <v>11962</v>
      </c>
      <c r="C1296" s="29" t="s">
        <v>1040</v>
      </c>
      <c r="D1296" t="s">
        <v>242</v>
      </c>
      <c r="E1296" s="28">
        <v>399.01</v>
      </c>
    </row>
    <row r="1297" spans="2:6">
      <c r="B1297" s="40">
        <v>11963</v>
      </c>
      <c r="C1297" s="29" t="s">
        <v>1884</v>
      </c>
      <c r="D1297" t="s">
        <v>242</v>
      </c>
      <c r="E1297" s="28">
        <v>1200</v>
      </c>
    </row>
    <row r="1298" spans="2:6">
      <c r="B1298" s="40">
        <v>11964</v>
      </c>
      <c r="C1298" s="29" t="s">
        <v>1879</v>
      </c>
      <c r="D1298" t="s">
        <v>242</v>
      </c>
      <c r="E1298" s="28">
        <v>1692</v>
      </c>
    </row>
    <row r="1299" spans="2:6">
      <c r="B1299" s="40">
        <v>11965</v>
      </c>
      <c r="C1299" s="29" t="s">
        <v>1040</v>
      </c>
      <c r="D1299" t="s">
        <v>242</v>
      </c>
      <c r="E1299" s="28">
        <v>399.01</v>
      </c>
    </row>
    <row r="1300" spans="2:6">
      <c r="B1300" s="40">
        <v>11970</v>
      </c>
      <c r="C1300" s="29" t="s">
        <v>1565</v>
      </c>
      <c r="D1300" t="s">
        <v>242</v>
      </c>
      <c r="E1300" s="28">
        <v>190</v>
      </c>
    </row>
    <row r="1301" spans="2:6">
      <c r="B1301" s="40"/>
      <c r="C1301" s="29"/>
      <c r="E1301" s="28"/>
    </row>
    <row r="1302" spans="2:6">
      <c r="B1302" s="40"/>
      <c r="C1302" s="29"/>
      <c r="E1302" s="28"/>
      <c r="F1302" s="379">
        <f>SUM(E1275:E1300)</f>
        <v>82317.169999999984</v>
      </c>
    </row>
    <row r="1303" spans="2:6" ht="15.75">
      <c r="B1303" s="40"/>
      <c r="C1303" s="427" t="s">
        <v>2793</v>
      </c>
      <c r="E1303" s="28"/>
    </row>
    <row r="1304" spans="2:6">
      <c r="B1304" s="40">
        <v>11953</v>
      </c>
      <c r="C1304" s="29" t="s">
        <v>1840</v>
      </c>
      <c r="D1304" s="29" t="s">
        <v>139</v>
      </c>
      <c r="E1304" s="28">
        <v>2920</v>
      </c>
    </row>
    <row r="1305" spans="2:6">
      <c r="B1305" s="40">
        <v>11920</v>
      </c>
      <c r="C1305" s="29" t="s">
        <v>1943</v>
      </c>
      <c r="D1305" t="s">
        <v>133</v>
      </c>
      <c r="E1305" s="70">
        <v>114</v>
      </c>
    </row>
    <row r="1306" spans="2:6">
      <c r="B1306" s="40"/>
      <c r="C1306" s="29"/>
      <c r="E1306" s="28"/>
      <c r="F1306" s="379">
        <f>SUM(E1304:E1305)</f>
        <v>3034</v>
      </c>
    </row>
    <row r="1307" spans="2:6" ht="15.75">
      <c r="B1307" s="40"/>
      <c r="C1307" s="427" t="s">
        <v>2874</v>
      </c>
      <c r="E1307" s="28"/>
    </row>
    <row r="1308" spans="2:6">
      <c r="B1308" s="40">
        <v>11941</v>
      </c>
      <c r="C1308" s="29" t="s">
        <v>2886</v>
      </c>
      <c r="D1308" s="40" t="s">
        <v>317</v>
      </c>
      <c r="E1308" s="28">
        <v>1230.5</v>
      </c>
    </row>
    <row r="1309" spans="2:6" ht="13.5" thickBot="1">
      <c r="B1309" s="29"/>
      <c r="D1309" s="28"/>
      <c r="E1309" s="28"/>
      <c r="F1309" s="448">
        <f>SUM(E1308)</f>
        <v>1230.5</v>
      </c>
    </row>
    <row r="1310" spans="2:6">
      <c r="B1310" s="29"/>
      <c r="D1310" s="28"/>
      <c r="E1310" s="28"/>
      <c r="F1310" s="380"/>
    </row>
    <row r="1311" spans="2:6" ht="15.75">
      <c r="B1311" s="40"/>
      <c r="C1311" s="427" t="s">
        <v>2878</v>
      </c>
      <c r="E1311" s="28"/>
    </row>
    <row r="1312" spans="2:6">
      <c r="B1312" s="40">
        <v>11966</v>
      </c>
      <c r="C1312" s="29" t="s">
        <v>1496</v>
      </c>
      <c r="D1312" s="29" t="s">
        <v>124</v>
      </c>
      <c r="E1312" s="28">
        <v>53.1</v>
      </c>
    </row>
    <row r="1313" spans="2:6">
      <c r="B1313" s="40">
        <v>11967</v>
      </c>
      <c r="C1313" s="29" t="s">
        <v>1496</v>
      </c>
      <c r="D1313" s="29" t="s">
        <v>124</v>
      </c>
      <c r="E1313" s="28">
        <v>477.9</v>
      </c>
    </row>
    <row r="1314" spans="2:6">
      <c r="B1314" s="40"/>
      <c r="D1314" s="29"/>
      <c r="E1314" s="28"/>
    </row>
    <row r="1315" spans="2:6">
      <c r="B1315" s="40"/>
      <c r="D1315" s="29"/>
      <c r="E1315" s="28"/>
    </row>
    <row r="1316" spans="2:6">
      <c r="E1316" s="28"/>
      <c r="F1316" s="379">
        <f>SUM(E1312:E1316)</f>
        <v>531</v>
      </c>
    </row>
    <row r="1317" spans="2:6">
      <c r="B1317" s="29"/>
      <c r="D1317" s="28"/>
      <c r="E1317" s="28"/>
      <c r="F1317" s="380"/>
    </row>
    <row r="1318" spans="2:6" ht="15.75">
      <c r="B1318" s="29"/>
      <c r="C1318" s="427" t="s">
        <v>296</v>
      </c>
      <c r="D1318" s="28"/>
      <c r="E1318" s="28"/>
      <c r="F1318" s="380"/>
    </row>
    <row r="1319" spans="2:6">
      <c r="B1319" s="40">
        <v>11949</v>
      </c>
      <c r="C1319" t="s">
        <v>2887</v>
      </c>
      <c r="D1319" s="28" t="s">
        <v>2888</v>
      </c>
      <c r="E1319" s="28">
        <v>2370</v>
      </c>
    </row>
    <row r="1320" spans="2:6">
      <c r="B1320" s="40">
        <v>11950</v>
      </c>
      <c r="C1320" t="s">
        <v>2887</v>
      </c>
      <c r="D1320" s="28" t="s">
        <v>2888</v>
      </c>
      <c r="E1320" s="28">
        <v>2370</v>
      </c>
    </row>
    <row r="1321" spans="2:6">
      <c r="B1321" s="29"/>
      <c r="D1321" s="28"/>
      <c r="E1321" s="28"/>
      <c r="F1321" s="379">
        <f>SUM(E1319:E1320)</f>
        <v>4740</v>
      </c>
    </row>
    <row r="1322" spans="2:6">
      <c r="B1322" s="29"/>
      <c r="D1322" s="28"/>
      <c r="E1322" s="28"/>
      <c r="F1322" s="380"/>
    </row>
    <row r="1323" spans="2:6" ht="15.75">
      <c r="B1323" s="40"/>
      <c r="C1323" s="427" t="s">
        <v>2796</v>
      </c>
      <c r="E1323" s="28"/>
    </row>
    <row r="1324" spans="2:6">
      <c r="B1324" s="40">
        <v>11883</v>
      </c>
      <c r="C1324" t="s">
        <v>1895</v>
      </c>
      <c r="D1324" t="s">
        <v>329</v>
      </c>
      <c r="E1324" s="70">
        <v>26499.3</v>
      </c>
    </row>
    <row r="1325" spans="2:6">
      <c r="B1325" s="40">
        <v>11928</v>
      </c>
      <c r="C1325" t="s">
        <v>1896</v>
      </c>
      <c r="D1325" t="s">
        <v>329</v>
      </c>
      <c r="E1325" s="70">
        <v>11400</v>
      </c>
    </row>
    <row r="1326" spans="2:6">
      <c r="B1326" s="40">
        <v>11929</v>
      </c>
      <c r="C1326" t="s">
        <v>1895</v>
      </c>
      <c r="D1326" t="s">
        <v>329</v>
      </c>
      <c r="E1326" s="70">
        <v>10949.68</v>
      </c>
    </row>
    <row r="1327" spans="2:6">
      <c r="B1327" s="40">
        <v>11930</v>
      </c>
      <c r="C1327" t="s">
        <v>1897</v>
      </c>
      <c r="D1327" t="s">
        <v>329</v>
      </c>
      <c r="E1327" s="70">
        <v>4999.8999999999996</v>
      </c>
    </row>
    <row r="1328" spans="2:6">
      <c r="B1328" s="40">
        <v>11932</v>
      </c>
      <c r="C1328" t="s">
        <v>1898</v>
      </c>
      <c r="D1328" t="s">
        <v>329</v>
      </c>
      <c r="E1328" s="70">
        <v>1025</v>
      </c>
    </row>
    <row r="1329" spans="2:8">
      <c r="B1329" s="40">
        <v>11938</v>
      </c>
      <c r="C1329" t="s">
        <v>1899</v>
      </c>
      <c r="D1329" t="s">
        <v>329</v>
      </c>
      <c r="E1329" s="70">
        <v>13062.95</v>
      </c>
    </row>
    <row r="1330" spans="2:8">
      <c r="B1330" s="40">
        <v>11939</v>
      </c>
      <c r="C1330" t="s">
        <v>1899</v>
      </c>
      <c r="D1330" t="s">
        <v>329</v>
      </c>
      <c r="E1330" s="70">
        <v>13775</v>
      </c>
    </row>
    <row r="1331" spans="2:8">
      <c r="B1331" s="40">
        <v>11940</v>
      </c>
      <c r="C1331" t="s">
        <v>1898</v>
      </c>
      <c r="D1331" t="s">
        <v>329</v>
      </c>
      <c r="E1331" s="70">
        <v>5530</v>
      </c>
    </row>
    <row r="1332" spans="2:8">
      <c r="B1332" s="40">
        <v>11946</v>
      </c>
      <c r="C1332" t="s">
        <v>1900</v>
      </c>
      <c r="D1332" t="s">
        <v>329</v>
      </c>
      <c r="E1332" s="28">
        <v>484.1</v>
      </c>
    </row>
    <row r="1333" spans="2:8">
      <c r="B1333" s="40">
        <v>11952</v>
      </c>
      <c r="C1333" t="s">
        <v>1901</v>
      </c>
      <c r="D1333" t="s">
        <v>329</v>
      </c>
      <c r="E1333" s="28">
        <v>389.4</v>
      </c>
    </row>
    <row r="1334" spans="2:8">
      <c r="B1334" s="40">
        <v>11956</v>
      </c>
      <c r="C1334" t="s">
        <v>1902</v>
      </c>
      <c r="D1334" t="s">
        <v>329</v>
      </c>
      <c r="E1334" s="28">
        <v>3990</v>
      </c>
    </row>
    <row r="1335" spans="2:8">
      <c r="B1335" s="40">
        <v>11968</v>
      </c>
      <c r="C1335" s="29" t="s">
        <v>1903</v>
      </c>
      <c r="D1335" t="s">
        <v>329</v>
      </c>
      <c r="E1335" s="28">
        <v>554</v>
      </c>
      <c r="F1335" s="380"/>
    </row>
    <row r="1336" spans="2:8">
      <c r="B1336" s="40">
        <v>11969</v>
      </c>
      <c r="C1336" s="29" t="s">
        <v>1895</v>
      </c>
      <c r="D1336" s="29" t="s">
        <v>329</v>
      </c>
      <c r="E1336" s="28">
        <v>9204.74</v>
      </c>
      <c r="F1336" s="380"/>
    </row>
    <row r="1337" spans="2:8">
      <c r="B1337" s="40"/>
      <c r="C1337" s="29"/>
      <c r="E1337" s="28"/>
      <c r="F1337" s="380"/>
    </row>
    <row r="1338" spans="2:8">
      <c r="B1338" s="40"/>
      <c r="E1338" s="28"/>
      <c r="F1338" s="379">
        <f>SUM(E1324:E1336)</f>
        <v>101864.07</v>
      </c>
    </row>
    <row r="1339" spans="2:8" ht="15.75">
      <c r="B1339" s="40"/>
      <c r="C1339" s="427" t="s">
        <v>2794</v>
      </c>
      <c r="E1339" s="28"/>
      <c r="F1339" s="380"/>
    </row>
    <row r="1340" spans="2:8">
      <c r="B1340" s="40">
        <v>11951</v>
      </c>
      <c r="C1340" t="s">
        <v>1674</v>
      </c>
      <c r="D1340" t="s">
        <v>209</v>
      </c>
      <c r="E1340" s="379">
        <v>350</v>
      </c>
      <c r="F1340" s="380"/>
    </row>
    <row r="1341" spans="2:8">
      <c r="B1341" s="40"/>
      <c r="E1341" s="32"/>
      <c r="F1341" s="379">
        <f>SUM(E1340:E1341)</f>
        <v>350</v>
      </c>
    </row>
    <row r="1342" spans="2:8" ht="15.75">
      <c r="F1342" s="447"/>
    </row>
    <row r="1343" spans="2:8" ht="16.5" thickBot="1">
      <c r="C1343" s="377"/>
      <c r="F1343" s="403">
        <f>SUM(F1302:F1341)</f>
        <v>194066.74</v>
      </c>
      <c r="H1343" s="32"/>
    </row>
    <row r="1344" spans="2:8" ht="15.75">
      <c r="C1344" s="236" t="s">
        <v>751</v>
      </c>
    </row>
    <row r="1345" spans="1:6" ht="15.75">
      <c r="C1345" s="236" t="s">
        <v>2791</v>
      </c>
    </row>
    <row r="1353" spans="1:6" ht="23.25">
      <c r="B1353" s="694" t="s">
        <v>2889</v>
      </c>
      <c r="C1353" s="694"/>
      <c r="D1353" s="694"/>
      <c r="E1353" s="694"/>
      <c r="F1353" s="694"/>
    </row>
    <row r="1354" spans="1:6" ht="26.25">
      <c r="A1354" s="401"/>
      <c r="B1354" s="401"/>
      <c r="C1354" s="427" t="s">
        <v>545</v>
      </c>
      <c r="D1354" s="401"/>
      <c r="E1354" s="401"/>
    </row>
    <row r="1355" spans="1:6">
      <c r="B1355" s="40"/>
      <c r="C1355" s="29"/>
      <c r="E1355" s="28"/>
    </row>
    <row r="1356" spans="1:6">
      <c r="B1356" s="40">
        <v>11971</v>
      </c>
      <c r="C1356" s="29" t="s">
        <v>1982</v>
      </c>
      <c r="D1356" t="s">
        <v>242</v>
      </c>
      <c r="E1356" s="563">
        <v>1133.08</v>
      </c>
    </row>
    <row r="1357" spans="1:6">
      <c r="B1357" s="40">
        <v>11972</v>
      </c>
      <c r="C1357" s="29" t="s">
        <v>1983</v>
      </c>
      <c r="D1357" t="s">
        <v>242</v>
      </c>
      <c r="E1357" s="563">
        <v>1100</v>
      </c>
    </row>
    <row r="1358" spans="1:6">
      <c r="B1358" s="40">
        <v>11973</v>
      </c>
      <c r="C1358" s="29" t="s">
        <v>515</v>
      </c>
      <c r="D1358" t="s">
        <v>242</v>
      </c>
      <c r="E1358" s="563">
        <v>1500</v>
      </c>
    </row>
    <row r="1359" spans="1:6">
      <c r="B1359" s="40">
        <v>11975</v>
      </c>
      <c r="C1359" s="29" t="s">
        <v>1984</v>
      </c>
      <c r="D1359" t="s">
        <v>242</v>
      </c>
      <c r="E1359" s="563">
        <v>208</v>
      </c>
    </row>
    <row r="1360" spans="1:6">
      <c r="B1360" s="40">
        <v>11979</v>
      </c>
      <c r="C1360" s="29" t="s">
        <v>549</v>
      </c>
      <c r="D1360" t="s">
        <v>242</v>
      </c>
      <c r="E1360" s="563">
        <v>5000</v>
      </c>
    </row>
    <row r="1361" spans="2:5">
      <c r="B1361" s="40">
        <v>11980</v>
      </c>
      <c r="C1361" s="29" t="s">
        <v>1565</v>
      </c>
      <c r="D1361" t="s">
        <v>242</v>
      </c>
      <c r="E1361" s="563">
        <v>190</v>
      </c>
    </row>
    <row r="1362" spans="2:5">
      <c r="B1362" s="40">
        <v>11981</v>
      </c>
      <c r="C1362" s="29" t="s">
        <v>1040</v>
      </c>
      <c r="D1362" t="s">
        <v>242</v>
      </c>
      <c r="E1362" s="563">
        <v>453.64</v>
      </c>
    </row>
    <row r="1363" spans="2:5">
      <c r="B1363" s="40">
        <v>11982</v>
      </c>
      <c r="C1363" s="29" t="s">
        <v>1040</v>
      </c>
      <c r="D1363" t="s">
        <v>242</v>
      </c>
      <c r="E1363" s="563">
        <v>399.01</v>
      </c>
    </row>
    <row r="1364" spans="2:5">
      <c r="B1364" s="40">
        <v>11984</v>
      </c>
      <c r="C1364" s="29" t="s">
        <v>1985</v>
      </c>
      <c r="D1364" t="s">
        <v>242</v>
      </c>
      <c r="E1364" s="563">
        <v>1910</v>
      </c>
    </row>
    <row r="1365" spans="2:5">
      <c r="B1365" s="40">
        <v>11985</v>
      </c>
      <c r="C1365" s="29" t="s">
        <v>1040</v>
      </c>
      <c r="D1365" t="s">
        <v>242</v>
      </c>
      <c r="E1365" s="564">
        <v>399.01</v>
      </c>
    </row>
    <row r="1366" spans="2:5">
      <c r="B1366" s="40">
        <v>11986</v>
      </c>
      <c r="C1366" s="29" t="s">
        <v>1986</v>
      </c>
      <c r="D1366" t="s">
        <v>242</v>
      </c>
      <c r="E1366" s="564">
        <v>3249.84</v>
      </c>
    </row>
    <row r="1367" spans="2:5">
      <c r="B1367" s="40">
        <v>11988</v>
      </c>
      <c r="C1367" s="29" t="s">
        <v>515</v>
      </c>
      <c r="D1367" t="s">
        <v>242</v>
      </c>
      <c r="E1367" s="564">
        <v>1050</v>
      </c>
    </row>
    <row r="1368" spans="2:5">
      <c r="B1368" s="40">
        <v>11989</v>
      </c>
      <c r="C1368" s="29" t="s">
        <v>1040</v>
      </c>
      <c r="D1368" t="s">
        <v>242</v>
      </c>
      <c r="E1368" s="564">
        <v>399.01</v>
      </c>
    </row>
    <row r="1369" spans="2:5">
      <c r="B1369" s="40">
        <v>11991</v>
      </c>
      <c r="C1369" s="29" t="s">
        <v>1565</v>
      </c>
      <c r="D1369" t="s">
        <v>242</v>
      </c>
      <c r="E1369" s="564">
        <v>140</v>
      </c>
    </row>
    <row r="1370" spans="2:5">
      <c r="B1370" s="40">
        <v>11992</v>
      </c>
      <c r="C1370" s="29" t="s">
        <v>1040</v>
      </c>
      <c r="D1370" t="s">
        <v>242</v>
      </c>
      <c r="E1370" s="564">
        <v>399.01</v>
      </c>
    </row>
    <row r="1371" spans="2:5">
      <c r="B1371" s="40">
        <v>11993</v>
      </c>
      <c r="C1371" s="29" t="s">
        <v>1040</v>
      </c>
      <c r="D1371" t="s">
        <v>242</v>
      </c>
      <c r="E1371" s="564">
        <v>399.01</v>
      </c>
    </row>
    <row r="1372" spans="2:5">
      <c r="B1372" s="40">
        <v>11995</v>
      </c>
      <c r="C1372" s="29" t="s">
        <v>1040</v>
      </c>
      <c r="D1372" t="s">
        <v>242</v>
      </c>
      <c r="E1372" s="564">
        <v>399.01</v>
      </c>
    </row>
    <row r="1373" spans="2:5">
      <c r="B1373" s="40">
        <v>11996</v>
      </c>
      <c r="C1373" s="29" t="s">
        <v>1987</v>
      </c>
      <c r="D1373" t="s">
        <v>242</v>
      </c>
      <c r="E1373" s="564">
        <v>3539.99</v>
      </c>
    </row>
    <row r="1374" spans="2:5">
      <c r="B1374" s="40">
        <v>11997</v>
      </c>
      <c r="C1374" s="29" t="s">
        <v>1565</v>
      </c>
      <c r="D1374" t="s">
        <v>242</v>
      </c>
      <c r="E1374" s="564">
        <v>190</v>
      </c>
    </row>
    <row r="1375" spans="2:5">
      <c r="B1375" s="40">
        <v>11998</v>
      </c>
      <c r="C1375" s="29" t="s">
        <v>1040</v>
      </c>
      <c r="D1375" t="s">
        <v>242</v>
      </c>
      <c r="E1375" s="564">
        <v>399.01</v>
      </c>
    </row>
    <row r="1376" spans="2:5">
      <c r="B1376" s="40">
        <v>11999</v>
      </c>
      <c r="C1376" s="29" t="s">
        <v>1988</v>
      </c>
      <c r="D1376" t="s">
        <v>242</v>
      </c>
      <c r="E1376" s="564">
        <v>1751.75</v>
      </c>
    </row>
    <row r="1377" spans="2:5">
      <c r="B1377" s="40">
        <v>12000</v>
      </c>
      <c r="C1377" s="29" t="s">
        <v>515</v>
      </c>
      <c r="D1377" t="s">
        <v>242</v>
      </c>
      <c r="E1377" s="564">
        <v>1200</v>
      </c>
    </row>
    <row r="1378" spans="2:5">
      <c r="B1378" s="40">
        <v>12001</v>
      </c>
      <c r="C1378" s="29" t="s">
        <v>1040</v>
      </c>
      <c r="D1378" t="s">
        <v>242</v>
      </c>
      <c r="E1378" s="564">
        <v>399.01</v>
      </c>
    </row>
    <row r="1379" spans="2:5">
      <c r="B1379" s="40">
        <v>12002</v>
      </c>
      <c r="C1379" s="29" t="s">
        <v>1040</v>
      </c>
      <c r="D1379" t="s">
        <v>242</v>
      </c>
      <c r="E1379" s="564">
        <v>399.01</v>
      </c>
    </row>
    <row r="1380" spans="2:5">
      <c r="B1380" s="40">
        <v>12003</v>
      </c>
      <c r="C1380" s="29" t="s">
        <v>1040</v>
      </c>
      <c r="D1380" t="s">
        <v>242</v>
      </c>
      <c r="E1380" s="564">
        <v>325</v>
      </c>
    </row>
    <row r="1381" spans="2:5">
      <c r="B1381" s="40">
        <v>12004</v>
      </c>
      <c r="C1381" s="29" t="s">
        <v>1989</v>
      </c>
      <c r="D1381" t="s">
        <v>242</v>
      </c>
      <c r="E1381" s="564">
        <v>8360</v>
      </c>
    </row>
    <row r="1382" spans="2:5">
      <c r="B1382" s="40">
        <v>12005</v>
      </c>
      <c r="C1382" s="29" t="s">
        <v>1989</v>
      </c>
      <c r="D1382" t="s">
        <v>242</v>
      </c>
      <c r="E1382" s="564">
        <v>8360</v>
      </c>
    </row>
    <row r="1383" spans="2:5">
      <c r="B1383" s="40">
        <v>12006</v>
      </c>
      <c r="C1383" s="29" t="s">
        <v>1565</v>
      </c>
      <c r="D1383" t="s">
        <v>242</v>
      </c>
      <c r="E1383" s="564">
        <v>190</v>
      </c>
    </row>
    <row r="1384" spans="2:5">
      <c r="B1384" s="40">
        <v>12007</v>
      </c>
      <c r="C1384" s="29" t="s">
        <v>1040</v>
      </c>
      <c r="D1384" t="s">
        <v>242</v>
      </c>
      <c r="E1384" s="564">
        <v>425</v>
      </c>
    </row>
    <row r="1385" spans="2:5">
      <c r="B1385" s="40">
        <v>12011</v>
      </c>
      <c r="C1385" s="29" t="s">
        <v>1040</v>
      </c>
      <c r="D1385" t="s">
        <v>242</v>
      </c>
      <c r="E1385" s="564">
        <v>425</v>
      </c>
    </row>
    <row r="1386" spans="2:5">
      <c r="B1386" s="40">
        <v>12012</v>
      </c>
      <c r="C1386" s="29" t="s">
        <v>549</v>
      </c>
      <c r="D1386" t="s">
        <v>242</v>
      </c>
      <c r="E1386" s="564">
        <v>5000</v>
      </c>
    </row>
    <row r="1387" spans="2:5">
      <c r="B1387" s="40">
        <v>12014</v>
      </c>
      <c r="C1387" s="29" t="s">
        <v>1040</v>
      </c>
      <c r="D1387" t="s">
        <v>242</v>
      </c>
      <c r="E1387" s="564">
        <v>425</v>
      </c>
    </row>
    <row r="1388" spans="2:5">
      <c r="B1388" s="40">
        <v>12016</v>
      </c>
      <c r="C1388" s="29" t="s">
        <v>515</v>
      </c>
      <c r="D1388" t="s">
        <v>242</v>
      </c>
      <c r="E1388" s="564">
        <v>1400</v>
      </c>
    </row>
    <row r="1389" spans="2:5">
      <c r="B1389" s="40">
        <v>12018</v>
      </c>
      <c r="C1389" s="29" t="s">
        <v>1040</v>
      </c>
      <c r="D1389" t="s">
        <v>242</v>
      </c>
      <c r="E1389" s="564">
        <v>425</v>
      </c>
    </row>
    <row r="1390" spans="2:5">
      <c r="B1390" s="40">
        <v>12019</v>
      </c>
      <c r="C1390" s="29" t="s">
        <v>1565</v>
      </c>
      <c r="D1390" t="s">
        <v>242</v>
      </c>
      <c r="E1390" s="564">
        <v>140</v>
      </c>
    </row>
    <row r="1391" spans="2:5">
      <c r="B1391" s="40">
        <v>12021</v>
      </c>
      <c r="C1391" s="29" t="s">
        <v>1040</v>
      </c>
      <c r="D1391" t="s">
        <v>242</v>
      </c>
      <c r="E1391" s="564">
        <v>425</v>
      </c>
    </row>
    <row r="1392" spans="2:5">
      <c r="B1392" s="40"/>
      <c r="C1392" s="29"/>
      <c r="E1392" s="28"/>
    </row>
    <row r="1393" spans="2:6">
      <c r="B1393" s="40"/>
      <c r="C1393" s="29"/>
      <c r="E1393" s="28"/>
    </row>
    <row r="1394" spans="2:6">
      <c r="B1394" s="40"/>
      <c r="C1394" s="29"/>
      <c r="E1394" s="28"/>
      <c r="F1394" s="379">
        <f>SUM(E1356:E1391)</f>
        <v>52107.389999999985</v>
      </c>
    </row>
    <row r="1395" spans="2:6" ht="15.75">
      <c r="B1395" s="40"/>
      <c r="C1395" s="427" t="s">
        <v>140</v>
      </c>
      <c r="E1395" s="28"/>
    </row>
    <row r="1396" spans="2:6">
      <c r="B1396" s="40">
        <v>12015</v>
      </c>
      <c r="C1396" s="29" t="s">
        <v>1840</v>
      </c>
      <c r="D1396" s="29" t="s">
        <v>139</v>
      </c>
      <c r="E1396" s="28">
        <v>250</v>
      </c>
    </row>
    <row r="1397" spans="2:6">
      <c r="B1397" s="40"/>
      <c r="C1397" s="29"/>
      <c r="D1397" s="29"/>
      <c r="E1397" s="28"/>
      <c r="F1397" s="379">
        <f>SUM(E1396)</f>
        <v>250</v>
      </c>
    </row>
    <row r="1398" spans="2:6">
      <c r="B1398" s="40"/>
      <c r="C1398" s="29"/>
      <c r="D1398" s="29"/>
      <c r="E1398" s="28"/>
    </row>
    <row r="1399" spans="2:6" ht="15.75">
      <c r="B1399" s="40"/>
      <c r="C1399" s="427" t="s">
        <v>2793</v>
      </c>
      <c r="D1399" s="29"/>
      <c r="E1399" s="28"/>
    </row>
    <row r="1400" spans="2:6">
      <c r="B1400" s="40">
        <v>11978</v>
      </c>
      <c r="C1400" s="29" t="s">
        <v>1942</v>
      </c>
      <c r="D1400" t="s">
        <v>133</v>
      </c>
      <c r="E1400" s="70">
        <v>114</v>
      </c>
    </row>
    <row r="1401" spans="2:6">
      <c r="B1401" s="40">
        <v>11990</v>
      </c>
      <c r="C1401" s="29" t="s">
        <v>1942</v>
      </c>
      <c r="D1401" t="s">
        <v>133</v>
      </c>
      <c r="E1401" s="70">
        <v>114</v>
      </c>
    </row>
    <row r="1402" spans="2:6">
      <c r="B1402" s="40">
        <v>12010</v>
      </c>
      <c r="C1402" s="29" t="s">
        <v>1943</v>
      </c>
      <c r="D1402" t="s">
        <v>133</v>
      </c>
      <c r="E1402" s="70">
        <v>450</v>
      </c>
    </row>
    <row r="1403" spans="2:6">
      <c r="B1403" s="40"/>
      <c r="C1403" s="29"/>
      <c r="E1403" s="28"/>
      <c r="F1403" s="379">
        <f>SUM(E1400:E1402)</f>
        <v>678</v>
      </c>
    </row>
    <row r="1404" spans="2:6">
      <c r="B1404" s="40"/>
      <c r="D1404" s="28"/>
    </row>
    <row r="1405" spans="2:6" ht="15.75">
      <c r="B1405" s="40"/>
      <c r="C1405" s="427" t="s">
        <v>2878</v>
      </c>
      <c r="E1405" s="28"/>
    </row>
    <row r="1406" spans="2:6">
      <c r="B1406" s="40">
        <v>11974</v>
      </c>
      <c r="C1406" s="29" t="s">
        <v>1496</v>
      </c>
      <c r="D1406" s="29" t="s">
        <v>124</v>
      </c>
      <c r="E1406" s="28">
        <v>660.8</v>
      </c>
    </row>
    <row r="1407" spans="2:6">
      <c r="B1407" s="40"/>
      <c r="D1407" s="29"/>
      <c r="E1407" s="28"/>
    </row>
    <row r="1408" spans="2:6">
      <c r="E1408" s="28"/>
      <c r="F1408" s="379">
        <f>SUM(E1406:E1408)</f>
        <v>660.8</v>
      </c>
    </row>
    <row r="1409" spans="2:6">
      <c r="B1409" s="29"/>
      <c r="D1409" s="28"/>
      <c r="E1409" s="28"/>
      <c r="F1409" s="380"/>
    </row>
    <row r="1410" spans="2:6">
      <c r="B1410" s="29"/>
      <c r="D1410" s="28"/>
      <c r="E1410" s="28"/>
      <c r="F1410" s="380"/>
    </row>
    <row r="1411" spans="2:6" ht="15.75">
      <c r="B1411" s="40"/>
      <c r="C1411" s="427" t="s">
        <v>2796</v>
      </c>
      <c r="E1411" s="28"/>
    </row>
    <row r="1412" spans="2:6">
      <c r="B1412" s="40">
        <v>11976</v>
      </c>
      <c r="C1412" t="s">
        <v>1998</v>
      </c>
      <c r="D1412" t="s">
        <v>329</v>
      </c>
      <c r="E1412" s="70">
        <v>571.91999999999996</v>
      </c>
    </row>
    <row r="1413" spans="2:6">
      <c r="B1413" s="40">
        <v>11977</v>
      </c>
      <c r="C1413" t="s">
        <v>1999</v>
      </c>
      <c r="D1413" t="s">
        <v>329</v>
      </c>
      <c r="E1413" s="70">
        <v>3225</v>
      </c>
    </row>
    <row r="1414" spans="2:6">
      <c r="B1414" s="40">
        <v>11929</v>
      </c>
      <c r="C1414" t="s">
        <v>2000</v>
      </c>
      <c r="D1414" t="s">
        <v>329</v>
      </c>
      <c r="E1414" s="70">
        <v>554</v>
      </c>
    </row>
    <row r="1415" spans="2:6">
      <c r="B1415" s="40">
        <v>11994</v>
      </c>
      <c r="C1415" t="s">
        <v>2001</v>
      </c>
      <c r="D1415" t="s">
        <v>329</v>
      </c>
      <c r="E1415" s="70">
        <v>1976.41</v>
      </c>
    </row>
    <row r="1416" spans="2:6">
      <c r="B1416" s="40">
        <v>12008</v>
      </c>
      <c r="C1416" t="s">
        <v>2002</v>
      </c>
      <c r="D1416" t="s">
        <v>329</v>
      </c>
      <c r="E1416" s="70">
        <v>289</v>
      </c>
    </row>
    <row r="1417" spans="2:6">
      <c r="B1417" s="40">
        <v>12009</v>
      </c>
      <c r="C1417" t="s">
        <v>2002</v>
      </c>
      <c r="D1417" t="s">
        <v>329</v>
      </c>
      <c r="E1417" s="28">
        <v>289</v>
      </c>
    </row>
    <row r="1418" spans="2:6">
      <c r="B1418" s="40">
        <v>12013</v>
      </c>
      <c r="C1418" t="s">
        <v>1901</v>
      </c>
      <c r="D1418" t="s">
        <v>329</v>
      </c>
      <c r="E1418" s="28">
        <v>150</v>
      </c>
    </row>
    <row r="1419" spans="2:6">
      <c r="B1419" s="40">
        <v>12017</v>
      </c>
      <c r="C1419" t="s">
        <v>1177</v>
      </c>
      <c r="D1419" t="s">
        <v>329</v>
      </c>
      <c r="E1419" s="28">
        <v>1300</v>
      </c>
    </row>
    <row r="1420" spans="2:6">
      <c r="B1420" s="40"/>
      <c r="C1420" s="29"/>
      <c r="E1420" s="28"/>
      <c r="F1420" s="380"/>
    </row>
    <row r="1421" spans="2:6">
      <c r="B1421" s="40"/>
      <c r="E1421" s="28"/>
      <c r="F1421" s="379">
        <f>SUM(E1412:E1419)</f>
        <v>8355.33</v>
      </c>
    </row>
    <row r="1422" spans="2:6" ht="15.75">
      <c r="B1422" s="40"/>
      <c r="C1422" s="427" t="s">
        <v>2794</v>
      </c>
      <c r="E1422" s="28"/>
      <c r="F1422" s="380"/>
    </row>
    <row r="1423" spans="2:6">
      <c r="B1423" s="40">
        <v>11983</v>
      </c>
      <c r="C1423" t="s">
        <v>1961</v>
      </c>
      <c r="D1423" t="s">
        <v>209</v>
      </c>
      <c r="E1423" s="379">
        <v>350</v>
      </c>
      <c r="F1423" s="380"/>
    </row>
    <row r="1424" spans="2:6">
      <c r="B1424" s="40"/>
      <c r="E1424" s="32"/>
      <c r="F1424" s="379">
        <f>SUM(E1423:E1424)</f>
        <v>350</v>
      </c>
    </row>
    <row r="1425" spans="1:6" ht="15.75">
      <c r="F1425" s="447"/>
    </row>
    <row r="1426" spans="1:6" ht="16.5" thickBot="1">
      <c r="C1426" s="377"/>
      <c r="F1426" s="403">
        <f>SUM(F1394:F1424)</f>
        <v>62401.51999999999</v>
      </c>
    </row>
    <row r="1427" spans="1:6" ht="15.75">
      <c r="C1427" s="236" t="s">
        <v>751</v>
      </c>
    </row>
    <row r="1428" spans="1:6" ht="15.75">
      <c r="C1428" s="236" t="s">
        <v>2791</v>
      </c>
    </row>
    <row r="1435" spans="1:6" ht="23.25">
      <c r="B1435" s="694" t="s">
        <v>2890</v>
      </c>
      <c r="C1435" s="694"/>
      <c r="D1435" s="694"/>
      <c r="E1435" s="694"/>
      <c r="F1435" s="694"/>
    </row>
    <row r="1436" spans="1:6" ht="26.25">
      <c r="A1436" s="401"/>
      <c r="B1436" s="401"/>
      <c r="C1436" s="427" t="s">
        <v>545</v>
      </c>
      <c r="D1436" s="401"/>
      <c r="E1436" s="401"/>
    </row>
    <row r="1437" spans="1:6">
      <c r="B1437" s="40">
        <v>12024</v>
      </c>
      <c r="C1437" s="29" t="s">
        <v>1040</v>
      </c>
      <c r="D1437" t="s">
        <v>242</v>
      </c>
      <c r="E1437" s="28">
        <v>425</v>
      </c>
    </row>
    <row r="1438" spans="1:6">
      <c r="B1438" s="40">
        <v>12026</v>
      </c>
      <c r="C1438" s="29" t="s">
        <v>1990</v>
      </c>
      <c r="D1438" t="s">
        <v>242</v>
      </c>
      <c r="E1438" s="70">
        <v>2249.9899999999998</v>
      </c>
    </row>
    <row r="1439" spans="1:6">
      <c r="B1439" s="40">
        <v>12027</v>
      </c>
      <c r="C1439" s="29" t="s">
        <v>1040</v>
      </c>
      <c r="D1439" t="s">
        <v>242</v>
      </c>
      <c r="E1439" s="70">
        <v>425</v>
      </c>
    </row>
    <row r="1440" spans="1:6">
      <c r="B1440" s="40">
        <v>12029</v>
      </c>
      <c r="C1440" s="29" t="s">
        <v>1565</v>
      </c>
      <c r="D1440" t="s">
        <v>242</v>
      </c>
      <c r="E1440" s="70">
        <v>140</v>
      </c>
    </row>
    <row r="1441" spans="2:5">
      <c r="B1441" s="40">
        <v>12030</v>
      </c>
      <c r="C1441" s="29" t="s">
        <v>1042</v>
      </c>
      <c r="D1441" t="s">
        <v>242</v>
      </c>
      <c r="E1441" s="70">
        <v>755.39</v>
      </c>
    </row>
    <row r="1442" spans="2:5">
      <c r="B1442" s="40">
        <v>12031</v>
      </c>
      <c r="C1442" s="29" t="s">
        <v>515</v>
      </c>
      <c r="D1442" t="s">
        <v>242</v>
      </c>
      <c r="E1442" s="70">
        <v>500</v>
      </c>
    </row>
    <row r="1443" spans="2:5">
      <c r="B1443" s="40">
        <v>12032</v>
      </c>
      <c r="C1443" s="29" t="s">
        <v>1040</v>
      </c>
      <c r="D1443" t="s">
        <v>242</v>
      </c>
      <c r="E1443" s="70">
        <v>425</v>
      </c>
    </row>
    <row r="1444" spans="2:5" ht="12" customHeight="1">
      <c r="B1444" s="40">
        <v>12033</v>
      </c>
      <c r="C1444" s="29" t="s">
        <v>1040</v>
      </c>
      <c r="D1444" t="s">
        <v>242</v>
      </c>
      <c r="E1444" s="70">
        <v>425</v>
      </c>
    </row>
    <row r="1445" spans="2:5">
      <c r="B1445" s="40">
        <v>12034</v>
      </c>
      <c r="C1445" s="29" t="s">
        <v>517</v>
      </c>
      <c r="D1445" t="s">
        <v>242</v>
      </c>
      <c r="E1445" s="70">
        <v>140</v>
      </c>
    </row>
    <row r="1446" spans="2:5">
      <c r="B1446" s="40">
        <v>12035</v>
      </c>
      <c r="C1446" s="29" t="s">
        <v>1991</v>
      </c>
      <c r="D1446" t="s">
        <v>242</v>
      </c>
      <c r="E1446" s="70">
        <v>4590</v>
      </c>
    </row>
    <row r="1447" spans="2:5">
      <c r="B1447" s="40">
        <v>12036</v>
      </c>
      <c r="C1447" s="29" t="s">
        <v>1040</v>
      </c>
      <c r="D1447" t="s">
        <v>242</v>
      </c>
      <c r="E1447" s="28">
        <v>425</v>
      </c>
    </row>
    <row r="1448" spans="2:5">
      <c r="B1448" s="40">
        <v>12038</v>
      </c>
      <c r="C1448" s="29" t="s">
        <v>1040</v>
      </c>
      <c r="D1448" t="s">
        <v>242</v>
      </c>
      <c r="E1448" s="28">
        <v>425</v>
      </c>
    </row>
    <row r="1449" spans="2:5">
      <c r="B1449" s="40">
        <v>12043</v>
      </c>
      <c r="C1449" s="29" t="s">
        <v>515</v>
      </c>
      <c r="D1449" t="s">
        <v>242</v>
      </c>
      <c r="E1449" s="28">
        <v>3000</v>
      </c>
    </row>
    <row r="1450" spans="2:5">
      <c r="B1450" s="40">
        <v>12044</v>
      </c>
      <c r="C1450" s="29" t="s">
        <v>515</v>
      </c>
      <c r="D1450" t="s">
        <v>242</v>
      </c>
      <c r="E1450" s="28">
        <v>400</v>
      </c>
    </row>
    <row r="1451" spans="2:5">
      <c r="B1451" s="40">
        <v>12045</v>
      </c>
      <c r="C1451" s="29" t="s">
        <v>1565</v>
      </c>
      <c r="D1451" t="s">
        <v>242</v>
      </c>
      <c r="E1451" s="28">
        <v>285</v>
      </c>
    </row>
    <row r="1452" spans="2:5">
      <c r="B1452" s="40">
        <v>12048</v>
      </c>
      <c r="C1452" s="29" t="s">
        <v>1992</v>
      </c>
      <c r="D1452" t="s">
        <v>242</v>
      </c>
      <c r="E1452" s="28">
        <v>10805.14</v>
      </c>
    </row>
    <row r="1453" spans="2:5">
      <c r="B1453" s="40">
        <v>12049</v>
      </c>
      <c r="C1453" s="29" t="s">
        <v>549</v>
      </c>
      <c r="D1453" t="s">
        <v>242</v>
      </c>
      <c r="E1453" s="28">
        <v>5000.0600000000004</v>
      </c>
    </row>
    <row r="1454" spans="2:5">
      <c r="B1454" s="40">
        <v>12054</v>
      </c>
      <c r="C1454" s="29" t="s">
        <v>1293</v>
      </c>
      <c r="D1454" t="s">
        <v>242</v>
      </c>
      <c r="E1454" s="28">
        <v>1900</v>
      </c>
    </row>
    <row r="1455" spans="2:5">
      <c r="B1455" s="40">
        <v>12055</v>
      </c>
      <c r="C1455" s="29" t="s">
        <v>1993</v>
      </c>
      <c r="D1455" t="s">
        <v>242</v>
      </c>
      <c r="E1455" s="28">
        <v>4649.2</v>
      </c>
    </row>
    <row r="1456" spans="2:5">
      <c r="B1456" s="40">
        <v>12056</v>
      </c>
      <c r="C1456" s="29" t="s">
        <v>1991</v>
      </c>
      <c r="D1456" t="s">
        <v>242</v>
      </c>
      <c r="E1456" s="28">
        <v>4318</v>
      </c>
    </row>
    <row r="1457" spans="2:6">
      <c r="B1457" s="40">
        <v>12057</v>
      </c>
      <c r="C1457" s="29" t="s">
        <v>517</v>
      </c>
      <c r="D1457" t="s">
        <v>242</v>
      </c>
      <c r="E1457" s="28">
        <v>140</v>
      </c>
    </row>
    <row r="1458" spans="2:6">
      <c r="B1458" s="40"/>
      <c r="C1458" s="29"/>
      <c r="E1458" s="28"/>
    </row>
    <row r="1459" spans="2:6">
      <c r="B1459" s="40"/>
      <c r="C1459" s="29"/>
      <c r="E1459" s="28"/>
      <c r="F1459" s="379">
        <f>SUM(E1437:E1457)</f>
        <v>41422.78</v>
      </c>
    </row>
    <row r="1460" spans="2:6" ht="15.75">
      <c r="B1460" s="40"/>
      <c r="C1460" s="427" t="s">
        <v>2793</v>
      </c>
      <c r="E1460" s="28"/>
    </row>
    <row r="1461" spans="2:6">
      <c r="B1461" s="40">
        <v>12028</v>
      </c>
      <c r="C1461" s="29" t="s">
        <v>1840</v>
      </c>
      <c r="D1461" s="29" t="s">
        <v>139</v>
      </c>
      <c r="E1461" s="28">
        <v>12440</v>
      </c>
    </row>
    <row r="1462" spans="2:6">
      <c r="F1462" s="379">
        <f>SUM(E1461)</f>
        <v>12440</v>
      </c>
    </row>
    <row r="1463" spans="2:6">
      <c r="B1463" s="40"/>
      <c r="C1463" s="29"/>
      <c r="E1463" s="70"/>
    </row>
    <row r="1464" spans="2:6">
      <c r="B1464" s="40">
        <v>12025</v>
      </c>
      <c r="C1464" s="29" t="s">
        <v>1942</v>
      </c>
      <c r="D1464" t="s">
        <v>133</v>
      </c>
      <c r="E1464" s="70">
        <v>114</v>
      </c>
    </row>
    <row r="1465" spans="2:6">
      <c r="B1465" s="40"/>
      <c r="C1465" s="29"/>
      <c r="E1465" s="28"/>
      <c r="F1465" s="379">
        <f>SUM(E1464)</f>
        <v>114</v>
      </c>
    </row>
    <row r="1466" spans="2:6">
      <c r="B1466" s="29"/>
      <c r="D1466" s="28"/>
      <c r="E1466" s="28"/>
      <c r="F1466" s="380"/>
    </row>
    <row r="1467" spans="2:6" ht="15.75">
      <c r="B1467" s="40"/>
      <c r="C1467" s="427" t="s">
        <v>2878</v>
      </c>
      <c r="E1467" s="28"/>
    </row>
    <row r="1468" spans="2:6">
      <c r="B1468" s="40">
        <v>12046</v>
      </c>
      <c r="C1468" s="29" t="s">
        <v>1496</v>
      </c>
      <c r="D1468" s="29" t="s">
        <v>124</v>
      </c>
      <c r="E1468" s="28">
        <v>141.6</v>
      </c>
    </row>
    <row r="1469" spans="2:6">
      <c r="E1469" s="28"/>
      <c r="F1469" s="379">
        <f>SUM(E1468:E1469)</f>
        <v>141.6</v>
      </c>
    </row>
    <row r="1470" spans="2:6">
      <c r="B1470" s="29"/>
      <c r="D1470" s="28"/>
      <c r="E1470" s="28"/>
      <c r="F1470" s="380"/>
    </row>
    <row r="1471" spans="2:6" ht="15.75">
      <c r="B1471" s="40"/>
      <c r="C1471" s="427" t="s">
        <v>2796</v>
      </c>
      <c r="E1471" s="28"/>
    </row>
    <row r="1472" spans="2:6">
      <c r="B1472" s="40">
        <v>12023</v>
      </c>
      <c r="C1472" t="s">
        <v>2005</v>
      </c>
      <c r="D1472" t="s">
        <v>329</v>
      </c>
      <c r="E1472" s="70">
        <v>9900</v>
      </c>
    </row>
    <row r="1473" spans="2:6">
      <c r="B1473" s="40">
        <v>12042</v>
      </c>
      <c r="C1473" t="s">
        <v>2006</v>
      </c>
      <c r="D1473" t="s">
        <v>329</v>
      </c>
      <c r="E1473" s="70">
        <v>6209</v>
      </c>
    </row>
    <row r="1474" spans="2:6">
      <c r="B1474" s="40">
        <v>12047</v>
      </c>
      <c r="C1474" t="s">
        <v>2007</v>
      </c>
      <c r="D1474" t="s">
        <v>329</v>
      </c>
      <c r="E1474" s="70">
        <v>389.95</v>
      </c>
    </row>
    <row r="1475" spans="2:6">
      <c r="B1475" s="40">
        <v>12052</v>
      </c>
      <c r="C1475" t="s">
        <v>2005</v>
      </c>
      <c r="D1475" t="s">
        <v>329</v>
      </c>
      <c r="E1475" s="70">
        <v>9900</v>
      </c>
    </row>
    <row r="1476" spans="2:6">
      <c r="B1476" s="40">
        <v>12053</v>
      </c>
      <c r="C1476" t="s">
        <v>2008</v>
      </c>
      <c r="D1476" t="s">
        <v>329</v>
      </c>
      <c r="E1476" s="70">
        <v>910</v>
      </c>
    </row>
    <row r="1477" spans="2:6">
      <c r="B1477" s="40">
        <v>12058</v>
      </c>
      <c r="C1477" t="s">
        <v>2009</v>
      </c>
      <c r="D1477" t="s">
        <v>329</v>
      </c>
      <c r="E1477" s="70">
        <v>255</v>
      </c>
    </row>
    <row r="1478" spans="2:6">
      <c r="B1478" s="40"/>
      <c r="E1478" s="28"/>
      <c r="F1478" s="379">
        <f>SUM(E1472:E1477)</f>
        <v>27563.95</v>
      </c>
    </row>
    <row r="1479" spans="2:6" ht="15.75">
      <c r="B1479" s="40"/>
      <c r="C1479" s="427" t="s">
        <v>2794</v>
      </c>
      <c r="E1479" s="28"/>
      <c r="F1479" s="380"/>
    </row>
    <row r="1480" spans="2:6">
      <c r="B1480" s="40">
        <v>12022</v>
      </c>
      <c r="C1480" t="s">
        <v>1961</v>
      </c>
      <c r="D1480" t="s">
        <v>209</v>
      </c>
      <c r="E1480" s="70">
        <v>350</v>
      </c>
      <c r="F1480" s="380"/>
    </row>
    <row r="1481" spans="2:6">
      <c r="B1481" s="40">
        <v>12039</v>
      </c>
      <c r="C1481" t="s">
        <v>1962</v>
      </c>
      <c r="D1481" t="s">
        <v>209</v>
      </c>
      <c r="E1481" s="70">
        <v>350</v>
      </c>
      <c r="F1481" s="380"/>
    </row>
    <row r="1482" spans="2:6">
      <c r="B1482" s="40">
        <v>12040</v>
      </c>
      <c r="C1482" t="s">
        <v>1962</v>
      </c>
      <c r="D1482" t="s">
        <v>209</v>
      </c>
      <c r="E1482" s="70">
        <v>350</v>
      </c>
      <c r="F1482" s="380"/>
    </row>
    <row r="1483" spans="2:6">
      <c r="B1483" s="40">
        <v>12041</v>
      </c>
      <c r="C1483" t="s">
        <v>1962</v>
      </c>
      <c r="D1483" t="s">
        <v>209</v>
      </c>
      <c r="E1483" s="70">
        <v>350</v>
      </c>
      <c r="F1483" s="380"/>
    </row>
    <row r="1484" spans="2:6">
      <c r="B1484" s="40">
        <v>12051</v>
      </c>
      <c r="C1484" t="s">
        <v>1962</v>
      </c>
      <c r="D1484" t="s">
        <v>209</v>
      </c>
      <c r="E1484" s="70">
        <v>1050</v>
      </c>
      <c r="F1484" s="380"/>
    </row>
    <row r="1485" spans="2:6">
      <c r="B1485" s="40"/>
      <c r="E1485" s="70"/>
      <c r="F1485" s="379">
        <f>SUM(E1480:E1484)</f>
        <v>2450</v>
      </c>
    </row>
    <row r="1486" spans="2:6" ht="15.75">
      <c r="B1486" s="40"/>
      <c r="C1486" s="427" t="s">
        <v>2891</v>
      </c>
      <c r="E1486" s="70"/>
      <c r="F1486" s="380"/>
    </row>
    <row r="1487" spans="2:6">
      <c r="B1487" s="40"/>
      <c r="C1487" t="s">
        <v>2892</v>
      </c>
      <c r="D1487" t="s">
        <v>193</v>
      </c>
      <c r="E1487" s="70">
        <v>329.99</v>
      </c>
      <c r="F1487" s="380"/>
    </row>
    <row r="1488" spans="2:6">
      <c r="E1488" s="32"/>
      <c r="F1488" s="379">
        <f>SUM(E1487:E1488)</f>
        <v>329.99</v>
      </c>
    </row>
    <row r="1489" spans="1:8" ht="15.75">
      <c r="F1489" s="447"/>
    </row>
    <row r="1490" spans="1:8" ht="16.5" thickBot="1">
      <c r="C1490" s="377"/>
      <c r="F1490" s="403">
        <f>SUM(F1459:F1488)</f>
        <v>84462.32</v>
      </c>
      <c r="H1490" s="32">
        <f>(G1490-F1490)</f>
        <v>-84462.32</v>
      </c>
    </row>
    <row r="1491" spans="1:8" ht="15.75">
      <c r="C1491" s="236" t="s">
        <v>751</v>
      </c>
    </row>
    <row r="1492" spans="1:8" ht="15.75">
      <c r="C1492" s="236" t="s">
        <v>2791</v>
      </c>
    </row>
    <row r="1493" spans="1:8">
      <c r="C1493" t="s">
        <v>3078</v>
      </c>
    </row>
    <row r="1500" spans="1:8" ht="23.25">
      <c r="B1500" s="694" t="s">
        <v>3088</v>
      </c>
      <c r="C1500" s="694"/>
      <c r="D1500" s="694"/>
      <c r="E1500" s="694"/>
      <c r="F1500" s="694"/>
    </row>
    <row r="1501" spans="1:8" ht="26.25">
      <c r="A1501" s="401"/>
      <c r="B1501" s="401"/>
      <c r="C1501" s="427" t="s">
        <v>545</v>
      </c>
      <c r="D1501" s="401"/>
      <c r="E1501" s="401"/>
    </row>
    <row r="1502" spans="1:8">
      <c r="B1502" s="40">
        <v>12059</v>
      </c>
      <c r="C1502" s="29" t="s">
        <v>1040</v>
      </c>
      <c r="D1502" t="s">
        <v>242</v>
      </c>
      <c r="E1502" s="70">
        <v>1285.02</v>
      </c>
    </row>
    <row r="1503" spans="1:8">
      <c r="B1503" s="40">
        <v>12060</v>
      </c>
      <c r="C1503" s="29" t="s">
        <v>1040</v>
      </c>
      <c r="D1503" t="s">
        <v>242</v>
      </c>
      <c r="E1503" s="70">
        <v>1519.95</v>
      </c>
    </row>
    <row r="1504" spans="1:8">
      <c r="B1504" s="40">
        <v>12061</v>
      </c>
      <c r="C1504" s="29" t="s">
        <v>1042</v>
      </c>
      <c r="D1504" t="s">
        <v>242</v>
      </c>
      <c r="E1504" s="70">
        <v>1133.08</v>
      </c>
    </row>
    <row r="1505" spans="2:5">
      <c r="B1505" s="40">
        <v>12063</v>
      </c>
      <c r="C1505" s="29" t="s">
        <v>515</v>
      </c>
      <c r="D1505" t="s">
        <v>242</v>
      </c>
      <c r="E1505" s="70">
        <v>1000</v>
      </c>
    </row>
    <row r="1506" spans="2:5">
      <c r="B1506" s="40">
        <v>12066</v>
      </c>
      <c r="C1506" s="29" t="s">
        <v>1565</v>
      </c>
      <c r="D1506" t="s">
        <v>242</v>
      </c>
      <c r="E1506" s="70">
        <v>190</v>
      </c>
    </row>
    <row r="1507" spans="2:5">
      <c r="B1507" s="40">
        <v>12071</v>
      </c>
      <c r="C1507" s="29" t="s">
        <v>1042</v>
      </c>
      <c r="D1507" t="s">
        <v>242</v>
      </c>
      <c r="E1507" s="70">
        <v>460.2</v>
      </c>
    </row>
    <row r="1508" spans="2:5">
      <c r="B1508" s="40">
        <v>12073</v>
      </c>
      <c r="C1508" s="29" t="s">
        <v>1040</v>
      </c>
      <c r="D1508" t="s">
        <v>242</v>
      </c>
      <c r="E1508" s="70">
        <v>1416</v>
      </c>
    </row>
    <row r="1509" spans="2:5">
      <c r="B1509" s="40">
        <v>12074</v>
      </c>
      <c r="C1509" s="29" t="s">
        <v>517</v>
      </c>
      <c r="D1509" t="s">
        <v>242</v>
      </c>
      <c r="E1509" s="70">
        <v>140</v>
      </c>
    </row>
    <row r="1510" spans="2:5">
      <c r="B1510" s="40">
        <v>12075</v>
      </c>
      <c r="C1510" s="29" t="s">
        <v>515</v>
      </c>
      <c r="D1510" t="s">
        <v>242</v>
      </c>
      <c r="E1510" s="70">
        <v>1200</v>
      </c>
    </row>
    <row r="1511" spans="2:5">
      <c r="B1511" s="40">
        <v>12078</v>
      </c>
      <c r="C1511" s="29" t="s">
        <v>531</v>
      </c>
      <c r="D1511" t="s">
        <v>242</v>
      </c>
      <c r="E1511" s="70">
        <v>4804.3500000000004</v>
      </c>
    </row>
    <row r="1512" spans="2:5">
      <c r="B1512" s="40">
        <v>12080</v>
      </c>
      <c r="C1512" s="29" t="s">
        <v>1293</v>
      </c>
      <c r="D1512" t="s">
        <v>242</v>
      </c>
      <c r="E1512" s="70">
        <v>11400</v>
      </c>
    </row>
    <row r="1513" spans="2:5">
      <c r="B1513" s="40">
        <v>12082</v>
      </c>
      <c r="C1513" s="29" t="s">
        <v>517</v>
      </c>
      <c r="D1513" t="s">
        <v>242</v>
      </c>
      <c r="E1513" s="70">
        <v>140</v>
      </c>
    </row>
    <row r="1514" spans="2:5">
      <c r="B1514" s="40">
        <v>12083</v>
      </c>
      <c r="C1514" s="29" t="s">
        <v>3044</v>
      </c>
      <c r="D1514" t="s">
        <v>242</v>
      </c>
      <c r="E1514" s="70">
        <v>6650.03</v>
      </c>
    </row>
    <row r="1515" spans="2:5">
      <c r="B1515" s="40">
        <v>12084</v>
      </c>
      <c r="C1515" s="29" t="s">
        <v>515</v>
      </c>
      <c r="D1515" t="s">
        <v>242</v>
      </c>
      <c r="E1515" s="70">
        <v>1250</v>
      </c>
    </row>
    <row r="1516" spans="2:5">
      <c r="B1516" s="40">
        <v>12086</v>
      </c>
      <c r="C1516" s="29" t="s">
        <v>549</v>
      </c>
      <c r="D1516" t="s">
        <v>242</v>
      </c>
      <c r="E1516" s="70">
        <v>5000.0600000000004</v>
      </c>
    </row>
    <row r="1517" spans="2:5">
      <c r="B1517" s="40">
        <v>12088</v>
      </c>
      <c r="C1517" s="29" t="s">
        <v>3045</v>
      </c>
      <c r="D1517" t="s">
        <v>242</v>
      </c>
      <c r="E1517" s="70">
        <v>1364</v>
      </c>
    </row>
    <row r="1518" spans="2:5">
      <c r="B1518" s="40">
        <v>12090</v>
      </c>
      <c r="C1518" s="29" t="s">
        <v>517</v>
      </c>
      <c r="D1518" t="s">
        <v>242</v>
      </c>
      <c r="E1518" s="70">
        <v>210</v>
      </c>
    </row>
    <row r="1519" spans="2:5">
      <c r="B1519" s="40">
        <v>12091</v>
      </c>
      <c r="C1519" s="29" t="s">
        <v>531</v>
      </c>
      <c r="D1519" t="s">
        <v>242</v>
      </c>
      <c r="E1519" s="70">
        <v>11006.15</v>
      </c>
    </row>
    <row r="1520" spans="2:5">
      <c r="B1520" s="40">
        <v>12092</v>
      </c>
      <c r="C1520" s="29" t="s">
        <v>531</v>
      </c>
      <c r="D1520" t="s">
        <v>242</v>
      </c>
      <c r="E1520" s="70">
        <v>6201.8</v>
      </c>
    </row>
    <row r="1521" spans="2:6">
      <c r="B1521" s="40">
        <v>12094</v>
      </c>
      <c r="C1521" s="29" t="s">
        <v>515</v>
      </c>
      <c r="D1521" t="s">
        <v>242</v>
      </c>
      <c r="E1521" s="70">
        <v>1000</v>
      </c>
    </row>
    <row r="1522" spans="2:6">
      <c r="B1522" s="40">
        <v>12095</v>
      </c>
      <c r="C1522" s="29" t="s">
        <v>3047</v>
      </c>
      <c r="D1522" t="s">
        <v>242</v>
      </c>
      <c r="E1522" s="70">
        <v>440</v>
      </c>
    </row>
    <row r="1523" spans="2:6">
      <c r="B1523" s="40">
        <v>12097</v>
      </c>
      <c r="C1523" s="29" t="s">
        <v>517</v>
      </c>
      <c r="D1523" t="s">
        <v>242</v>
      </c>
      <c r="E1523" s="70">
        <v>190</v>
      </c>
    </row>
    <row r="1524" spans="2:6">
      <c r="B1524" s="40">
        <v>12100</v>
      </c>
      <c r="C1524" s="29" t="s">
        <v>531</v>
      </c>
      <c r="D1524" t="s">
        <v>242</v>
      </c>
      <c r="E1524" s="70">
        <v>939.9</v>
      </c>
    </row>
    <row r="1525" spans="2:6">
      <c r="B1525" s="40">
        <v>12102</v>
      </c>
      <c r="C1525" s="29" t="s">
        <v>517</v>
      </c>
      <c r="D1525" t="s">
        <v>242</v>
      </c>
      <c r="E1525" s="28">
        <v>70</v>
      </c>
    </row>
    <row r="1526" spans="2:6">
      <c r="B1526" s="40">
        <v>12103</v>
      </c>
      <c r="C1526" s="29" t="s">
        <v>3085</v>
      </c>
      <c r="D1526" t="s">
        <v>242</v>
      </c>
      <c r="E1526" s="28">
        <v>10918.4</v>
      </c>
    </row>
    <row r="1527" spans="2:6">
      <c r="B1527" s="40">
        <v>12105</v>
      </c>
      <c r="C1527" s="29" t="s">
        <v>515</v>
      </c>
      <c r="D1527" t="s">
        <v>242</v>
      </c>
      <c r="E1527" s="70">
        <v>1550</v>
      </c>
    </row>
    <row r="1528" spans="2:6">
      <c r="B1528" s="40">
        <v>12106</v>
      </c>
      <c r="C1528" s="29" t="s">
        <v>3086</v>
      </c>
      <c r="D1528" t="s">
        <v>242</v>
      </c>
      <c r="E1528" s="70">
        <v>11052.71</v>
      </c>
    </row>
    <row r="1529" spans="2:6">
      <c r="B1529" s="40"/>
      <c r="C1529" s="29"/>
      <c r="E1529" s="28"/>
    </row>
    <row r="1530" spans="2:6">
      <c r="B1530" s="40"/>
      <c r="C1530" s="29"/>
      <c r="E1530" s="28"/>
    </row>
    <row r="1531" spans="2:6">
      <c r="B1531" s="40"/>
      <c r="C1531" s="29"/>
      <c r="E1531" s="28"/>
      <c r="F1531" s="379">
        <f>SUM(E1502:E1528)</f>
        <v>82531.649999999994</v>
      </c>
    </row>
    <row r="1532" spans="2:6" ht="15.75">
      <c r="B1532" s="40"/>
      <c r="C1532" s="427" t="s">
        <v>3087</v>
      </c>
      <c r="E1532" s="28"/>
    </row>
    <row r="1533" spans="2:6">
      <c r="B1533" s="40">
        <v>12076</v>
      </c>
      <c r="C1533" s="29" t="s">
        <v>1840</v>
      </c>
      <c r="D1533" s="29" t="s">
        <v>139</v>
      </c>
      <c r="E1533" s="28">
        <v>250</v>
      </c>
    </row>
    <row r="1534" spans="2:6">
      <c r="B1534" s="40">
        <v>12077</v>
      </c>
      <c r="C1534" s="29" t="s">
        <v>1840</v>
      </c>
      <c r="D1534" s="29" t="s">
        <v>139</v>
      </c>
      <c r="E1534" s="28">
        <v>1750</v>
      </c>
    </row>
    <row r="1535" spans="2:6">
      <c r="F1535" s="379">
        <f>SUM(E1533:E1534)</f>
        <v>2000</v>
      </c>
    </row>
    <row r="1536" spans="2:6" ht="15.75">
      <c r="B1536" s="40"/>
      <c r="C1536" s="427" t="s">
        <v>2793</v>
      </c>
      <c r="E1536" s="70"/>
    </row>
    <row r="1537" spans="2:6">
      <c r="B1537" s="40">
        <v>12067</v>
      </c>
      <c r="C1537" s="29" t="s">
        <v>1942</v>
      </c>
      <c r="D1537" t="s">
        <v>133</v>
      </c>
      <c r="E1537" s="28">
        <v>114</v>
      </c>
    </row>
    <row r="1538" spans="2:6">
      <c r="B1538" s="40">
        <v>12098</v>
      </c>
      <c r="C1538" s="29" t="s">
        <v>1942</v>
      </c>
      <c r="D1538" t="s">
        <v>133</v>
      </c>
      <c r="E1538" s="28">
        <v>114</v>
      </c>
    </row>
    <row r="1539" spans="2:6">
      <c r="B1539" s="40"/>
      <c r="C1539" s="29"/>
      <c r="E1539" s="28"/>
      <c r="F1539" s="379">
        <f>SUM(E1537:E1538)</f>
        <v>228</v>
      </c>
    </row>
    <row r="1540" spans="2:6">
      <c r="B1540" s="29"/>
      <c r="D1540" s="28"/>
      <c r="E1540" s="28"/>
      <c r="F1540" s="380"/>
    </row>
    <row r="1541" spans="2:6">
      <c r="B1541" s="29"/>
      <c r="D1541" s="28"/>
      <c r="E1541" s="28"/>
      <c r="F1541" s="380"/>
    </row>
    <row r="1542" spans="2:6" ht="15.75">
      <c r="B1542" s="40"/>
      <c r="C1542" s="427" t="s">
        <v>2796</v>
      </c>
      <c r="E1542" s="28"/>
    </row>
    <row r="1543" spans="2:6">
      <c r="B1543" s="40">
        <v>12070</v>
      </c>
      <c r="C1543" t="s">
        <v>1603</v>
      </c>
      <c r="D1543" t="s">
        <v>329</v>
      </c>
      <c r="E1543" s="70">
        <v>240</v>
      </c>
    </row>
    <row r="1544" spans="2:6">
      <c r="B1544" s="40">
        <v>12085</v>
      </c>
      <c r="C1544" t="s">
        <v>2006</v>
      </c>
      <c r="D1544" t="s">
        <v>329</v>
      </c>
      <c r="E1544" s="70">
        <v>2156</v>
      </c>
    </row>
    <row r="1545" spans="2:6">
      <c r="B1545" s="40"/>
      <c r="E1545" s="28"/>
      <c r="F1545" s="379">
        <f>SUM(E1543:E1544)</f>
        <v>2396</v>
      </c>
    </row>
    <row r="1546" spans="2:6" ht="15.75">
      <c r="B1546" s="40"/>
      <c r="C1546" s="427" t="s">
        <v>2794</v>
      </c>
      <c r="E1546" s="28"/>
      <c r="F1546" s="380"/>
    </row>
    <row r="1547" spans="2:6">
      <c r="B1547" s="40">
        <v>12062</v>
      </c>
      <c r="C1547" t="s">
        <v>1961</v>
      </c>
      <c r="D1547" t="s">
        <v>209</v>
      </c>
      <c r="E1547" s="70">
        <v>299.95999999999998</v>
      </c>
      <c r="F1547" s="380"/>
    </row>
    <row r="1548" spans="2:6">
      <c r="B1548" s="40">
        <v>12065</v>
      </c>
      <c r="C1548" t="s">
        <v>1962</v>
      </c>
      <c r="D1548" t="s">
        <v>209</v>
      </c>
      <c r="E1548" s="70">
        <v>350</v>
      </c>
      <c r="F1548" s="380"/>
    </row>
    <row r="1549" spans="2:6">
      <c r="B1549" s="40">
        <v>12081</v>
      </c>
      <c r="C1549" t="s">
        <v>1962</v>
      </c>
      <c r="D1549" t="s">
        <v>209</v>
      </c>
      <c r="E1549" s="70">
        <v>350</v>
      </c>
      <c r="F1549" s="380"/>
    </row>
    <row r="1550" spans="2:6">
      <c r="B1550" s="40">
        <v>12072</v>
      </c>
      <c r="C1550" t="s">
        <v>1962</v>
      </c>
      <c r="D1550" t="s">
        <v>209</v>
      </c>
      <c r="E1550" s="70">
        <v>1400</v>
      </c>
      <c r="F1550" s="380"/>
    </row>
    <row r="1551" spans="2:6">
      <c r="B1551" s="40">
        <v>12069</v>
      </c>
      <c r="C1551" t="s">
        <v>1962</v>
      </c>
      <c r="D1551" t="s">
        <v>209</v>
      </c>
      <c r="E1551" s="70">
        <v>350</v>
      </c>
      <c r="F1551" s="380"/>
    </row>
    <row r="1552" spans="2:6">
      <c r="B1552" s="40">
        <v>12079</v>
      </c>
      <c r="C1552" t="s">
        <v>1962</v>
      </c>
      <c r="D1552" t="s">
        <v>209</v>
      </c>
      <c r="E1552" s="70">
        <v>700</v>
      </c>
      <c r="F1552" s="380"/>
    </row>
    <row r="1553" spans="2:6">
      <c r="B1553" s="40">
        <v>12087</v>
      </c>
      <c r="C1553" t="s">
        <v>1962</v>
      </c>
      <c r="D1553" t="s">
        <v>209</v>
      </c>
      <c r="E1553" s="70">
        <v>1050</v>
      </c>
      <c r="F1553" s="380"/>
    </row>
    <row r="1554" spans="2:6">
      <c r="B1554" s="40">
        <v>12089</v>
      </c>
      <c r="C1554" t="s">
        <v>1962</v>
      </c>
      <c r="D1554" t="s">
        <v>209</v>
      </c>
      <c r="E1554" s="70">
        <v>350</v>
      </c>
      <c r="F1554" s="380"/>
    </row>
    <row r="1555" spans="2:6">
      <c r="B1555" s="40">
        <v>12093</v>
      </c>
      <c r="C1555" t="s">
        <v>3046</v>
      </c>
      <c r="D1555" t="s">
        <v>209</v>
      </c>
      <c r="E1555" s="70">
        <v>525</v>
      </c>
      <c r="F1555" s="380"/>
    </row>
    <row r="1556" spans="2:6">
      <c r="B1556" s="40">
        <v>12096</v>
      </c>
      <c r="C1556" t="s">
        <v>1962</v>
      </c>
      <c r="D1556" t="s">
        <v>209</v>
      </c>
      <c r="E1556" s="70">
        <v>350</v>
      </c>
      <c r="F1556" s="380"/>
    </row>
    <row r="1557" spans="2:6">
      <c r="B1557" s="40">
        <v>12099</v>
      </c>
      <c r="C1557" t="s">
        <v>1962</v>
      </c>
      <c r="D1557" t="s">
        <v>209</v>
      </c>
      <c r="E1557" s="70">
        <v>1050</v>
      </c>
      <c r="F1557" s="380"/>
    </row>
    <row r="1558" spans="2:6">
      <c r="B1558" s="40">
        <v>12101</v>
      </c>
      <c r="C1558" t="s">
        <v>1962</v>
      </c>
      <c r="D1558" t="s">
        <v>209</v>
      </c>
      <c r="E1558" s="70">
        <v>350</v>
      </c>
      <c r="F1558" s="380"/>
    </row>
    <row r="1559" spans="2:6">
      <c r="B1559" s="40"/>
      <c r="E1559" s="70"/>
      <c r="F1559" s="379">
        <f>SUM(E1547:E1559)</f>
        <v>7124.96</v>
      </c>
    </row>
    <row r="1560" spans="2:6">
      <c r="B1560" s="40"/>
      <c r="E1560" s="70"/>
      <c r="F1560" s="380"/>
    </row>
    <row r="1561" spans="2:6">
      <c r="B1561" s="40"/>
      <c r="E1561" s="70"/>
      <c r="F1561" s="380"/>
    </row>
    <row r="1562" spans="2:6">
      <c r="B1562" s="40"/>
      <c r="E1562" s="70"/>
      <c r="F1562" s="380"/>
    </row>
    <row r="1563" spans="2:6">
      <c r="B1563" s="40"/>
      <c r="E1563" s="70"/>
      <c r="F1563" s="380"/>
    </row>
    <row r="1564" spans="2:6" ht="15.75">
      <c r="B1564" s="40"/>
      <c r="C1564" s="427" t="s">
        <v>3083</v>
      </c>
      <c r="E1564" s="70"/>
      <c r="F1564" s="380"/>
    </row>
    <row r="1565" spans="2:6">
      <c r="B1565" s="40">
        <v>12104</v>
      </c>
      <c r="C1565" t="s">
        <v>3084</v>
      </c>
      <c r="D1565" t="s">
        <v>297</v>
      </c>
      <c r="E1565" s="70">
        <v>2000</v>
      </c>
      <c r="F1565" s="380"/>
    </row>
    <row r="1566" spans="2:6">
      <c r="B1566" s="40"/>
      <c r="E1566" s="70"/>
      <c r="F1566" s="379">
        <f>SUM(E1565:E1566)</f>
        <v>2000</v>
      </c>
    </row>
    <row r="1567" spans="2:6">
      <c r="B1567" s="40"/>
      <c r="E1567" s="70"/>
      <c r="F1567" s="380"/>
    </row>
    <row r="1568" spans="2:6" ht="15">
      <c r="B1568" s="40"/>
      <c r="C1568" s="603" t="s">
        <v>3132</v>
      </c>
      <c r="E1568" s="70"/>
      <c r="F1568" s="380"/>
    </row>
    <row r="1569" spans="1:8" ht="15.75">
      <c r="F1569" s="430"/>
    </row>
    <row r="1570" spans="1:8" ht="16.5" thickBot="1">
      <c r="C1570" s="377"/>
      <c r="F1570" s="403">
        <f>SUM(F1531:F1566)</f>
        <v>96280.61</v>
      </c>
      <c r="G1570">
        <v>75901.210000000006</v>
      </c>
      <c r="H1570" s="32">
        <f>(G1570-F1570)</f>
        <v>-20379.399999999994</v>
      </c>
    </row>
    <row r="1571" spans="1:8" ht="15.75">
      <c r="C1571" s="236" t="s">
        <v>751</v>
      </c>
    </row>
    <row r="1572" spans="1:8" ht="15.75">
      <c r="C1572" s="236" t="s">
        <v>2791</v>
      </c>
    </row>
    <row r="1580" spans="1:8" ht="23.25">
      <c r="B1580" s="694" t="s">
        <v>3230</v>
      </c>
      <c r="C1580" s="694"/>
      <c r="D1580" s="694"/>
      <c r="E1580" s="694"/>
      <c r="F1580" s="694"/>
    </row>
    <row r="1581" spans="1:8" ht="26.25">
      <c r="A1581" s="401"/>
      <c r="B1581" s="401"/>
      <c r="C1581" s="427" t="s">
        <v>545</v>
      </c>
      <c r="D1581" s="401"/>
      <c r="E1581" s="401"/>
    </row>
    <row r="1582" spans="1:8">
      <c r="B1582" s="40">
        <v>12108</v>
      </c>
      <c r="C1582" s="29" t="s">
        <v>549</v>
      </c>
      <c r="D1582" t="s">
        <v>242</v>
      </c>
      <c r="E1582" s="70">
        <v>5000.0600000000004</v>
      </c>
    </row>
    <row r="1583" spans="1:8">
      <c r="B1583" s="40">
        <v>12110</v>
      </c>
      <c r="C1583" s="29" t="s">
        <v>515</v>
      </c>
      <c r="D1583" t="s">
        <v>242</v>
      </c>
      <c r="E1583" s="70">
        <v>950</v>
      </c>
    </row>
    <row r="1584" spans="1:8">
      <c r="B1584" s="40">
        <v>12112</v>
      </c>
      <c r="C1584" s="29" t="s">
        <v>1040</v>
      </c>
      <c r="D1584" t="s">
        <v>242</v>
      </c>
      <c r="E1584" s="70">
        <v>425</v>
      </c>
    </row>
    <row r="1585" spans="2:5">
      <c r="B1585" s="40">
        <v>12116</v>
      </c>
      <c r="C1585" s="29" t="s">
        <v>1040</v>
      </c>
      <c r="D1585" t="s">
        <v>242</v>
      </c>
      <c r="E1585" s="70">
        <v>425</v>
      </c>
    </row>
    <row r="1586" spans="2:5">
      <c r="B1586" s="40">
        <v>12117</v>
      </c>
      <c r="C1586" s="29" t="s">
        <v>1565</v>
      </c>
      <c r="D1586" t="s">
        <v>242</v>
      </c>
      <c r="E1586" s="70">
        <v>190</v>
      </c>
    </row>
    <row r="1587" spans="2:5">
      <c r="B1587" s="40">
        <v>12119</v>
      </c>
      <c r="C1587" s="29" t="s">
        <v>1040</v>
      </c>
      <c r="D1587" t="s">
        <v>242</v>
      </c>
      <c r="E1587" s="70">
        <v>425</v>
      </c>
    </row>
    <row r="1588" spans="2:5">
      <c r="B1588" s="40">
        <v>12120</v>
      </c>
      <c r="C1588" s="29" t="s">
        <v>1040</v>
      </c>
      <c r="D1588" t="s">
        <v>242</v>
      </c>
      <c r="E1588" s="70">
        <v>425</v>
      </c>
    </row>
    <row r="1589" spans="2:5">
      <c r="B1589" s="40">
        <v>12122</v>
      </c>
      <c r="C1589" s="29" t="s">
        <v>1040</v>
      </c>
      <c r="D1589" t="s">
        <v>242</v>
      </c>
      <c r="E1589" s="70">
        <v>425</v>
      </c>
    </row>
    <row r="1590" spans="2:5">
      <c r="B1590" s="40">
        <v>12127</v>
      </c>
      <c r="C1590" s="29" t="s">
        <v>515</v>
      </c>
      <c r="D1590" t="s">
        <v>242</v>
      </c>
      <c r="E1590" s="70">
        <v>1000</v>
      </c>
    </row>
    <row r="1591" spans="2:5">
      <c r="B1591" s="40">
        <v>12128</v>
      </c>
      <c r="C1591" s="29" t="s">
        <v>517</v>
      </c>
      <c r="D1591" t="s">
        <v>242</v>
      </c>
      <c r="E1591" s="70">
        <v>140</v>
      </c>
    </row>
    <row r="1592" spans="2:5">
      <c r="B1592" s="40">
        <v>12130</v>
      </c>
      <c r="C1592" s="29" t="s">
        <v>517</v>
      </c>
      <c r="D1592" t="s">
        <v>242</v>
      </c>
      <c r="E1592" s="70">
        <v>140</v>
      </c>
    </row>
    <row r="1593" spans="2:5">
      <c r="B1593" s="40">
        <v>12132</v>
      </c>
      <c r="C1593" s="29" t="s">
        <v>1040</v>
      </c>
      <c r="D1593" t="s">
        <v>242</v>
      </c>
      <c r="E1593" s="70">
        <v>425</v>
      </c>
    </row>
    <row r="1594" spans="2:5">
      <c r="B1594" s="40">
        <v>12134</v>
      </c>
      <c r="C1594" s="29" t="s">
        <v>531</v>
      </c>
      <c r="D1594" t="s">
        <v>242</v>
      </c>
      <c r="E1594" s="70">
        <v>109.39</v>
      </c>
    </row>
    <row r="1595" spans="2:5">
      <c r="B1595" s="40">
        <v>12135</v>
      </c>
      <c r="C1595" s="29" t="s">
        <v>531</v>
      </c>
      <c r="D1595" t="s">
        <v>242</v>
      </c>
      <c r="E1595" s="70">
        <v>745.37</v>
      </c>
    </row>
    <row r="1596" spans="2:5">
      <c r="B1596" s="40">
        <v>12136</v>
      </c>
      <c r="C1596" s="29" t="s">
        <v>531</v>
      </c>
      <c r="D1596" t="s">
        <v>242</v>
      </c>
      <c r="E1596" s="70">
        <v>237.95</v>
      </c>
    </row>
    <row r="1597" spans="2:5">
      <c r="B1597" s="40">
        <v>12137</v>
      </c>
      <c r="C1597" s="29" t="s">
        <v>1040</v>
      </c>
      <c r="D1597" t="s">
        <v>242</v>
      </c>
      <c r="E1597" s="70">
        <v>1175</v>
      </c>
    </row>
    <row r="1598" spans="2:5">
      <c r="B1598" s="40">
        <v>12138</v>
      </c>
      <c r="C1598" s="29" t="s">
        <v>1040</v>
      </c>
      <c r="D1598" t="s">
        <v>242</v>
      </c>
      <c r="E1598" s="70">
        <v>425</v>
      </c>
    </row>
    <row r="1599" spans="2:5">
      <c r="B1599" s="40">
        <v>12139</v>
      </c>
      <c r="C1599" s="29" t="s">
        <v>1042</v>
      </c>
      <c r="D1599" t="s">
        <v>242</v>
      </c>
      <c r="E1599" s="70">
        <v>1133.08</v>
      </c>
    </row>
    <row r="1600" spans="2:5">
      <c r="B1600" s="40">
        <v>12140</v>
      </c>
      <c r="C1600" s="29" t="s">
        <v>1040</v>
      </c>
      <c r="D1600" t="s">
        <v>242</v>
      </c>
      <c r="E1600" s="70">
        <v>425</v>
      </c>
    </row>
    <row r="1601" spans="2:5">
      <c r="B1601" s="40">
        <v>12141</v>
      </c>
      <c r="C1601" s="29" t="s">
        <v>1040</v>
      </c>
      <c r="D1601" t="s">
        <v>242</v>
      </c>
      <c r="E1601" s="70">
        <v>425</v>
      </c>
    </row>
    <row r="1602" spans="2:5">
      <c r="B1602" s="40">
        <v>12143</v>
      </c>
      <c r="C1602" s="29" t="s">
        <v>517</v>
      </c>
      <c r="D1602" t="s">
        <v>242</v>
      </c>
      <c r="E1602" s="70">
        <v>190</v>
      </c>
    </row>
    <row r="1603" spans="2:5">
      <c r="B1603" s="40">
        <v>12144</v>
      </c>
      <c r="C1603" s="29" t="s">
        <v>1040</v>
      </c>
      <c r="D1603" t="s">
        <v>242</v>
      </c>
      <c r="E1603" s="70">
        <v>425</v>
      </c>
    </row>
    <row r="1604" spans="2:5">
      <c r="B1604" s="40">
        <v>12145</v>
      </c>
      <c r="C1604" s="29" t="s">
        <v>3226</v>
      </c>
      <c r="D1604" t="s">
        <v>242</v>
      </c>
      <c r="E1604" s="28">
        <v>4973.7</v>
      </c>
    </row>
    <row r="1605" spans="2:5">
      <c r="B1605" s="40">
        <v>12146</v>
      </c>
      <c r="C1605" s="29" t="s">
        <v>515</v>
      </c>
      <c r="D1605" t="s">
        <v>242</v>
      </c>
      <c r="E1605" s="28">
        <v>1400</v>
      </c>
    </row>
    <row r="1606" spans="2:5">
      <c r="B1606" s="40">
        <v>12147</v>
      </c>
      <c r="C1606" s="29" t="s">
        <v>1040</v>
      </c>
      <c r="D1606" t="s">
        <v>242</v>
      </c>
      <c r="E1606" s="70">
        <v>425</v>
      </c>
    </row>
    <row r="1607" spans="2:5">
      <c r="B1607" s="40">
        <v>12150</v>
      </c>
      <c r="C1607" s="29" t="s">
        <v>1040</v>
      </c>
      <c r="D1607" t="s">
        <v>242</v>
      </c>
      <c r="E1607" s="70">
        <v>425</v>
      </c>
    </row>
    <row r="1608" spans="2:5">
      <c r="B1608" s="40">
        <v>12154</v>
      </c>
      <c r="C1608" s="29" t="s">
        <v>1040</v>
      </c>
      <c r="D1608" t="s">
        <v>242</v>
      </c>
      <c r="E1608" s="70">
        <v>850</v>
      </c>
    </row>
    <row r="1609" spans="2:5">
      <c r="B1609" s="40">
        <v>12155</v>
      </c>
      <c r="C1609" s="29" t="s">
        <v>1040</v>
      </c>
      <c r="D1609" t="s">
        <v>242</v>
      </c>
      <c r="E1609" s="70">
        <v>425</v>
      </c>
    </row>
    <row r="1610" spans="2:5">
      <c r="B1610" s="40">
        <v>12156</v>
      </c>
      <c r="C1610" s="29" t="s">
        <v>3229</v>
      </c>
      <c r="D1610" t="s">
        <v>242</v>
      </c>
      <c r="E1610" s="70">
        <v>5351.3</v>
      </c>
    </row>
    <row r="1611" spans="2:5">
      <c r="B1611" s="40">
        <v>12157</v>
      </c>
      <c r="C1611" s="29" t="s">
        <v>517</v>
      </c>
      <c r="D1611" t="s">
        <v>242</v>
      </c>
      <c r="E1611" s="70">
        <v>140</v>
      </c>
    </row>
    <row r="1612" spans="2:5">
      <c r="B1612" s="40">
        <v>12158</v>
      </c>
      <c r="C1612" s="29" t="s">
        <v>1040</v>
      </c>
      <c r="D1612" t="s">
        <v>242</v>
      </c>
      <c r="E1612" s="70">
        <v>840.01</v>
      </c>
    </row>
    <row r="1613" spans="2:5">
      <c r="B1613" s="40">
        <v>12159</v>
      </c>
      <c r="C1613" s="29" t="s">
        <v>1040</v>
      </c>
      <c r="D1613" t="s">
        <v>242</v>
      </c>
      <c r="E1613" s="70">
        <v>425</v>
      </c>
    </row>
    <row r="1614" spans="2:5">
      <c r="B1614" s="40">
        <v>12160</v>
      </c>
      <c r="C1614" s="29" t="s">
        <v>549</v>
      </c>
      <c r="D1614" t="s">
        <v>242</v>
      </c>
      <c r="E1614" s="70">
        <v>5000.0600000000004</v>
      </c>
    </row>
    <row r="1615" spans="2:5">
      <c r="B1615" s="40">
        <v>12161</v>
      </c>
      <c r="C1615" s="29" t="s">
        <v>515</v>
      </c>
      <c r="D1615" t="s">
        <v>242</v>
      </c>
      <c r="E1615" s="70">
        <v>900</v>
      </c>
    </row>
    <row r="1616" spans="2:5">
      <c r="B1616" s="40">
        <v>12162</v>
      </c>
      <c r="C1616" s="29" t="s">
        <v>1040</v>
      </c>
      <c r="D1616" t="s">
        <v>242</v>
      </c>
      <c r="E1616" s="70">
        <v>425</v>
      </c>
    </row>
    <row r="1617" spans="2:6">
      <c r="B1617" s="40">
        <v>12163</v>
      </c>
      <c r="C1617" s="29" t="s">
        <v>1040</v>
      </c>
      <c r="D1617" t="s">
        <v>242</v>
      </c>
      <c r="E1617" s="70">
        <v>977.96</v>
      </c>
    </row>
    <row r="1618" spans="2:6">
      <c r="B1618" s="40">
        <v>12164</v>
      </c>
      <c r="C1618" s="29" t="s">
        <v>517</v>
      </c>
      <c r="D1618" t="s">
        <v>242</v>
      </c>
      <c r="E1618" s="70">
        <v>140</v>
      </c>
    </row>
    <row r="1619" spans="2:6">
      <c r="B1619" s="40">
        <v>12166</v>
      </c>
      <c r="C1619" s="29" t="s">
        <v>531</v>
      </c>
      <c r="D1619" t="s">
        <v>242</v>
      </c>
      <c r="E1619" s="70">
        <v>605.49</v>
      </c>
    </row>
    <row r="1620" spans="2:6">
      <c r="B1620" s="40">
        <v>12167</v>
      </c>
      <c r="C1620" s="29" t="s">
        <v>1040</v>
      </c>
      <c r="D1620" t="s">
        <v>242</v>
      </c>
      <c r="E1620" s="70">
        <v>885.5</v>
      </c>
    </row>
    <row r="1621" spans="2:6">
      <c r="B1621" s="40">
        <v>12170</v>
      </c>
      <c r="C1621" s="29" t="s">
        <v>1040</v>
      </c>
      <c r="D1621" t="s">
        <v>242</v>
      </c>
      <c r="E1621" s="70">
        <v>425</v>
      </c>
    </row>
    <row r="1622" spans="2:6">
      <c r="B1622" s="40">
        <v>12173</v>
      </c>
      <c r="C1622" s="29" t="s">
        <v>1040</v>
      </c>
      <c r="D1622" t="s">
        <v>242</v>
      </c>
      <c r="E1622" s="70">
        <v>425</v>
      </c>
    </row>
    <row r="1623" spans="2:6">
      <c r="B1623" s="40">
        <v>12174</v>
      </c>
      <c r="C1623" s="29" t="s">
        <v>517</v>
      </c>
      <c r="D1623" t="s">
        <v>242</v>
      </c>
      <c r="E1623" s="70">
        <v>140</v>
      </c>
    </row>
    <row r="1624" spans="2:6">
      <c r="B1624" s="40">
        <v>12175</v>
      </c>
      <c r="C1624" s="29" t="s">
        <v>1042</v>
      </c>
      <c r="D1624" t="s">
        <v>242</v>
      </c>
      <c r="E1624" s="70">
        <v>1133.08</v>
      </c>
    </row>
    <row r="1625" spans="2:6">
      <c r="B1625" s="40"/>
      <c r="C1625" s="29"/>
      <c r="E1625" s="70"/>
    </row>
    <row r="1626" spans="2:6">
      <c r="B1626" s="40"/>
      <c r="C1626" s="29"/>
      <c r="E1626" s="28"/>
      <c r="F1626" s="379">
        <f>SUM(E1582:E1625)</f>
        <v>41572.949999999997</v>
      </c>
    </row>
    <row r="1627" spans="2:6" ht="15.75">
      <c r="B1627" s="40"/>
      <c r="C1627" s="427" t="s">
        <v>3087</v>
      </c>
      <c r="E1627" s="28"/>
    </row>
    <row r="1628" spans="2:6">
      <c r="B1628" s="40">
        <v>12165</v>
      </c>
      <c r="C1628" s="29" t="s">
        <v>1840</v>
      </c>
      <c r="D1628" s="29" t="s">
        <v>139</v>
      </c>
      <c r="E1628" s="28">
        <v>8090</v>
      </c>
    </row>
    <row r="1629" spans="2:6">
      <c r="F1629" s="379">
        <f>SUM(E1628:E1628)</f>
        <v>8090</v>
      </c>
    </row>
    <row r="1630" spans="2:6" ht="15.75">
      <c r="B1630" s="40"/>
      <c r="C1630" s="427" t="s">
        <v>2793</v>
      </c>
      <c r="E1630" s="70"/>
    </row>
    <row r="1631" spans="2:6">
      <c r="B1631" s="40">
        <v>12153</v>
      </c>
      <c r="C1631" s="29" t="s">
        <v>1942</v>
      </c>
      <c r="D1631" t="s">
        <v>133</v>
      </c>
      <c r="E1631" s="28">
        <v>114</v>
      </c>
    </row>
    <row r="1632" spans="2:6">
      <c r="B1632" s="40">
        <v>12168</v>
      </c>
      <c r="C1632" s="29" t="s">
        <v>1942</v>
      </c>
      <c r="D1632" t="s">
        <v>133</v>
      </c>
      <c r="E1632" s="28">
        <v>114</v>
      </c>
    </row>
    <row r="1633" spans="2:6">
      <c r="B1633" s="40"/>
      <c r="C1633" s="29"/>
      <c r="E1633" s="28"/>
      <c r="F1633" s="379">
        <f>SUM(E1631:E1632)</f>
        <v>228</v>
      </c>
    </row>
    <row r="1634" spans="2:6">
      <c r="B1634" s="29"/>
      <c r="D1634" s="28"/>
      <c r="E1634" s="28"/>
      <c r="F1634" s="380"/>
    </row>
    <row r="1635" spans="2:6" ht="15.75">
      <c r="B1635" s="40"/>
      <c r="C1635" s="427" t="s">
        <v>2796</v>
      </c>
      <c r="E1635" s="28"/>
    </row>
    <row r="1636" spans="2:6">
      <c r="B1636" s="40">
        <v>12109</v>
      </c>
      <c r="C1636" t="s">
        <v>3221</v>
      </c>
      <c r="D1636" t="s">
        <v>329</v>
      </c>
      <c r="E1636" s="70">
        <v>494.99</v>
      </c>
    </row>
    <row r="1637" spans="2:6">
      <c r="B1637" s="40">
        <v>12118</v>
      </c>
      <c r="C1637" t="s">
        <v>3223</v>
      </c>
      <c r="D1637" t="s">
        <v>329</v>
      </c>
      <c r="E1637" s="70">
        <v>99.99</v>
      </c>
    </row>
    <row r="1638" spans="2:6">
      <c r="B1638" s="40">
        <v>12121</v>
      </c>
      <c r="C1638" t="s">
        <v>3224</v>
      </c>
      <c r="D1638" t="s">
        <v>329</v>
      </c>
      <c r="E1638" s="70">
        <v>150</v>
      </c>
    </row>
    <row r="1639" spans="2:6">
      <c r="B1639" s="40">
        <v>12123</v>
      </c>
      <c r="C1639" t="s">
        <v>1590</v>
      </c>
      <c r="D1639" t="s">
        <v>329</v>
      </c>
      <c r="E1639" s="70">
        <v>2154.96</v>
      </c>
    </row>
    <row r="1640" spans="2:6">
      <c r="B1640" s="40">
        <v>12151</v>
      </c>
      <c r="C1640" t="s">
        <v>3227</v>
      </c>
      <c r="D1640" t="s">
        <v>329</v>
      </c>
      <c r="E1640" s="70">
        <v>1700</v>
      </c>
    </row>
    <row r="1641" spans="2:6">
      <c r="B1641" s="40">
        <v>12152</v>
      </c>
      <c r="C1641" t="s">
        <v>3228</v>
      </c>
      <c r="D1641" t="s">
        <v>329</v>
      </c>
      <c r="E1641" s="70">
        <v>1704</v>
      </c>
    </row>
    <row r="1642" spans="2:6">
      <c r="B1642" s="40"/>
      <c r="E1642" s="70"/>
    </row>
    <row r="1643" spans="2:6">
      <c r="B1643" s="40"/>
      <c r="E1643" s="28"/>
      <c r="F1643" s="379">
        <f>SUM(E1636:E1641)</f>
        <v>6303.9400000000005</v>
      </c>
    </row>
    <row r="1644" spans="2:6" ht="15.75">
      <c r="B1644" s="40"/>
      <c r="C1644" s="427" t="s">
        <v>2794</v>
      </c>
      <c r="E1644" s="28"/>
      <c r="F1644" s="380"/>
    </row>
    <row r="1645" spans="2:6">
      <c r="B1645" s="40">
        <v>12113</v>
      </c>
      <c r="C1645" t="s">
        <v>1962</v>
      </c>
      <c r="D1645" t="s">
        <v>209</v>
      </c>
      <c r="E1645" s="70">
        <v>450</v>
      </c>
      <c r="F1645" s="380"/>
    </row>
    <row r="1646" spans="2:6">
      <c r="B1646" s="40">
        <v>12114</v>
      </c>
      <c r="C1646" t="s">
        <v>1962</v>
      </c>
      <c r="D1646" t="s">
        <v>209</v>
      </c>
      <c r="E1646" s="70">
        <v>450</v>
      </c>
      <c r="F1646" s="380"/>
    </row>
    <row r="1647" spans="2:6">
      <c r="B1647" s="40">
        <v>12115</v>
      </c>
      <c r="C1647" t="s">
        <v>1962</v>
      </c>
      <c r="D1647" t="s">
        <v>209</v>
      </c>
      <c r="E1647" s="70">
        <v>450</v>
      </c>
      <c r="F1647" s="380"/>
    </row>
    <row r="1648" spans="2:6">
      <c r="B1648" s="40">
        <v>12124</v>
      </c>
      <c r="C1648" t="s">
        <v>1962</v>
      </c>
      <c r="D1648" t="s">
        <v>209</v>
      </c>
      <c r="E1648" s="70">
        <v>450</v>
      </c>
      <c r="F1648" s="380"/>
    </row>
    <row r="1649" spans="2:6">
      <c r="B1649" s="40">
        <v>12125</v>
      </c>
      <c r="C1649" t="s">
        <v>1962</v>
      </c>
      <c r="D1649" t="s">
        <v>209</v>
      </c>
      <c r="E1649" s="70">
        <v>450</v>
      </c>
      <c r="F1649" s="380"/>
    </row>
    <row r="1650" spans="2:6">
      <c r="B1650" s="40">
        <v>12126</v>
      </c>
      <c r="C1650" t="s">
        <v>1962</v>
      </c>
      <c r="D1650" t="s">
        <v>209</v>
      </c>
      <c r="E1650" s="70">
        <v>450</v>
      </c>
      <c r="F1650" s="380"/>
    </row>
    <row r="1651" spans="2:6">
      <c r="B1651" s="40">
        <v>12129</v>
      </c>
      <c r="C1651" t="s">
        <v>1962</v>
      </c>
      <c r="D1651" t="s">
        <v>209</v>
      </c>
      <c r="E1651" s="70">
        <v>350</v>
      </c>
      <c r="F1651" s="380"/>
    </row>
    <row r="1652" spans="2:6">
      <c r="B1652" s="40">
        <v>12133</v>
      </c>
      <c r="C1652" t="s">
        <v>1962</v>
      </c>
      <c r="D1652" t="s">
        <v>209</v>
      </c>
      <c r="E1652" s="70">
        <v>450</v>
      </c>
      <c r="F1652" s="380"/>
    </row>
    <row r="1653" spans="2:6">
      <c r="B1653" s="40">
        <v>12142</v>
      </c>
      <c r="C1653" t="s">
        <v>1962</v>
      </c>
      <c r="D1653" t="s">
        <v>209</v>
      </c>
      <c r="E1653" s="70">
        <v>450</v>
      </c>
      <c r="F1653" s="380"/>
    </row>
    <row r="1654" spans="2:6">
      <c r="B1654" s="40">
        <v>12148</v>
      </c>
      <c r="C1654" t="s">
        <v>1962</v>
      </c>
      <c r="D1654" t="s">
        <v>209</v>
      </c>
      <c r="E1654" s="70">
        <v>450</v>
      </c>
      <c r="F1654" s="380"/>
    </row>
    <row r="1655" spans="2:6">
      <c r="B1655" s="40">
        <v>12149</v>
      </c>
      <c r="C1655" t="s">
        <v>1962</v>
      </c>
      <c r="D1655" t="s">
        <v>209</v>
      </c>
      <c r="E1655" s="70">
        <v>450</v>
      </c>
      <c r="F1655" s="380"/>
    </row>
    <row r="1656" spans="2:6">
      <c r="B1656" s="40">
        <v>12169</v>
      </c>
      <c r="C1656" t="s">
        <v>1962</v>
      </c>
      <c r="D1656" t="s">
        <v>209</v>
      </c>
      <c r="E1656" s="70">
        <v>450</v>
      </c>
      <c r="F1656" s="380"/>
    </row>
    <row r="1657" spans="2:6">
      <c r="B1657" s="40">
        <v>12171</v>
      </c>
      <c r="C1657" t="s">
        <v>1962</v>
      </c>
      <c r="D1657" t="s">
        <v>209</v>
      </c>
      <c r="E1657" s="70">
        <v>450</v>
      </c>
      <c r="F1657" s="380"/>
    </row>
    <row r="1658" spans="2:6">
      <c r="B1658" s="40">
        <v>12172</v>
      </c>
      <c r="C1658" t="s">
        <v>1962</v>
      </c>
      <c r="D1658" t="s">
        <v>209</v>
      </c>
      <c r="E1658" s="70">
        <v>450</v>
      </c>
      <c r="F1658" s="380"/>
    </row>
    <row r="1659" spans="2:6">
      <c r="B1659" s="40"/>
      <c r="E1659" s="70"/>
      <c r="F1659" s="380"/>
    </row>
    <row r="1660" spans="2:6">
      <c r="B1660" s="40"/>
      <c r="E1660" s="70"/>
      <c r="F1660" s="380"/>
    </row>
    <row r="1661" spans="2:6">
      <c r="B1661" s="40"/>
      <c r="E1661" s="70"/>
      <c r="F1661" s="379">
        <f>SUM(E1645:E1661)</f>
        <v>6200</v>
      </c>
    </row>
    <row r="1662" spans="2:6" ht="15.75">
      <c r="B1662" s="40"/>
      <c r="C1662" s="427" t="s">
        <v>228</v>
      </c>
      <c r="E1662" s="70"/>
      <c r="F1662" s="380"/>
    </row>
    <row r="1663" spans="2:6">
      <c r="B1663" s="40">
        <v>12107</v>
      </c>
      <c r="C1663" t="s">
        <v>3225</v>
      </c>
      <c r="D1663" t="s">
        <v>227</v>
      </c>
      <c r="E1663" s="70">
        <v>9000</v>
      </c>
      <c r="F1663" s="380"/>
    </row>
    <row r="1664" spans="2:6">
      <c r="B1664" s="40">
        <v>12131</v>
      </c>
      <c r="C1664" t="s">
        <v>3225</v>
      </c>
      <c r="D1664" t="s">
        <v>227</v>
      </c>
      <c r="E1664" s="70">
        <v>3000</v>
      </c>
      <c r="F1664" s="380"/>
    </row>
    <row r="1665" spans="2:6">
      <c r="B1665" s="40"/>
      <c r="E1665" s="70"/>
      <c r="F1665" s="380"/>
    </row>
    <row r="1666" spans="2:6">
      <c r="B1666" s="40"/>
      <c r="E1666" s="70"/>
      <c r="F1666" s="379">
        <f>SUM(E1663:E1666)</f>
        <v>12000</v>
      </c>
    </row>
    <row r="1667" spans="2:6">
      <c r="B1667" s="40"/>
      <c r="E1667" s="70"/>
      <c r="F1667" s="380"/>
    </row>
    <row r="1668" spans="2:6">
      <c r="B1668" s="40"/>
      <c r="E1668" s="70"/>
      <c r="F1668" s="380"/>
    </row>
    <row r="1669" spans="2:6" ht="15.75">
      <c r="B1669" s="40"/>
      <c r="C1669" s="427" t="s">
        <v>3319</v>
      </c>
      <c r="E1669" s="70"/>
      <c r="F1669" s="380"/>
    </row>
    <row r="1670" spans="2:6">
      <c r="B1670" s="40">
        <v>12111</v>
      </c>
      <c r="C1670" t="s">
        <v>3222</v>
      </c>
      <c r="D1670" t="s">
        <v>217</v>
      </c>
      <c r="E1670" s="70">
        <v>2000</v>
      </c>
      <c r="F1670" s="380"/>
    </row>
    <row r="1671" spans="2:6">
      <c r="B1671" s="40"/>
      <c r="E1671" s="70"/>
      <c r="F1671" s="379">
        <f>SUM(E1670:E1671)</f>
        <v>2000</v>
      </c>
    </row>
    <row r="1672" spans="2:6">
      <c r="B1672" s="40"/>
      <c r="E1672" s="70"/>
      <c r="F1672" s="380"/>
    </row>
    <row r="1673" spans="2:6" ht="15">
      <c r="B1673" s="40"/>
      <c r="C1673" s="603"/>
      <c r="E1673" s="70"/>
      <c r="F1673" s="380"/>
    </row>
    <row r="1674" spans="2:6" ht="15.75">
      <c r="F1674" s="430"/>
    </row>
    <row r="1675" spans="2:6" ht="16.5" thickBot="1">
      <c r="C1675" s="377"/>
      <c r="F1675" s="403">
        <f>SUM(F1626:F1671)</f>
        <v>76394.89</v>
      </c>
    </row>
    <row r="1676" spans="2:6" ht="15.75">
      <c r="C1676" s="236" t="s">
        <v>751</v>
      </c>
    </row>
    <row r="1677" spans="2:6" ht="15.75">
      <c r="C1677" s="236" t="s">
        <v>2791</v>
      </c>
    </row>
    <row r="1693" spans="1:6" ht="23.25">
      <c r="B1693" s="694" t="s">
        <v>3309</v>
      </c>
      <c r="C1693" s="694"/>
      <c r="D1693" s="694"/>
      <c r="E1693" s="694"/>
      <c r="F1693" s="694"/>
    </row>
    <row r="1694" spans="1:6" ht="19.5" customHeight="1">
      <c r="A1694" s="401"/>
      <c r="B1694" s="401"/>
      <c r="C1694" s="427" t="s">
        <v>545</v>
      </c>
      <c r="D1694" s="401"/>
      <c r="E1694" s="401"/>
    </row>
    <row r="1695" spans="1:6">
      <c r="B1695" s="40">
        <v>12176</v>
      </c>
      <c r="C1695" s="29" t="s">
        <v>1040</v>
      </c>
      <c r="D1695" t="s">
        <v>242</v>
      </c>
      <c r="E1695" s="28">
        <v>818.97</v>
      </c>
    </row>
    <row r="1696" spans="1:6">
      <c r="B1696" s="40">
        <v>12178</v>
      </c>
      <c r="C1696" s="29" t="s">
        <v>1040</v>
      </c>
      <c r="D1696" t="s">
        <v>242</v>
      </c>
      <c r="E1696" s="28">
        <v>425</v>
      </c>
    </row>
    <row r="1697" spans="2:5">
      <c r="B1697" s="40">
        <v>12179</v>
      </c>
      <c r="C1697" s="29" t="s">
        <v>3294</v>
      </c>
      <c r="D1697" t="s">
        <v>242</v>
      </c>
      <c r="E1697" s="28">
        <v>6775.09</v>
      </c>
    </row>
    <row r="1698" spans="2:5">
      <c r="B1698" s="40">
        <v>12181</v>
      </c>
      <c r="C1698" s="29" t="s">
        <v>1040</v>
      </c>
      <c r="D1698" t="s">
        <v>242</v>
      </c>
      <c r="E1698" s="28">
        <v>928.97</v>
      </c>
    </row>
    <row r="1699" spans="2:5">
      <c r="B1699" s="40">
        <v>12182</v>
      </c>
      <c r="C1699" s="29" t="s">
        <v>1040</v>
      </c>
      <c r="D1699" t="s">
        <v>242</v>
      </c>
      <c r="E1699" s="28">
        <v>425</v>
      </c>
    </row>
    <row r="1700" spans="2:5">
      <c r="B1700" s="40">
        <v>12183</v>
      </c>
      <c r="C1700" s="29" t="s">
        <v>515</v>
      </c>
      <c r="D1700" t="s">
        <v>242</v>
      </c>
      <c r="E1700" s="28">
        <v>1200</v>
      </c>
    </row>
    <row r="1701" spans="2:5">
      <c r="B1701" s="40">
        <v>12184</v>
      </c>
      <c r="C1701" s="29" t="s">
        <v>1040</v>
      </c>
      <c r="D1701" t="s">
        <v>242</v>
      </c>
      <c r="E1701" s="28">
        <v>425</v>
      </c>
    </row>
    <row r="1702" spans="2:5">
      <c r="B1702" s="40">
        <v>12185</v>
      </c>
      <c r="C1702" s="29" t="s">
        <v>531</v>
      </c>
      <c r="D1702" t="s">
        <v>242</v>
      </c>
      <c r="E1702" s="28">
        <v>1469.7</v>
      </c>
    </row>
    <row r="1703" spans="2:5">
      <c r="B1703" s="40">
        <v>12186</v>
      </c>
      <c r="C1703" s="29" t="s">
        <v>517</v>
      </c>
      <c r="D1703" t="s">
        <v>242</v>
      </c>
      <c r="E1703" s="28">
        <v>140</v>
      </c>
    </row>
    <row r="1704" spans="2:5">
      <c r="B1704" s="40">
        <v>12187</v>
      </c>
      <c r="C1704" s="29" t="s">
        <v>1040</v>
      </c>
      <c r="D1704" t="s">
        <v>242</v>
      </c>
      <c r="E1704" s="28">
        <v>370.01</v>
      </c>
    </row>
    <row r="1705" spans="2:5">
      <c r="B1705" s="40">
        <v>12188</v>
      </c>
      <c r="C1705" s="29" t="s">
        <v>1040</v>
      </c>
      <c r="D1705" t="s">
        <v>242</v>
      </c>
      <c r="E1705" s="28">
        <v>425</v>
      </c>
    </row>
    <row r="1706" spans="2:5">
      <c r="B1706" s="40">
        <v>12191</v>
      </c>
      <c r="C1706" s="29" t="s">
        <v>1040</v>
      </c>
      <c r="D1706" t="s">
        <v>242</v>
      </c>
      <c r="E1706" s="28">
        <v>451.69</v>
      </c>
    </row>
    <row r="1707" spans="2:5">
      <c r="B1707" s="40">
        <v>12192</v>
      </c>
      <c r="C1707" s="29" t="s">
        <v>1040</v>
      </c>
      <c r="D1707" t="s">
        <v>242</v>
      </c>
      <c r="E1707" s="28">
        <v>425</v>
      </c>
    </row>
    <row r="1708" spans="2:5">
      <c r="B1708" s="40">
        <v>12193</v>
      </c>
      <c r="C1708" s="29" t="s">
        <v>3298</v>
      </c>
      <c r="D1708" t="s">
        <v>242</v>
      </c>
      <c r="E1708" s="28">
        <v>1400</v>
      </c>
    </row>
    <row r="1709" spans="2:5">
      <c r="B1709" s="40">
        <v>12194</v>
      </c>
      <c r="C1709" s="29" t="s">
        <v>517</v>
      </c>
      <c r="D1709" t="s">
        <v>242</v>
      </c>
      <c r="E1709" s="28">
        <v>280</v>
      </c>
    </row>
    <row r="1710" spans="2:5">
      <c r="B1710" s="40">
        <v>12195</v>
      </c>
      <c r="C1710" s="29" t="s">
        <v>1042</v>
      </c>
      <c r="D1710" t="s">
        <v>242</v>
      </c>
      <c r="E1710" s="28">
        <v>690.3</v>
      </c>
    </row>
    <row r="1711" spans="2:5">
      <c r="B1711" s="40">
        <v>12196</v>
      </c>
      <c r="C1711" s="29" t="s">
        <v>3299</v>
      </c>
      <c r="D1711" t="s">
        <v>242</v>
      </c>
      <c r="E1711" s="28">
        <v>2520</v>
      </c>
    </row>
    <row r="1712" spans="2:5">
      <c r="B1712" s="40">
        <v>12198</v>
      </c>
      <c r="C1712" s="29" t="s">
        <v>531</v>
      </c>
      <c r="D1712" t="s">
        <v>242</v>
      </c>
      <c r="E1712" s="28">
        <v>780.17</v>
      </c>
    </row>
    <row r="1713" spans="2:5">
      <c r="B1713" s="40">
        <v>12199</v>
      </c>
      <c r="C1713" s="29" t="s">
        <v>1040</v>
      </c>
      <c r="D1713" t="s">
        <v>242</v>
      </c>
      <c r="E1713" s="28">
        <v>425</v>
      </c>
    </row>
    <row r="1714" spans="2:5">
      <c r="B1714" s="40">
        <v>12200</v>
      </c>
      <c r="C1714" s="29" t="s">
        <v>3300</v>
      </c>
      <c r="D1714" t="s">
        <v>242</v>
      </c>
      <c r="E1714" s="28">
        <v>2979.97</v>
      </c>
    </row>
    <row r="1715" spans="2:5">
      <c r="B1715" s="40">
        <v>12204</v>
      </c>
      <c r="C1715" s="29" t="s">
        <v>1040</v>
      </c>
      <c r="D1715" t="s">
        <v>242</v>
      </c>
      <c r="E1715" s="28">
        <v>425</v>
      </c>
    </row>
    <row r="1716" spans="2:5">
      <c r="B1716" s="40">
        <v>12210</v>
      </c>
      <c r="C1716" s="29" t="s">
        <v>517</v>
      </c>
      <c r="D1716" t="s">
        <v>242</v>
      </c>
      <c r="E1716" s="28">
        <v>140</v>
      </c>
    </row>
    <row r="1717" spans="2:5">
      <c r="B1717" s="40">
        <v>12213</v>
      </c>
      <c r="C1717" s="29" t="s">
        <v>531</v>
      </c>
      <c r="D1717" t="s">
        <v>242</v>
      </c>
      <c r="E1717" s="28">
        <v>1189.9000000000001</v>
      </c>
    </row>
    <row r="1718" spans="2:5">
      <c r="B1718" s="40"/>
      <c r="C1718" s="29"/>
      <c r="E1718" s="28"/>
    </row>
    <row r="1719" spans="2:5">
      <c r="B1719" s="40"/>
      <c r="C1719" s="29"/>
      <c r="E1719" s="28"/>
    </row>
    <row r="1720" spans="2:5">
      <c r="B1720" s="40">
        <v>12214</v>
      </c>
      <c r="C1720" s="29" t="s">
        <v>1040</v>
      </c>
      <c r="D1720" t="s">
        <v>242</v>
      </c>
      <c r="E1720" s="28">
        <v>457.87</v>
      </c>
    </row>
    <row r="1721" spans="2:5">
      <c r="B1721" s="40">
        <v>12215</v>
      </c>
      <c r="C1721" s="29" t="s">
        <v>1040</v>
      </c>
      <c r="D1721" t="s">
        <v>242</v>
      </c>
      <c r="E1721" s="28">
        <v>425</v>
      </c>
    </row>
    <row r="1722" spans="2:5">
      <c r="B1722" s="40">
        <v>12216</v>
      </c>
      <c r="C1722" s="29" t="s">
        <v>515</v>
      </c>
      <c r="D1722" t="s">
        <v>242</v>
      </c>
      <c r="E1722" s="28">
        <v>1150</v>
      </c>
    </row>
    <row r="1723" spans="2:5">
      <c r="B1723" s="40">
        <v>12219</v>
      </c>
      <c r="C1723" s="29" t="s">
        <v>3305</v>
      </c>
      <c r="D1723" t="s">
        <v>242</v>
      </c>
      <c r="E1723" s="28">
        <v>1000</v>
      </c>
    </row>
    <row r="1724" spans="2:5">
      <c r="B1724" s="40">
        <v>12223</v>
      </c>
      <c r="C1724" s="29" t="s">
        <v>531</v>
      </c>
      <c r="D1724" t="s">
        <v>242</v>
      </c>
      <c r="E1724" s="28"/>
    </row>
    <row r="1725" spans="2:5">
      <c r="B1725" s="40">
        <v>12224</v>
      </c>
      <c r="C1725" s="29" t="s">
        <v>1040</v>
      </c>
      <c r="D1725" t="s">
        <v>242</v>
      </c>
      <c r="E1725" s="28">
        <v>425</v>
      </c>
    </row>
    <row r="1726" spans="2:5">
      <c r="B1726" s="40">
        <v>12225</v>
      </c>
      <c r="C1726" s="29" t="s">
        <v>1040</v>
      </c>
      <c r="D1726" t="s">
        <v>242</v>
      </c>
      <c r="E1726" s="28">
        <v>425</v>
      </c>
    </row>
    <row r="1727" spans="2:5">
      <c r="B1727" s="40">
        <v>12227</v>
      </c>
      <c r="C1727" s="29" t="s">
        <v>520</v>
      </c>
      <c r="D1727" t="s">
        <v>242</v>
      </c>
      <c r="E1727" s="28">
        <v>1427.8</v>
      </c>
    </row>
    <row r="1728" spans="2:5">
      <c r="B1728" s="40">
        <v>12228</v>
      </c>
      <c r="C1728" s="29" t="s">
        <v>3308</v>
      </c>
      <c r="D1728" t="s">
        <v>242</v>
      </c>
      <c r="E1728" s="28">
        <v>2630</v>
      </c>
    </row>
    <row r="1729" spans="2:6">
      <c r="B1729" s="40">
        <v>12230</v>
      </c>
      <c r="C1729" s="29" t="s">
        <v>3300</v>
      </c>
      <c r="D1729" t="s">
        <v>242</v>
      </c>
      <c r="E1729" s="28">
        <v>2979.97</v>
      </c>
    </row>
    <row r="1730" spans="2:6">
      <c r="B1730" s="40"/>
      <c r="C1730" s="29"/>
      <c r="E1730" s="28"/>
    </row>
    <row r="1731" spans="2:6">
      <c r="B1731" s="40"/>
      <c r="C1731" s="29"/>
      <c r="E1731" s="28"/>
      <c r="F1731" s="379">
        <f>SUM(E1695:E1730)</f>
        <v>36030.410000000003</v>
      </c>
    </row>
    <row r="1732" spans="2:6">
      <c r="B1732" s="40"/>
      <c r="C1732" s="29"/>
      <c r="E1732" s="28"/>
      <c r="F1732" s="380"/>
    </row>
    <row r="1733" spans="2:6" ht="15.75">
      <c r="B1733" s="40"/>
      <c r="C1733" s="427" t="s">
        <v>2793</v>
      </c>
      <c r="E1733" s="28"/>
    </row>
    <row r="1734" spans="2:6">
      <c r="B1734" s="40">
        <v>12217</v>
      </c>
      <c r="C1734" s="29" t="s">
        <v>1942</v>
      </c>
      <c r="D1734" t="s">
        <v>133</v>
      </c>
      <c r="E1734" s="28">
        <v>114</v>
      </c>
    </row>
    <row r="1735" spans="2:6">
      <c r="B1735" s="40"/>
      <c r="C1735" s="29"/>
      <c r="E1735" s="28"/>
    </row>
    <row r="1736" spans="2:6">
      <c r="B1736" s="40"/>
      <c r="C1736" s="29"/>
      <c r="E1736" s="28"/>
      <c r="F1736" s="379">
        <f>SUM(E1734:E1735)</f>
        <v>114</v>
      </c>
    </row>
    <row r="1737" spans="2:6">
      <c r="B1737" s="40"/>
      <c r="C1737" s="29"/>
      <c r="E1737" s="28"/>
      <c r="F1737" s="380"/>
    </row>
    <row r="1738" spans="2:6">
      <c r="B1738" s="40"/>
      <c r="C1738" s="29"/>
      <c r="E1738" s="28"/>
      <c r="F1738" s="380"/>
    </row>
    <row r="1739" spans="2:6">
      <c r="B1739" s="29"/>
      <c r="D1739" s="28"/>
      <c r="E1739" s="28"/>
      <c r="F1739" s="380"/>
    </row>
    <row r="1740" spans="2:6" ht="15.75">
      <c r="B1740" s="40"/>
      <c r="C1740" s="427" t="s">
        <v>2796</v>
      </c>
      <c r="E1740" s="28"/>
    </row>
    <row r="1741" spans="2:6">
      <c r="B1741" s="40">
        <v>12180</v>
      </c>
      <c r="C1741" t="s">
        <v>3295</v>
      </c>
      <c r="D1741" t="s">
        <v>329</v>
      </c>
      <c r="E1741" s="28">
        <v>3445</v>
      </c>
    </row>
    <row r="1742" spans="2:6">
      <c r="B1742" s="40">
        <v>12189</v>
      </c>
      <c r="C1742" t="s">
        <v>3296</v>
      </c>
      <c r="D1742" t="s">
        <v>329</v>
      </c>
      <c r="E1742" s="28">
        <v>2285</v>
      </c>
    </row>
    <row r="1743" spans="2:6">
      <c r="B1743" s="40">
        <v>12190</v>
      </c>
      <c r="C1743" t="s">
        <v>3297</v>
      </c>
      <c r="D1743" t="s">
        <v>329</v>
      </c>
      <c r="E1743" s="28">
        <v>750</v>
      </c>
    </row>
    <row r="1744" spans="2:6">
      <c r="B1744" s="40">
        <v>12201</v>
      </c>
      <c r="C1744" t="s">
        <v>3228</v>
      </c>
      <c r="D1744" t="s">
        <v>329</v>
      </c>
      <c r="E1744" s="28">
        <v>170</v>
      </c>
    </row>
    <row r="1745" spans="2:6">
      <c r="B1745" s="40">
        <v>12212</v>
      </c>
      <c r="C1745" t="s">
        <v>3295</v>
      </c>
      <c r="D1745" t="s">
        <v>329</v>
      </c>
      <c r="E1745" s="28">
        <v>1485</v>
      </c>
    </row>
    <row r="1746" spans="2:6">
      <c r="B1746" s="40">
        <v>12218</v>
      </c>
      <c r="C1746" t="s">
        <v>3304</v>
      </c>
      <c r="D1746" t="s">
        <v>329</v>
      </c>
      <c r="E1746" s="28">
        <v>4053</v>
      </c>
    </row>
    <row r="1747" spans="2:6">
      <c r="B1747" s="40">
        <v>12220</v>
      </c>
      <c r="C1747" t="s">
        <v>3306</v>
      </c>
      <c r="D1747" t="s">
        <v>329</v>
      </c>
      <c r="E1747" s="28">
        <v>4325</v>
      </c>
    </row>
    <row r="1748" spans="2:6">
      <c r="B1748" s="40">
        <v>12221</v>
      </c>
      <c r="C1748" t="s">
        <v>1603</v>
      </c>
      <c r="D1748" t="s">
        <v>329</v>
      </c>
      <c r="E1748" s="28">
        <v>1970</v>
      </c>
    </row>
    <row r="1749" spans="2:6">
      <c r="B1749" s="40">
        <v>12222</v>
      </c>
      <c r="C1749" t="s">
        <v>3307</v>
      </c>
      <c r="D1749" t="s">
        <v>329</v>
      </c>
      <c r="E1749" s="28">
        <v>660</v>
      </c>
    </row>
    <row r="1750" spans="2:6">
      <c r="B1750" s="40">
        <v>12226</v>
      </c>
      <c r="C1750" t="s">
        <v>3295</v>
      </c>
      <c r="D1750" t="s">
        <v>329</v>
      </c>
      <c r="E1750" s="28">
        <v>1929.9</v>
      </c>
    </row>
    <row r="1751" spans="2:6">
      <c r="B1751" s="40">
        <v>12223</v>
      </c>
      <c r="C1751" t="s">
        <v>1988</v>
      </c>
      <c r="D1751" t="s">
        <v>329</v>
      </c>
      <c r="E1751" s="28">
        <v>323.55</v>
      </c>
    </row>
    <row r="1752" spans="2:6">
      <c r="B1752" s="40"/>
      <c r="E1752" s="28"/>
      <c r="F1752" s="379">
        <f>SUM(E1741:E1751)</f>
        <v>21396.45</v>
      </c>
    </row>
    <row r="1753" spans="2:6" ht="15.75">
      <c r="B1753" s="40"/>
      <c r="C1753" s="427" t="s">
        <v>2878</v>
      </c>
      <c r="E1753" s="28"/>
    </row>
    <row r="1754" spans="2:6">
      <c r="B1754" s="40">
        <v>12046</v>
      </c>
      <c r="C1754" s="29" t="s">
        <v>1496</v>
      </c>
      <c r="D1754" s="29" t="s">
        <v>124</v>
      </c>
      <c r="E1754" s="28">
        <v>47.2</v>
      </c>
    </row>
    <row r="1755" spans="2:6">
      <c r="E1755" s="28"/>
      <c r="F1755" s="379">
        <f>SUM(E1754:E1755)</f>
        <v>47.2</v>
      </c>
    </row>
    <row r="1756" spans="2:6">
      <c r="B1756" s="40"/>
      <c r="E1756" s="28"/>
      <c r="F1756" s="380"/>
    </row>
    <row r="1757" spans="2:6" ht="15.75">
      <c r="B1757" s="40"/>
      <c r="C1757" s="427" t="s">
        <v>2794</v>
      </c>
      <c r="E1757" s="28"/>
      <c r="F1757" s="380"/>
    </row>
    <row r="1758" spans="2:6">
      <c r="B1758" s="40">
        <v>12205</v>
      </c>
      <c r="C1758" t="s">
        <v>1962</v>
      </c>
      <c r="D1758" t="s">
        <v>209</v>
      </c>
      <c r="E1758" s="28">
        <v>450</v>
      </c>
      <c r="F1758" s="380"/>
    </row>
    <row r="1759" spans="2:6">
      <c r="B1759" s="40">
        <v>12206</v>
      </c>
      <c r="C1759" t="s">
        <v>1962</v>
      </c>
      <c r="D1759" t="s">
        <v>209</v>
      </c>
      <c r="E1759" s="28">
        <v>450</v>
      </c>
      <c r="F1759" s="380"/>
    </row>
    <row r="1760" spans="2:6">
      <c r="B1760" s="40">
        <v>12207</v>
      </c>
      <c r="C1760" t="s">
        <v>1962</v>
      </c>
      <c r="D1760" t="s">
        <v>209</v>
      </c>
      <c r="E1760" s="28">
        <v>450</v>
      </c>
      <c r="F1760" s="380"/>
    </row>
    <row r="1761" spans="2:6">
      <c r="B1761" s="40">
        <v>12208</v>
      </c>
      <c r="C1761" t="s">
        <v>1962</v>
      </c>
      <c r="D1761" t="s">
        <v>209</v>
      </c>
      <c r="E1761" s="28">
        <v>450</v>
      </c>
      <c r="F1761" s="380"/>
    </row>
    <row r="1762" spans="2:6">
      <c r="B1762" s="40">
        <v>12209</v>
      </c>
      <c r="C1762" t="s">
        <v>1962</v>
      </c>
      <c r="D1762" t="s">
        <v>209</v>
      </c>
      <c r="E1762" s="28">
        <v>350</v>
      </c>
      <c r="F1762" s="380"/>
    </row>
    <row r="1763" spans="2:6">
      <c r="B1763" s="40">
        <v>12211</v>
      </c>
      <c r="C1763" t="s">
        <v>1962</v>
      </c>
      <c r="D1763" t="s">
        <v>209</v>
      </c>
      <c r="E1763" s="28">
        <v>450</v>
      </c>
      <c r="F1763" s="380"/>
    </row>
    <row r="1764" spans="2:6">
      <c r="B1764" s="40"/>
      <c r="E1764" s="28"/>
      <c r="F1764" s="380"/>
    </row>
    <row r="1765" spans="2:6">
      <c r="B1765" s="40"/>
      <c r="E1765" s="28"/>
      <c r="F1765" s="379">
        <f>SUM(E1758:E1765)</f>
        <v>2600</v>
      </c>
    </row>
    <row r="1766" spans="2:6">
      <c r="B1766" s="40"/>
      <c r="E1766" s="28"/>
      <c r="F1766" s="380"/>
    </row>
    <row r="1767" spans="2:6" ht="15.75">
      <c r="B1767" s="40"/>
      <c r="C1767" s="427" t="s">
        <v>3301</v>
      </c>
      <c r="E1767" s="28"/>
    </row>
    <row r="1768" spans="2:6">
      <c r="B1768" s="40">
        <v>12202</v>
      </c>
      <c r="C1768" s="29" t="s">
        <v>3302</v>
      </c>
      <c r="D1768" s="29" t="s">
        <v>247</v>
      </c>
      <c r="E1768" s="28">
        <v>2100</v>
      </c>
    </row>
    <row r="1769" spans="2:6">
      <c r="B1769" s="40">
        <v>12203</v>
      </c>
      <c r="C1769" s="29" t="s">
        <v>3303</v>
      </c>
      <c r="D1769" s="29" t="s">
        <v>247</v>
      </c>
      <c r="E1769" s="28">
        <v>2385</v>
      </c>
    </row>
    <row r="1770" spans="2:6">
      <c r="E1770" s="28"/>
      <c r="F1770" s="379">
        <f>SUM(E1768:E1770)</f>
        <v>4485</v>
      </c>
    </row>
    <row r="1771" spans="2:6">
      <c r="E1771" s="28"/>
      <c r="F1771" s="380"/>
    </row>
    <row r="1772" spans="2:6" ht="15.75">
      <c r="C1772" s="427" t="s">
        <v>497</v>
      </c>
      <c r="F1772" s="380"/>
    </row>
    <row r="1773" spans="2:6">
      <c r="B1773" s="20">
        <v>12229</v>
      </c>
      <c r="C1773" t="s">
        <v>2880</v>
      </c>
      <c r="D1773" t="s">
        <v>207</v>
      </c>
      <c r="E1773" s="28">
        <v>525</v>
      </c>
      <c r="F1773" s="380"/>
    </row>
    <row r="1774" spans="2:6">
      <c r="F1774" s="379">
        <f>SUM(E1772:E1774)</f>
        <v>525</v>
      </c>
    </row>
    <row r="1775" spans="2:6">
      <c r="F1775" s="380"/>
    </row>
    <row r="1776" spans="2:6" ht="16.5" thickBot="1">
      <c r="C1776" s="377"/>
      <c r="F1776" s="403">
        <f>SUM(F1731:F1774)</f>
        <v>65198.06</v>
      </c>
    </row>
    <row r="1777" spans="3:3" ht="15.75">
      <c r="C1777" s="236" t="s">
        <v>751</v>
      </c>
    </row>
    <row r="1778" spans="3:3" ht="15.75">
      <c r="C1778" s="236" t="s">
        <v>2791</v>
      </c>
    </row>
  </sheetData>
  <mergeCells count="22">
    <mergeCell ref="B909:F909"/>
    <mergeCell ref="B1693:F1693"/>
    <mergeCell ref="B1500:F1500"/>
    <mergeCell ref="B1435:F1435"/>
    <mergeCell ref="B1272:F1272"/>
    <mergeCell ref="B1200:F1200"/>
    <mergeCell ref="B850:F850"/>
    <mergeCell ref="B1129:F1129"/>
    <mergeCell ref="B1580:F1580"/>
    <mergeCell ref="C7:G7"/>
    <mergeCell ref="B766:F766"/>
    <mergeCell ref="B71:F71"/>
    <mergeCell ref="A298:E298"/>
    <mergeCell ref="A657:E657"/>
    <mergeCell ref="A587:E587"/>
    <mergeCell ref="A523:E523"/>
    <mergeCell ref="A426:E426"/>
    <mergeCell ref="A366:E366"/>
    <mergeCell ref="B170:F170"/>
    <mergeCell ref="B1065:F1065"/>
    <mergeCell ref="B1353:F1353"/>
    <mergeCell ref="B978:F978"/>
  </mergeCells>
  <phoneticPr fontId="86" type="noConversion"/>
  <pageMargins left="0.11811023622047245" right="0.31496062992125984" top="0.78740157480314965" bottom="0.78740157480314965" header="0.39370078740157483" footer="0.11811023622047245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1"/>
  <sheetViews>
    <sheetView workbookViewId="0"/>
  </sheetViews>
  <sheetFormatPr baseColWidth="10" defaultColWidth="11.42578125" defaultRowHeight="12.75"/>
  <cols>
    <col min="1" max="1" width="33.7109375" customWidth="1"/>
    <col min="2" max="2" width="21" customWidth="1"/>
    <col min="4" max="4" width="17.140625" customWidth="1"/>
    <col min="5" max="5" width="22.140625" customWidth="1"/>
    <col min="6" max="6" width="44.5703125" customWidth="1"/>
    <col min="7" max="7" width="15.140625" customWidth="1"/>
  </cols>
  <sheetData>
    <row r="2" spans="1:5" ht="24" thickBot="1">
      <c r="A2" s="751" t="s">
        <v>2893</v>
      </c>
      <c r="B2" s="751"/>
      <c r="C2" s="751"/>
      <c r="D2" s="751"/>
      <c r="E2" s="751"/>
    </row>
    <row r="3" spans="1:5" ht="16.5" thickBot="1">
      <c r="A3" s="242" t="s">
        <v>2894</v>
      </c>
      <c r="B3" s="243" t="s">
        <v>2895</v>
      </c>
      <c r="C3" s="243" t="s">
        <v>2896</v>
      </c>
      <c r="D3" s="243"/>
      <c r="E3" s="243" t="s">
        <v>2897</v>
      </c>
    </row>
    <row r="57" spans="1:7" ht="24" thickBot="1">
      <c r="A57" s="752" t="s">
        <v>2898</v>
      </c>
      <c r="B57" s="752"/>
      <c r="C57" s="752"/>
      <c r="D57" s="752"/>
      <c r="E57" s="752"/>
    </row>
    <row r="58" spans="1:7" ht="16.5" thickBot="1">
      <c r="A58" s="242" t="s">
        <v>2153</v>
      </c>
      <c r="B58" s="243" t="s">
        <v>2899</v>
      </c>
      <c r="C58" s="243" t="s">
        <v>613</v>
      </c>
      <c r="D58" s="243" t="s">
        <v>2900</v>
      </c>
      <c r="E58" s="243" t="s">
        <v>2901</v>
      </c>
      <c r="F58" s="243" t="s">
        <v>1930</v>
      </c>
      <c r="G58" s="244" t="s">
        <v>2902</v>
      </c>
    </row>
    <row r="59" spans="1:7">
      <c r="A59" s="29" t="s">
        <v>2903</v>
      </c>
      <c r="B59" s="245"/>
      <c r="C59" s="246"/>
      <c r="D59" s="246"/>
      <c r="E59" s="28">
        <v>283200</v>
      </c>
      <c r="F59" s="28">
        <v>283200</v>
      </c>
    </row>
    <row r="60" spans="1:7">
      <c r="A60" s="29" t="s">
        <v>2904</v>
      </c>
      <c r="B60" s="245">
        <v>45113</v>
      </c>
      <c r="C60">
        <v>39119</v>
      </c>
      <c r="D60" s="28">
        <v>1308856</v>
      </c>
      <c r="E60">
        <v>22520</v>
      </c>
      <c r="F60" s="32">
        <f>(F59-E60)</f>
        <v>260680</v>
      </c>
    </row>
    <row r="61" spans="1:7">
      <c r="A61" s="29"/>
      <c r="B61" s="245"/>
    </row>
  </sheetData>
  <mergeCells count="2">
    <mergeCell ref="A2:E2"/>
    <mergeCell ref="A57:E5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8"/>
  <sheetViews>
    <sheetView workbookViewId="0">
      <selection sqref="A1:F1"/>
    </sheetView>
  </sheetViews>
  <sheetFormatPr baseColWidth="10" defaultColWidth="11.42578125" defaultRowHeight="12.75"/>
  <cols>
    <col min="1" max="1" width="10.5703125" customWidth="1"/>
    <col min="2" max="2" width="59.5703125" customWidth="1"/>
    <col min="3" max="3" width="20.140625" customWidth="1"/>
    <col min="4" max="5" width="18.7109375" customWidth="1"/>
    <col min="6" max="6" width="19.140625" customWidth="1"/>
    <col min="8" max="8" width="19.42578125" customWidth="1"/>
    <col min="15" max="15" width="18.42578125" customWidth="1"/>
    <col min="16" max="16" width="16" customWidth="1"/>
  </cols>
  <sheetData>
    <row r="1" spans="1:23" ht="15.75">
      <c r="A1" s="697" t="s">
        <v>611</v>
      </c>
      <c r="B1" s="697"/>
      <c r="C1" s="697"/>
      <c r="D1" s="697"/>
      <c r="E1" s="697"/>
      <c r="F1" s="697"/>
    </row>
    <row r="2" spans="1:23" ht="15.75">
      <c r="A2" s="697" t="s">
        <v>612</v>
      </c>
      <c r="B2" s="697"/>
      <c r="C2" s="697"/>
      <c r="D2" s="697"/>
      <c r="E2" s="697"/>
      <c r="F2" s="697"/>
    </row>
    <row r="3" spans="1:23" ht="15.75">
      <c r="A3" s="697" t="s">
        <v>736</v>
      </c>
      <c r="B3" s="697"/>
      <c r="C3" s="697"/>
      <c r="D3" s="697"/>
      <c r="E3" s="697"/>
      <c r="F3" s="697"/>
    </row>
    <row r="4" spans="1:23" ht="15">
      <c r="A4" s="698" t="s">
        <v>3</v>
      </c>
      <c r="B4" s="698"/>
      <c r="C4" s="698"/>
      <c r="D4" s="698"/>
      <c r="E4" s="698"/>
      <c r="F4" s="698"/>
    </row>
    <row r="5" spans="1:23" ht="15">
      <c r="A5" s="27"/>
      <c r="B5" s="27"/>
      <c r="C5" s="27"/>
      <c r="D5" s="27"/>
      <c r="E5" s="27"/>
      <c r="F5" s="27"/>
    </row>
    <row r="6" spans="1:23" ht="13.5" thickBot="1">
      <c r="A6" s="20"/>
      <c r="B6" s="20"/>
      <c r="C6" s="20"/>
      <c r="D6" s="20"/>
      <c r="E6" s="20"/>
      <c r="F6" s="20"/>
    </row>
    <row r="7" spans="1:23" ht="16.5" thickBot="1">
      <c r="A7" s="3" t="s">
        <v>4</v>
      </c>
      <c r="B7" s="3" t="s">
        <v>5</v>
      </c>
      <c r="C7" s="6" t="s">
        <v>6</v>
      </c>
      <c r="D7" s="59" t="s">
        <v>737</v>
      </c>
      <c r="E7" s="59" t="s">
        <v>738</v>
      </c>
      <c r="F7" s="19" t="s">
        <v>739</v>
      </c>
      <c r="J7" s="49"/>
      <c r="K7" s="50"/>
      <c r="L7" s="51"/>
      <c r="M7" s="52"/>
      <c r="N7" s="53"/>
      <c r="O7" s="54"/>
      <c r="P7" s="54"/>
      <c r="S7" s="43"/>
      <c r="T7" s="44"/>
      <c r="U7" s="44"/>
      <c r="V7" s="44"/>
      <c r="W7" s="45"/>
    </row>
    <row r="8" spans="1:23" ht="15.75">
      <c r="A8" s="5"/>
      <c r="B8" s="5"/>
      <c r="C8" s="101">
        <f>C9+C58+C136++C193+C202+C204+C241</f>
        <v>3494270000</v>
      </c>
      <c r="D8" s="7">
        <v>3494270000</v>
      </c>
      <c r="E8" s="7"/>
      <c r="F8" s="7">
        <f>F9+F58+F136+F193+F204+F241+F238</f>
        <v>2242015633</v>
      </c>
      <c r="H8" s="7"/>
      <c r="J8" s="49"/>
      <c r="K8" s="50"/>
      <c r="L8" s="51"/>
      <c r="M8" s="52"/>
      <c r="N8" s="53"/>
      <c r="O8" s="54"/>
      <c r="P8" s="54"/>
      <c r="S8" s="40"/>
      <c r="U8" s="36"/>
      <c r="V8" s="46"/>
      <c r="W8" s="36"/>
    </row>
    <row r="9" spans="1:23" ht="15.75">
      <c r="A9" s="16" t="s">
        <v>16</v>
      </c>
      <c r="B9" s="16" t="s">
        <v>17</v>
      </c>
      <c r="C9" s="17">
        <f>C10+C27+C41+C47+C53</f>
        <v>531023590</v>
      </c>
      <c r="D9" s="17"/>
      <c r="E9" s="17"/>
      <c r="F9" s="17">
        <f>F10+F27+F41+F47+F53</f>
        <v>474434274</v>
      </c>
      <c r="J9" s="49"/>
      <c r="K9" s="50"/>
      <c r="L9" s="51"/>
      <c r="M9" s="52"/>
      <c r="N9" s="53"/>
      <c r="O9" s="54"/>
      <c r="P9" s="54"/>
      <c r="S9" s="40"/>
      <c r="U9" s="36"/>
      <c r="V9" s="46"/>
      <c r="W9" s="36"/>
    </row>
    <row r="10" spans="1:23" ht="15.75">
      <c r="A10" s="4" t="s">
        <v>18</v>
      </c>
      <c r="B10" s="4" t="s">
        <v>19</v>
      </c>
      <c r="C10" s="10">
        <f>SUM(C11:C25)</f>
        <v>338725488</v>
      </c>
      <c r="D10" s="10"/>
      <c r="E10" s="10"/>
      <c r="F10" s="10">
        <f>SUM(F11:F25)</f>
        <v>326025488</v>
      </c>
      <c r="J10" s="49"/>
      <c r="K10" s="50"/>
      <c r="L10" s="51"/>
      <c r="M10" s="52"/>
      <c r="N10" s="53"/>
      <c r="O10" s="54"/>
      <c r="P10" s="54"/>
      <c r="S10" s="40"/>
      <c r="U10" s="36"/>
      <c r="V10" s="46"/>
      <c r="W10" s="36"/>
    </row>
    <row r="11" spans="1:23" ht="15.75">
      <c r="A11" s="1" t="s">
        <v>20</v>
      </c>
      <c r="B11" s="1" t="s">
        <v>21</v>
      </c>
      <c r="C11" s="12">
        <v>175854297</v>
      </c>
      <c r="D11" s="12"/>
      <c r="E11" s="12"/>
      <c r="F11" s="23">
        <f t="shared" ref="F11:F18" si="0">SUM(C11:C11)</f>
        <v>175854297</v>
      </c>
      <c r="J11" s="49"/>
      <c r="K11" s="50"/>
      <c r="L11" s="51"/>
      <c r="M11" s="52"/>
      <c r="N11" s="53"/>
      <c r="O11" s="54"/>
      <c r="P11" s="54"/>
      <c r="S11" s="40"/>
      <c r="V11" s="46"/>
      <c r="W11" s="36"/>
    </row>
    <row r="12" spans="1:23" ht="15.75">
      <c r="A12" s="1" t="s">
        <v>445</v>
      </c>
      <c r="B12" s="1" t="s">
        <v>446</v>
      </c>
      <c r="C12" s="12">
        <v>25000000</v>
      </c>
      <c r="D12" s="12"/>
      <c r="E12" s="12"/>
      <c r="F12" s="23">
        <f t="shared" si="0"/>
        <v>25000000</v>
      </c>
      <c r="J12" s="49"/>
      <c r="K12" s="50"/>
      <c r="L12" s="51"/>
      <c r="M12" s="52"/>
      <c r="N12" s="53"/>
      <c r="O12" s="54"/>
      <c r="P12" s="54"/>
      <c r="Q12" s="55"/>
      <c r="S12" s="40"/>
      <c r="V12" s="46"/>
      <c r="W12" s="36"/>
    </row>
    <row r="13" spans="1:23" ht="15.75">
      <c r="A13" s="1" t="s">
        <v>22</v>
      </c>
      <c r="B13" s="1" t="s">
        <v>23</v>
      </c>
      <c r="C13" s="12"/>
      <c r="D13" s="12"/>
      <c r="E13" s="12"/>
      <c r="F13" s="23">
        <f t="shared" si="0"/>
        <v>0</v>
      </c>
      <c r="J13" s="49"/>
      <c r="K13" s="50"/>
      <c r="L13" s="51"/>
      <c r="M13" s="52"/>
      <c r="N13" s="53"/>
      <c r="O13" s="54"/>
      <c r="P13" s="54"/>
      <c r="Q13" s="46"/>
      <c r="S13" s="40"/>
      <c r="U13" s="36"/>
      <c r="V13" s="46"/>
      <c r="W13" s="47"/>
    </row>
    <row r="14" spans="1:23" ht="15.75">
      <c r="A14" s="1" t="s">
        <v>24</v>
      </c>
      <c r="B14" s="1" t="s">
        <v>25</v>
      </c>
      <c r="C14" s="12"/>
      <c r="D14" s="12"/>
      <c r="E14" s="12"/>
      <c r="F14" s="23">
        <f t="shared" si="0"/>
        <v>0</v>
      </c>
      <c r="J14" s="49"/>
      <c r="K14" s="50"/>
      <c r="L14" s="51"/>
      <c r="M14" s="52"/>
      <c r="N14" s="53"/>
      <c r="O14" s="54"/>
      <c r="P14" s="54"/>
      <c r="Q14" s="46"/>
      <c r="S14" s="40"/>
      <c r="U14" s="36"/>
      <c r="V14" s="46"/>
      <c r="W14" s="47"/>
    </row>
    <row r="15" spans="1:23" ht="15.75">
      <c r="A15" s="1" t="s">
        <v>26</v>
      </c>
      <c r="B15" s="1" t="s">
        <v>27</v>
      </c>
      <c r="C15" s="12"/>
      <c r="D15" s="12"/>
      <c r="E15" s="12"/>
      <c r="F15" s="23">
        <f t="shared" si="0"/>
        <v>0</v>
      </c>
      <c r="J15" s="49"/>
      <c r="K15" s="50"/>
      <c r="L15" s="51"/>
      <c r="M15" s="52"/>
      <c r="N15" s="53"/>
      <c r="O15" s="54"/>
      <c r="P15" s="54"/>
      <c r="Q15" s="46"/>
      <c r="S15" s="40"/>
      <c r="U15" s="36"/>
      <c r="V15" s="46"/>
      <c r="W15" s="47"/>
    </row>
    <row r="16" spans="1:23" ht="15.75">
      <c r="A16" s="1" t="s">
        <v>28</v>
      </c>
      <c r="B16" s="1" t="s">
        <v>29</v>
      </c>
      <c r="C16" s="12"/>
      <c r="D16" s="12"/>
      <c r="E16" s="12"/>
      <c r="F16" s="23">
        <f t="shared" si="0"/>
        <v>0</v>
      </c>
      <c r="J16" s="49"/>
      <c r="K16" s="50"/>
      <c r="L16" s="51"/>
      <c r="M16" s="52"/>
      <c r="N16" s="53"/>
      <c r="O16" s="54"/>
      <c r="P16" s="54"/>
      <c r="Q16" s="46"/>
      <c r="S16" s="40"/>
      <c r="U16" s="36"/>
      <c r="V16" s="46"/>
      <c r="W16" s="47"/>
    </row>
    <row r="17" spans="1:24" ht="15.75">
      <c r="A17" s="1" t="s">
        <v>30</v>
      </c>
      <c r="B17" s="1" t="s">
        <v>31</v>
      </c>
      <c r="C17" s="12">
        <v>12000000</v>
      </c>
      <c r="D17" s="12"/>
      <c r="E17" s="12"/>
      <c r="F17" s="23"/>
      <c r="J17" s="49"/>
      <c r="K17" s="50"/>
      <c r="L17" s="51"/>
      <c r="M17" s="52"/>
      <c r="N17" s="53"/>
      <c r="O17" s="54"/>
      <c r="P17" s="54"/>
      <c r="Q17" s="46"/>
      <c r="S17" s="40"/>
      <c r="U17" s="36"/>
      <c r="V17" s="46"/>
      <c r="W17" s="47"/>
    </row>
    <row r="18" spans="1:24" ht="15.75">
      <c r="A18" s="1" t="s">
        <v>32</v>
      </c>
      <c r="B18" s="1" t="s">
        <v>33</v>
      </c>
      <c r="C18" s="12"/>
      <c r="D18" s="12"/>
      <c r="E18" s="12"/>
      <c r="F18" s="23">
        <f t="shared" si="0"/>
        <v>0</v>
      </c>
      <c r="J18" s="49"/>
      <c r="K18" s="50"/>
      <c r="L18" s="51"/>
      <c r="M18" s="52"/>
      <c r="N18" s="53"/>
      <c r="O18" s="54"/>
      <c r="P18" s="54"/>
      <c r="Q18" s="46"/>
      <c r="S18" s="40"/>
      <c r="U18" s="36"/>
      <c r="V18" s="46"/>
      <c r="W18" s="47"/>
    </row>
    <row r="19" spans="1:24" ht="15.75">
      <c r="A19" s="1" t="s">
        <v>34</v>
      </c>
      <c r="B19" s="1" t="s">
        <v>447</v>
      </c>
      <c r="C19" s="12">
        <v>700000</v>
      </c>
      <c r="F19" s="23"/>
      <c r="J19" s="49"/>
      <c r="K19" s="50"/>
      <c r="L19" s="51"/>
      <c r="M19" s="52"/>
      <c r="N19" s="53"/>
      <c r="O19" s="54"/>
      <c r="P19" s="54"/>
      <c r="Q19" s="46"/>
      <c r="S19" s="40"/>
      <c r="U19" s="36"/>
      <c r="V19" s="46"/>
      <c r="W19" s="36"/>
    </row>
    <row r="20" spans="1:24" ht="15.75">
      <c r="A20" s="1" t="s">
        <v>36</v>
      </c>
      <c r="B20" s="1" t="s">
        <v>37</v>
      </c>
      <c r="C20" s="12">
        <v>15171191</v>
      </c>
      <c r="F20" s="23">
        <f t="shared" ref="F20:F25" si="1">SUM(C20:C20)</f>
        <v>15171191</v>
      </c>
      <c r="J20" s="49"/>
      <c r="K20" s="50"/>
      <c r="L20" s="51"/>
      <c r="M20" s="52"/>
      <c r="N20" s="53"/>
      <c r="O20" s="54"/>
      <c r="P20" s="54"/>
      <c r="Q20" s="46"/>
      <c r="S20" s="40"/>
      <c r="U20" s="36"/>
      <c r="V20" s="46"/>
      <c r="W20" s="36"/>
    </row>
    <row r="21" spans="1:24" ht="15.75">
      <c r="A21" s="1" t="s">
        <v>38</v>
      </c>
      <c r="B21" s="1" t="s">
        <v>448</v>
      </c>
      <c r="C21" s="12">
        <v>110000000</v>
      </c>
      <c r="D21" s="12"/>
      <c r="E21" s="12"/>
      <c r="F21" s="23">
        <f t="shared" si="1"/>
        <v>110000000</v>
      </c>
      <c r="J21" s="49"/>
      <c r="K21" s="50"/>
      <c r="L21" s="51"/>
      <c r="M21" s="52"/>
      <c r="N21" s="53"/>
      <c r="O21" s="54"/>
      <c r="P21" s="54"/>
      <c r="Q21" s="46"/>
      <c r="S21" s="40"/>
      <c r="U21" s="36"/>
      <c r="V21" s="46"/>
      <c r="W21" s="36"/>
    </row>
    <row r="22" spans="1:24" ht="15.75">
      <c r="A22" s="1" t="s">
        <v>40</v>
      </c>
      <c r="B22" s="1" t="s">
        <v>449</v>
      </c>
      <c r="C22" s="12"/>
      <c r="D22" s="12"/>
      <c r="E22" s="12"/>
      <c r="F22" s="23">
        <f t="shared" si="1"/>
        <v>0</v>
      </c>
      <c r="J22" s="49"/>
      <c r="K22" s="50"/>
      <c r="L22" s="51"/>
      <c r="M22" s="52"/>
      <c r="N22" s="53"/>
      <c r="O22" s="54"/>
      <c r="P22" s="54"/>
      <c r="Q22" s="46"/>
      <c r="S22" s="40"/>
      <c r="U22" s="36"/>
      <c r="V22" s="46"/>
      <c r="W22" s="36"/>
    </row>
    <row r="23" spans="1:24" ht="15.75">
      <c r="A23" s="1" t="s">
        <v>42</v>
      </c>
      <c r="B23" s="1" t="s">
        <v>450</v>
      </c>
      <c r="C23" s="12"/>
      <c r="F23" s="23">
        <f t="shared" si="1"/>
        <v>0</v>
      </c>
      <c r="J23" s="49"/>
      <c r="K23" s="50"/>
      <c r="L23" s="51"/>
      <c r="M23" s="52"/>
      <c r="N23" s="53"/>
      <c r="O23" s="54"/>
      <c r="P23" s="54"/>
      <c r="Q23" s="46"/>
      <c r="S23" s="40"/>
      <c r="U23" s="36"/>
      <c r="V23" s="46"/>
      <c r="W23" s="36"/>
    </row>
    <row r="24" spans="1:24" ht="15.75">
      <c r="A24" s="1" t="s">
        <v>44</v>
      </c>
      <c r="B24" s="1" t="s">
        <v>451</v>
      </c>
      <c r="C24" s="12"/>
      <c r="D24" s="12"/>
      <c r="E24" s="12"/>
      <c r="F24" s="23">
        <f t="shared" si="1"/>
        <v>0</v>
      </c>
      <c r="J24" s="49"/>
      <c r="K24" s="50"/>
      <c r="L24" s="51"/>
      <c r="M24" s="52"/>
      <c r="N24" s="53"/>
      <c r="O24" s="54"/>
      <c r="P24" s="54"/>
      <c r="Q24" s="46"/>
      <c r="S24" s="40"/>
      <c r="U24" s="36"/>
      <c r="V24" s="46"/>
      <c r="W24" s="36"/>
    </row>
    <row r="25" spans="1:24" ht="15.75">
      <c r="A25" s="1" t="s">
        <v>46</v>
      </c>
      <c r="B25" s="1" t="s">
        <v>47</v>
      </c>
      <c r="C25" s="12"/>
      <c r="D25" s="12"/>
      <c r="E25" s="12"/>
      <c r="F25" s="23">
        <f t="shared" si="1"/>
        <v>0</v>
      </c>
      <c r="J25" s="49"/>
      <c r="K25" s="50"/>
      <c r="L25" s="51"/>
      <c r="M25" s="52"/>
      <c r="N25" s="53"/>
      <c r="O25" s="54"/>
      <c r="P25" s="54"/>
      <c r="Q25" s="46"/>
      <c r="S25" s="40"/>
      <c r="U25" s="36"/>
      <c r="V25" s="40"/>
      <c r="W25" s="36"/>
    </row>
    <row r="26" spans="1:24" ht="15.75">
      <c r="A26" s="2"/>
      <c r="B26" s="2"/>
      <c r="C26" s="12"/>
      <c r="D26" s="12"/>
      <c r="E26" s="12"/>
      <c r="F26" s="18"/>
      <c r="J26" s="49"/>
      <c r="K26" s="50"/>
      <c r="L26" s="51"/>
      <c r="M26" s="52"/>
      <c r="N26" s="53"/>
      <c r="O26" s="54"/>
      <c r="P26" s="54"/>
      <c r="S26" s="40"/>
      <c r="U26" s="36"/>
      <c r="V26" s="46"/>
      <c r="W26" s="36"/>
    </row>
    <row r="27" spans="1:24" ht="15.75">
      <c r="A27" s="4" t="s">
        <v>48</v>
      </c>
      <c r="B27" s="4" t="s">
        <v>49</v>
      </c>
      <c r="C27" s="10">
        <f>SUM(C28:C39)</f>
        <v>35853771</v>
      </c>
      <c r="D27" s="10"/>
      <c r="E27" s="10"/>
      <c r="F27" s="10">
        <f>SUM(F28:F39)</f>
        <v>35853771</v>
      </c>
      <c r="J27" s="49"/>
      <c r="K27" s="50"/>
      <c r="L27" s="51"/>
      <c r="M27" s="52"/>
      <c r="N27" s="53"/>
      <c r="O27" s="54"/>
      <c r="P27" s="54"/>
      <c r="Q27" s="46"/>
      <c r="S27" s="40"/>
      <c r="U27" s="36"/>
      <c r="V27" s="46"/>
      <c r="W27" s="36"/>
    </row>
    <row r="28" spans="1:24" ht="15.75">
      <c r="A28" s="1" t="s">
        <v>50</v>
      </c>
      <c r="B28" s="1" t="s">
        <v>51</v>
      </c>
      <c r="C28" s="12">
        <v>9853771</v>
      </c>
      <c r="D28" s="12"/>
      <c r="E28" s="12"/>
      <c r="F28" s="23">
        <f>SUM(C28:C28)</f>
        <v>9853771</v>
      </c>
      <c r="J28" s="49"/>
      <c r="K28" s="50"/>
      <c r="L28" s="51"/>
      <c r="M28" s="52"/>
      <c r="N28" s="53"/>
      <c r="O28" s="54"/>
      <c r="P28" s="54"/>
      <c r="S28" s="40"/>
      <c r="U28" s="36"/>
      <c r="V28" s="46"/>
      <c r="W28" s="36"/>
    </row>
    <row r="29" spans="1:24" ht="15.75">
      <c r="A29" s="1" t="s">
        <v>52</v>
      </c>
      <c r="B29" s="1" t="s">
        <v>53</v>
      </c>
      <c r="C29" s="12"/>
      <c r="D29" s="12"/>
      <c r="E29" s="12"/>
      <c r="F29" s="23">
        <f t="shared" ref="F29:F36" si="2">SUM(C29:C29)</f>
        <v>0</v>
      </c>
      <c r="J29" s="49"/>
      <c r="K29" s="50"/>
      <c r="L29" s="51"/>
      <c r="M29" s="52"/>
      <c r="N29" s="53"/>
      <c r="O29" s="54"/>
      <c r="P29" s="54"/>
      <c r="Q29" s="46"/>
      <c r="S29" s="40"/>
      <c r="U29" s="36"/>
      <c r="V29" s="46"/>
      <c r="W29" s="36"/>
    </row>
    <row r="30" spans="1:24" ht="15.75">
      <c r="A30" s="1" t="s">
        <v>54</v>
      </c>
      <c r="B30" s="1" t="s">
        <v>55</v>
      </c>
      <c r="C30" s="12">
        <v>4000000</v>
      </c>
      <c r="D30" s="12"/>
      <c r="E30" s="12"/>
      <c r="F30" s="23">
        <f t="shared" si="2"/>
        <v>4000000</v>
      </c>
      <c r="J30" s="49"/>
      <c r="K30" s="50"/>
      <c r="L30" s="51"/>
      <c r="M30" s="52"/>
      <c r="N30" s="53"/>
      <c r="O30" s="54"/>
      <c r="P30" s="54"/>
      <c r="Q30" s="46"/>
      <c r="S30" s="40"/>
      <c r="U30" s="36"/>
      <c r="V30" s="46"/>
      <c r="W30" s="36"/>
    </row>
    <row r="31" spans="1:24" ht="15.75">
      <c r="A31" s="1" t="s">
        <v>56</v>
      </c>
      <c r="B31" s="1" t="s">
        <v>57</v>
      </c>
      <c r="C31" s="12">
        <v>15000000</v>
      </c>
      <c r="D31" s="12"/>
      <c r="E31" s="12"/>
      <c r="F31" s="23">
        <f t="shared" si="2"/>
        <v>15000000</v>
      </c>
      <c r="J31" s="49"/>
      <c r="K31" s="50"/>
      <c r="L31" s="51"/>
      <c r="M31" s="52"/>
      <c r="N31" s="53"/>
      <c r="O31" s="54"/>
      <c r="P31" s="54"/>
      <c r="Q31" s="46"/>
      <c r="S31" s="40"/>
      <c r="U31" s="36"/>
      <c r="V31" s="46"/>
      <c r="X31" t="s">
        <v>455</v>
      </c>
    </row>
    <row r="32" spans="1:24" ht="15.75">
      <c r="A32" s="1" t="s">
        <v>58</v>
      </c>
      <c r="B32" s="1" t="s">
        <v>59</v>
      </c>
      <c r="C32" s="12">
        <v>5500000</v>
      </c>
      <c r="D32" s="12"/>
      <c r="E32" s="12"/>
      <c r="F32" s="23">
        <f t="shared" si="2"/>
        <v>5500000</v>
      </c>
      <c r="J32" s="49"/>
      <c r="K32" s="50"/>
      <c r="L32" s="51"/>
      <c r="M32" s="52"/>
      <c r="N32" s="53"/>
      <c r="O32" s="54"/>
      <c r="P32" s="54"/>
      <c r="Q32" s="46"/>
      <c r="S32" s="40"/>
      <c r="U32" s="36"/>
      <c r="V32" s="46"/>
      <c r="W32" s="36"/>
    </row>
    <row r="33" spans="1:23" ht="15.75">
      <c r="A33" s="1" t="s">
        <v>60</v>
      </c>
      <c r="B33" s="1" t="s">
        <v>61</v>
      </c>
      <c r="C33" s="12"/>
      <c r="D33" s="12"/>
      <c r="E33" s="12"/>
      <c r="F33" s="23">
        <f t="shared" si="2"/>
        <v>0</v>
      </c>
      <c r="J33" s="49"/>
      <c r="K33" s="50"/>
      <c r="L33" s="51"/>
      <c r="M33" s="52"/>
      <c r="N33" s="53"/>
      <c r="O33" s="54"/>
      <c r="P33" s="54"/>
      <c r="Q33" s="46"/>
      <c r="S33" s="40"/>
      <c r="U33" s="36"/>
      <c r="V33" s="46"/>
      <c r="W33" s="36"/>
    </row>
    <row r="34" spans="1:23" ht="15.75">
      <c r="A34" s="1" t="s">
        <v>62</v>
      </c>
      <c r="B34" s="1" t="s">
        <v>63</v>
      </c>
      <c r="C34" s="12">
        <v>1500000</v>
      </c>
      <c r="D34" s="12"/>
      <c r="E34" s="12"/>
      <c r="F34" s="23">
        <f t="shared" si="2"/>
        <v>1500000</v>
      </c>
      <c r="J34" s="49"/>
      <c r="K34" s="50"/>
      <c r="L34" s="51"/>
      <c r="M34" s="52"/>
      <c r="N34" s="53"/>
      <c r="O34" s="54"/>
      <c r="P34" s="54"/>
      <c r="Q34" s="46"/>
      <c r="S34" s="40"/>
      <c r="U34" s="36"/>
      <c r="V34" s="46"/>
      <c r="W34" s="36"/>
    </row>
    <row r="35" spans="1:23" ht="15.75">
      <c r="A35" s="1" t="s">
        <v>64</v>
      </c>
      <c r="B35" s="1" t="s">
        <v>65</v>
      </c>
      <c r="C35" s="12"/>
      <c r="D35" s="12"/>
      <c r="E35" s="12"/>
      <c r="F35" s="23">
        <f t="shared" si="2"/>
        <v>0</v>
      </c>
      <c r="J35" s="49"/>
      <c r="K35" s="50"/>
      <c r="L35" s="51"/>
      <c r="M35" s="52"/>
      <c r="N35" s="53"/>
      <c r="O35" s="54"/>
      <c r="P35" s="54"/>
      <c r="Q35" s="46"/>
      <c r="S35" s="40"/>
      <c r="U35" s="36"/>
      <c r="V35" s="46"/>
      <c r="W35" s="36"/>
    </row>
    <row r="36" spans="1:23" ht="15.75">
      <c r="A36" s="1" t="s">
        <v>66</v>
      </c>
      <c r="B36" s="1" t="s">
        <v>67</v>
      </c>
      <c r="C36" s="12"/>
      <c r="D36" s="12"/>
      <c r="E36" s="12"/>
      <c r="F36" s="23">
        <f t="shared" si="2"/>
        <v>0</v>
      </c>
      <c r="J36" s="49"/>
      <c r="K36" s="50"/>
      <c r="L36" s="51"/>
      <c r="M36" s="52"/>
      <c r="N36" s="53"/>
      <c r="O36" s="54"/>
      <c r="P36" s="54"/>
      <c r="Q36" s="46"/>
      <c r="S36" s="40"/>
      <c r="U36" s="36"/>
      <c r="V36" s="40"/>
      <c r="W36" s="36"/>
    </row>
    <row r="37" spans="1:23" ht="15.75">
      <c r="A37" s="1" t="s">
        <v>68</v>
      </c>
      <c r="B37" s="1" t="s">
        <v>456</v>
      </c>
      <c r="C37" s="12"/>
      <c r="D37" s="12"/>
      <c r="E37" s="12"/>
      <c r="F37" s="23"/>
      <c r="J37" s="49"/>
      <c r="K37" s="50"/>
      <c r="L37" s="51"/>
      <c r="M37" s="52"/>
      <c r="N37" s="53"/>
      <c r="O37" s="54"/>
      <c r="P37" s="54"/>
      <c r="Q37" s="46"/>
      <c r="S37" s="40"/>
      <c r="U37" s="36"/>
      <c r="V37" s="46"/>
      <c r="W37" s="36"/>
    </row>
    <row r="38" spans="1:23" ht="15.75">
      <c r="A38" s="1" t="s">
        <v>70</v>
      </c>
      <c r="B38" s="1" t="s">
        <v>71</v>
      </c>
      <c r="C38" s="12"/>
      <c r="D38" s="12"/>
      <c r="E38" s="12"/>
      <c r="F38" s="23">
        <f>SUM(C38:C38)</f>
        <v>0</v>
      </c>
      <c r="J38" s="49"/>
      <c r="K38" s="50"/>
      <c r="L38" s="51"/>
      <c r="M38" s="52"/>
      <c r="N38" s="53"/>
      <c r="O38" s="54"/>
      <c r="P38" s="54"/>
      <c r="Q38" s="46"/>
      <c r="S38" s="40"/>
      <c r="U38" s="36"/>
      <c r="V38" s="46"/>
      <c r="W38" s="36"/>
    </row>
    <row r="39" spans="1:23" ht="15.75">
      <c r="A39" s="1" t="s">
        <v>72</v>
      </c>
      <c r="B39" s="1" t="s">
        <v>73</v>
      </c>
      <c r="C39" s="12"/>
      <c r="D39" s="12"/>
      <c r="E39" s="12"/>
      <c r="F39" s="23">
        <f>SUM(C39:C39)</f>
        <v>0</v>
      </c>
      <c r="J39" s="49"/>
      <c r="K39" s="50"/>
      <c r="L39" s="51"/>
      <c r="M39" s="52"/>
      <c r="N39" s="53"/>
      <c r="O39" s="54"/>
      <c r="P39" s="54"/>
      <c r="Q39" s="46"/>
      <c r="S39" s="40"/>
      <c r="U39" s="36"/>
      <c r="V39" s="46"/>
      <c r="W39" s="36"/>
    </row>
    <row r="40" spans="1:23" ht="15.75">
      <c r="A40" s="1"/>
      <c r="B40" s="1"/>
      <c r="C40" s="12"/>
      <c r="D40" s="12"/>
      <c r="E40" s="12"/>
      <c r="F40" s="18"/>
      <c r="J40" s="49"/>
      <c r="K40" s="50"/>
      <c r="L40" s="51"/>
      <c r="M40" s="52"/>
      <c r="N40" s="53"/>
      <c r="O40" s="54"/>
      <c r="P40" s="54"/>
      <c r="Q40" s="46"/>
      <c r="S40" s="40"/>
      <c r="U40" s="36"/>
      <c r="V40" s="46"/>
      <c r="W40" s="36"/>
    </row>
    <row r="41" spans="1:23" ht="15.75">
      <c r="A41" s="4" t="s">
        <v>74</v>
      </c>
      <c r="B41" s="4" t="s">
        <v>457</v>
      </c>
      <c r="C41" s="10">
        <f t="shared" ref="C41" si="3">SUM(C42:C45)</f>
        <v>24800000</v>
      </c>
      <c r="D41" s="10"/>
      <c r="E41" s="10"/>
      <c r="F41" s="10">
        <f>SUM(F42:F45)</f>
        <v>24800000</v>
      </c>
      <c r="J41" s="49"/>
      <c r="K41" s="50"/>
      <c r="L41" s="51"/>
      <c r="M41" s="52"/>
      <c r="N41" s="53"/>
      <c r="O41" s="54"/>
      <c r="P41" s="54"/>
      <c r="S41" s="40"/>
      <c r="U41" s="36"/>
      <c r="V41" s="46"/>
      <c r="W41" s="36"/>
    </row>
    <row r="42" spans="1:23" ht="15.75">
      <c r="A42" s="1" t="s">
        <v>76</v>
      </c>
      <c r="B42" s="1" t="s">
        <v>77</v>
      </c>
      <c r="C42" s="23">
        <v>20000000</v>
      </c>
      <c r="D42" s="23"/>
      <c r="E42" s="23"/>
      <c r="F42" s="23">
        <f>SUM(C42:C42)</f>
        <v>20000000</v>
      </c>
      <c r="J42" s="49"/>
      <c r="K42" s="50"/>
      <c r="L42" s="51"/>
      <c r="M42" s="52"/>
      <c r="N42" s="53"/>
      <c r="O42" s="54"/>
      <c r="P42" s="54"/>
      <c r="S42" s="40"/>
      <c r="U42" s="36"/>
      <c r="V42" s="46"/>
      <c r="W42" s="36"/>
    </row>
    <row r="43" spans="1:23" ht="15.75">
      <c r="A43" s="1" t="s">
        <v>78</v>
      </c>
      <c r="B43" s="1" t="s">
        <v>79</v>
      </c>
      <c r="C43" s="23"/>
      <c r="D43" s="23"/>
      <c r="E43" s="23"/>
      <c r="F43" s="23">
        <f>SUM(C43:C43)</f>
        <v>0</v>
      </c>
      <c r="J43" s="49"/>
      <c r="K43" s="50"/>
      <c r="L43" s="51"/>
      <c r="M43" s="52"/>
      <c r="N43" s="53"/>
      <c r="O43" s="54"/>
      <c r="P43" s="54"/>
      <c r="Q43" s="46"/>
      <c r="S43" s="40"/>
      <c r="U43" s="36"/>
      <c r="V43" s="46"/>
      <c r="W43" s="36"/>
    </row>
    <row r="44" spans="1:23" ht="15.75">
      <c r="A44" s="1" t="s">
        <v>80</v>
      </c>
      <c r="B44" s="1" t="s">
        <v>81</v>
      </c>
      <c r="C44" s="23">
        <v>2400000</v>
      </c>
      <c r="D44" s="23"/>
      <c r="E44" s="23"/>
      <c r="F44" s="23">
        <f>SUM(C44:C44)</f>
        <v>2400000</v>
      </c>
      <c r="J44" s="49"/>
      <c r="K44" s="50"/>
      <c r="L44" s="51"/>
      <c r="M44" s="52"/>
      <c r="N44" s="53"/>
      <c r="O44" s="54"/>
      <c r="P44" s="54"/>
      <c r="Q44" s="46"/>
      <c r="S44" s="40"/>
      <c r="U44" s="36"/>
      <c r="V44" s="46"/>
      <c r="W44" s="36"/>
    </row>
    <row r="45" spans="1:23" ht="15.75">
      <c r="A45" s="1" t="s">
        <v>82</v>
      </c>
      <c r="B45" s="1" t="s">
        <v>83</v>
      </c>
      <c r="C45" s="23">
        <v>2400000</v>
      </c>
      <c r="D45" s="18"/>
      <c r="E45" s="18"/>
      <c r="F45" s="18">
        <f>SUM(C45:C45)</f>
        <v>2400000</v>
      </c>
      <c r="J45" s="49"/>
      <c r="K45" s="50"/>
      <c r="L45" s="51"/>
      <c r="M45" s="52"/>
      <c r="N45" s="53"/>
      <c r="O45" s="54"/>
      <c r="P45" s="54"/>
      <c r="Q45" s="46"/>
      <c r="S45" s="40"/>
      <c r="U45" s="36"/>
      <c r="V45" s="46"/>
      <c r="W45" s="36"/>
    </row>
    <row r="46" spans="1:23" ht="15.75">
      <c r="A46" s="1"/>
      <c r="B46" s="1"/>
      <c r="C46" s="18"/>
      <c r="D46" s="18"/>
      <c r="E46" s="18"/>
      <c r="F46" s="18"/>
      <c r="J46" s="49"/>
      <c r="K46" s="50"/>
      <c r="L46" s="51"/>
      <c r="M46" s="52"/>
      <c r="N46" s="53"/>
      <c r="O46" s="54"/>
      <c r="P46" s="54"/>
      <c r="Q46" s="46"/>
      <c r="S46" s="40"/>
      <c r="U46" s="36"/>
      <c r="V46" s="46"/>
      <c r="W46" s="36"/>
    </row>
    <row r="47" spans="1:23" ht="15.75">
      <c r="A47" s="4" t="s">
        <v>84</v>
      </c>
      <c r="B47" s="4" t="s">
        <v>85</v>
      </c>
      <c r="C47" s="10">
        <f>SUM(C48:C51)</f>
        <v>93644331</v>
      </c>
      <c r="D47" s="10"/>
      <c r="E47" s="10"/>
      <c r="F47" s="10">
        <f t="shared" ref="F47" si="4">SUM(F48:F49)</f>
        <v>49755015</v>
      </c>
      <c r="J47" s="49"/>
      <c r="K47" s="50"/>
      <c r="L47" s="51"/>
      <c r="M47" s="52"/>
      <c r="N47" s="53"/>
      <c r="O47" s="54"/>
      <c r="P47" s="54"/>
      <c r="Q47" s="46"/>
      <c r="S47" s="40"/>
      <c r="U47" s="36"/>
      <c r="V47" s="46"/>
      <c r="W47" s="36"/>
    </row>
    <row r="48" spans="1:23" ht="15.75">
      <c r="A48" s="1" t="s">
        <v>86</v>
      </c>
      <c r="B48" s="1" t="s">
        <v>87</v>
      </c>
      <c r="C48" s="12">
        <v>44755015</v>
      </c>
      <c r="D48" s="18"/>
      <c r="E48" s="18"/>
      <c r="F48" s="18">
        <f>SUM(C48:C48)</f>
        <v>44755015</v>
      </c>
      <c r="J48" s="49"/>
      <c r="K48" s="50"/>
      <c r="L48" s="51"/>
      <c r="M48" s="52"/>
      <c r="N48" s="53"/>
      <c r="O48" s="54"/>
      <c r="P48" s="54"/>
      <c r="S48" s="40"/>
      <c r="U48" s="36"/>
      <c r="V48" s="46"/>
      <c r="W48" s="36"/>
    </row>
    <row r="49" spans="1:23" ht="15.75">
      <c r="A49" s="1" t="s">
        <v>88</v>
      </c>
      <c r="B49" s="1" t="s">
        <v>89</v>
      </c>
      <c r="C49" s="12">
        <v>5000000</v>
      </c>
      <c r="D49" s="18"/>
      <c r="E49" s="18"/>
      <c r="F49" s="18">
        <f>SUM(C49:C49)</f>
        <v>5000000</v>
      </c>
      <c r="J49" s="49"/>
      <c r="K49" s="50"/>
      <c r="L49" s="51"/>
      <c r="M49" s="52"/>
      <c r="N49" s="53"/>
      <c r="O49" s="54"/>
      <c r="P49" s="54"/>
      <c r="S49" s="40"/>
      <c r="U49" s="36"/>
      <c r="V49" s="46"/>
      <c r="W49" s="36"/>
    </row>
    <row r="50" spans="1:23" ht="15.75">
      <c r="A50" s="1" t="s">
        <v>90</v>
      </c>
      <c r="B50" s="1" t="s">
        <v>91</v>
      </c>
      <c r="C50" s="12">
        <v>17902006</v>
      </c>
      <c r="D50" s="18"/>
      <c r="E50" s="18"/>
      <c r="F50" s="18"/>
      <c r="J50" s="49"/>
      <c r="K50" s="50"/>
      <c r="L50" s="51"/>
      <c r="M50" s="52"/>
      <c r="N50" s="53"/>
      <c r="O50" s="54"/>
      <c r="P50" s="54"/>
      <c r="S50" s="40"/>
      <c r="U50" s="36"/>
      <c r="V50" s="46"/>
      <c r="W50" s="36"/>
    </row>
    <row r="51" spans="1:23" ht="15.75">
      <c r="A51" s="1" t="s">
        <v>92</v>
      </c>
      <c r="B51" s="1" t="s">
        <v>93</v>
      </c>
      <c r="C51" s="12">
        <v>25987310</v>
      </c>
      <c r="D51" s="18"/>
      <c r="E51" s="18"/>
      <c r="F51" s="18"/>
      <c r="J51" s="49"/>
      <c r="K51" s="50"/>
      <c r="L51" s="51"/>
      <c r="M51" s="52"/>
      <c r="N51" s="53"/>
      <c r="O51" s="54"/>
      <c r="P51" s="54"/>
      <c r="S51" s="40"/>
      <c r="U51" s="36"/>
      <c r="V51" s="46"/>
      <c r="W51" s="36"/>
    </row>
    <row r="52" spans="1:23" ht="15.75">
      <c r="A52" s="1"/>
      <c r="B52" s="1"/>
      <c r="C52" s="12"/>
      <c r="D52" s="18"/>
      <c r="E52" s="18"/>
      <c r="F52" s="18"/>
      <c r="J52" s="49"/>
      <c r="K52" s="50"/>
      <c r="L52" s="51"/>
      <c r="M52" s="52"/>
      <c r="N52" s="53"/>
      <c r="O52" s="54"/>
      <c r="P52" s="54"/>
      <c r="S52" s="40"/>
      <c r="U52" s="36"/>
      <c r="V52" s="46"/>
      <c r="W52" s="36"/>
    </row>
    <row r="53" spans="1:23" ht="15.75">
      <c r="A53" s="4" t="s">
        <v>94</v>
      </c>
      <c r="B53" s="4" t="s">
        <v>95</v>
      </c>
      <c r="C53" s="10">
        <f>SUM(C54:C56)</f>
        <v>38000000</v>
      </c>
      <c r="D53" s="10"/>
      <c r="E53" s="10"/>
      <c r="F53" s="10">
        <f>SUM(F54:F56)</f>
        <v>38000000</v>
      </c>
      <c r="J53" s="49"/>
      <c r="K53" s="50"/>
      <c r="L53" s="51"/>
      <c r="M53" s="52"/>
      <c r="N53" s="53"/>
      <c r="O53" s="54"/>
      <c r="P53" s="54"/>
      <c r="S53" s="40"/>
      <c r="U53" s="36"/>
      <c r="V53" s="46"/>
      <c r="W53" s="36"/>
    </row>
    <row r="54" spans="1:23" ht="15.75">
      <c r="A54" s="1" t="s">
        <v>96</v>
      </c>
      <c r="B54" s="1" t="s">
        <v>97</v>
      </c>
      <c r="C54" s="13">
        <v>15000000</v>
      </c>
      <c r="D54" s="13"/>
      <c r="E54" s="13"/>
      <c r="F54" s="23">
        <f>SUM(C54:C54)</f>
        <v>15000000</v>
      </c>
      <c r="J54" s="49"/>
      <c r="K54" s="50"/>
      <c r="L54" s="51"/>
      <c r="M54" s="52"/>
      <c r="N54" s="53"/>
      <c r="O54" s="54"/>
      <c r="P54" s="54"/>
      <c r="S54" s="40"/>
      <c r="U54" s="36"/>
      <c r="V54" s="46"/>
      <c r="W54" s="36"/>
    </row>
    <row r="55" spans="1:23" ht="15.75">
      <c r="A55" s="1" t="s">
        <v>98</v>
      </c>
      <c r="B55" s="1" t="s">
        <v>99</v>
      </c>
      <c r="C55" s="13">
        <v>18000000</v>
      </c>
      <c r="D55" s="13"/>
      <c r="E55" s="13"/>
      <c r="F55" s="23">
        <f>SUM(C55:C55)</f>
        <v>18000000</v>
      </c>
      <c r="J55" s="49"/>
      <c r="K55" s="50"/>
      <c r="L55" s="51"/>
      <c r="M55" s="52"/>
      <c r="N55" s="53"/>
      <c r="O55" s="54"/>
      <c r="P55" s="54"/>
      <c r="S55" s="40"/>
      <c r="U55" s="36"/>
      <c r="V55" s="46"/>
      <c r="W55" s="36"/>
    </row>
    <row r="56" spans="1:23" ht="15.75">
      <c r="A56" s="1" t="s">
        <v>100</v>
      </c>
      <c r="B56" s="1" t="s">
        <v>101</v>
      </c>
      <c r="C56" s="13">
        <v>5000000</v>
      </c>
      <c r="D56" s="13"/>
      <c r="E56" s="13"/>
      <c r="F56" s="23">
        <f>SUM(C56:C56)</f>
        <v>5000000</v>
      </c>
      <c r="J56" s="49"/>
      <c r="K56" s="50"/>
      <c r="L56" s="51"/>
      <c r="M56" s="52"/>
      <c r="N56" s="53"/>
      <c r="O56" s="54"/>
      <c r="P56" s="54"/>
      <c r="S56" s="40"/>
      <c r="U56" s="36"/>
      <c r="V56" s="46"/>
      <c r="W56" s="36"/>
    </row>
    <row r="57" spans="1:23" ht="15.75">
      <c r="A57" s="1"/>
      <c r="B57" s="1"/>
      <c r="C57" s="78"/>
      <c r="D57" s="78"/>
      <c r="E57" s="78"/>
      <c r="F57" s="78"/>
      <c r="J57" s="49"/>
      <c r="K57" s="50"/>
      <c r="L57" s="51"/>
      <c r="M57" s="52"/>
      <c r="N57" s="53"/>
      <c r="O57" s="54"/>
      <c r="P57" s="54"/>
      <c r="S57" s="40"/>
      <c r="U57" s="36"/>
      <c r="V57" s="46"/>
      <c r="W57" s="36"/>
    </row>
    <row r="58" spans="1:23" ht="15.75">
      <c r="A58" s="16" t="s">
        <v>102</v>
      </c>
      <c r="B58" s="16" t="s">
        <v>458</v>
      </c>
      <c r="C58" s="17">
        <f>SUM(C59+C68+C72+C76+C82+C91+C113+C132+C99)</f>
        <v>869356000</v>
      </c>
      <c r="D58" s="10"/>
      <c r="E58" s="10"/>
      <c r="F58" s="10">
        <f>(F59)</f>
        <v>15264000</v>
      </c>
      <c r="J58" s="49"/>
      <c r="K58" s="50"/>
      <c r="L58" s="51"/>
      <c r="M58" s="52"/>
      <c r="N58" s="53"/>
      <c r="O58" s="54"/>
      <c r="P58" s="54"/>
      <c r="S58" s="40"/>
      <c r="U58" s="36"/>
      <c r="V58" s="46"/>
      <c r="W58" s="36"/>
    </row>
    <row r="59" spans="1:23" ht="15.75">
      <c r="A59" s="4" t="s">
        <v>104</v>
      </c>
      <c r="B59" s="4" t="s">
        <v>459</v>
      </c>
      <c r="C59" s="10">
        <f>SUM(C60:C66)</f>
        <v>15264000</v>
      </c>
      <c r="D59" s="10"/>
      <c r="E59" s="10"/>
      <c r="F59" s="10">
        <f>SUM(F60:F66)</f>
        <v>15264000</v>
      </c>
      <c r="J59" s="49"/>
      <c r="K59" s="50"/>
      <c r="L59" s="51"/>
      <c r="M59" s="52"/>
      <c r="N59" s="53"/>
      <c r="O59" s="54"/>
      <c r="P59" s="54"/>
      <c r="S59" s="40"/>
      <c r="U59" s="36"/>
      <c r="V59" s="46"/>
      <c r="W59" s="36"/>
    </row>
    <row r="60" spans="1:23" ht="15.75">
      <c r="A60" s="1" t="s">
        <v>106</v>
      </c>
      <c r="B60" s="1" t="s">
        <v>107</v>
      </c>
      <c r="C60" s="13"/>
      <c r="D60" s="13"/>
      <c r="E60" s="13"/>
      <c r="F60" s="23">
        <f t="shared" ref="F60:F66" si="5">SUM(C60:C60)</f>
        <v>0</v>
      </c>
      <c r="J60" s="49"/>
      <c r="K60" s="50"/>
      <c r="L60" s="51"/>
      <c r="M60" s="52"/>
      <c r="N60" s="53"/>
      <c r="O60" s="54"/>
      <c r="P60" s="54"/>
      <c r="S60" s="40"/>
      <c r="U60" s="36"/>
      <c r="V60" s="46"/>
      <c r="W60" s="36"/>
    </row>
    <row r="61" spans="1:23" ht="15.75">
      <c r="A61" s="1" t="s">
        <v>108</v>
      </c>
      <c r="B61" s="1" t="s">
        <v>109</v>
      </c>
      <c r="C61" s="13">
        <v>3000000</v>
      </c>
      <c r="D61" s="13"/>
      <c r="E61" s="13"/>
      <c r="F61" s="23">
        <f t="shared" si="5"/>
        <v>3000000</v>
      </c>
      <c r="J61" s="49"/>
      <c r="K61" s="50"/>
      <c r="L61" s="51"/>
      <c r="M61" s="52"/>
      <c r="N61" s="53"/>
      <c r="O61" s="54"/>
      <c r="P61" s="54"/>
      <c r="Q61" s="42"/>
      <c r="S61" s="40"/>
      <c r="U61" s="36"/>
      <c r="V61" s="46"/>
      <c r="W61" s="36"/>
    </row>
    <row r="62" spans="1:23" ht="15.75">
      <c r="A62" s="1" t="s">
        <v>110</v>
      </c>
      <c r="B62" s="1" t="s">
        <v>111</v>
      </c>
      <c r="C62" s="13">
        <v>24000</v>
      </c>
      <c r="D62" s="13"/>
      <c r="E62" s="13"/>
      <c r="F62" s="23">
        <f t="shared" si="5"/>
        <v>24000</v>
      </c>
      <c r="J62" s="49"/>
      <c r="K62" s="50"/>
      <c r="L62" s="51"/>
      <c r="M62" s="52"/>
      <c r="N62" s="53"/>
      <c r="O62" s="54"/>
      <c r="P62" s="54"/>
      <c r="S62" s="40"/>
      <c r="U62" s="36"/>
      <c r="V62" s="46"/>
    </row>
    <row r="63" spans="1:23" ht="15.75">
      <c r="A63" s="1" t="s">
        <v>112</v>
      </c>
      <c r="B63" s="1" t="s">
        <v>113</v>
      </c>
      <c r="C63" s="13">
        <v>3000000</v>
      </c>
      <c r="D63" s="13"/>
      <c r="E63" s="13"/>
      <c r="F63" s="23">
        <f t="shared" si="5"/>
        <v>3000000</v>
      </c>
      <c r="J63" s="49"/>
      <c r="K63" s="50"/>
      <c r="L63" s="51"/>
      <c r="M63" s="52"/>
      <c r="N63" s="53"/>
      <c r="O63" s="54"/>
      <c r="P63" s="54"/>
      <c r="S63" s="40"/>
      <c r="U63" s="36"/>
      <c r="V63" s="46"/>
    </row>
    <row r="64" spans="1:23" ht="15.75">
      <c r="A64" s="1" t="s">
        <v>114</v>
      </c>
      <c r="B64" s="1" t="s">
        <v>115</v>
      </c>
      <c r="C64" s="13">
        <v>8400000</v>
      </c>
      <c r="D64" s="13"/>
      <c r="E64" s="13"/>
      <c r="F64" s="23">
        <f t="shared" si="5"/>
        <v>8400000</v>
      </c>
      <c r="J64" s="49"/>
      <c r="K64" s="50"/>
      <c r="L64" s="51"/>
      <c r="M64" s="52"/>
      <c r="N64" s="53"/>
      <c r="O64" s="54"/>
      <c r="P64" s="54"/>
      <c r="S64" s="40"/>
      <c r="U64" s="36"/>
      <c r="V64" s="46"/>
    </row>
    <row r="65" spans="1:22" ht="15.75">
      <c r="A65" s="1" t="s">
        <v>116</v>
      </c>
      <c r="B65" s="1" t="s">
        <v>117</v>
      </c>
      <c r="C65" s="13">
        <v>480000</v>
      </c>
      <c r="D65" s="13"/>
      <c r="E65" s="13"/>
      <c r="F65" s="23">
        <f t="shared" si="5"/>
        <v>480000</v>
      </c>
      <c r="J65" s="49"/>
      <c r="K65" s="50"/>
      <c r="L65" s="51"/>
      <c r="M65" s="52"/>
      <c r="N65" s="53"/>
      <c r="O65" s="54"/>
      <c r="P65" s="54"/>
      <c r="S65" s="40"/>
      <c r="U65" s="36"/>
      <c r="V65" s="46"/>
    </row>
    <row r="66" spans="1:22" ht="15.75">
      <c r="A66" s="1" t="s">
        <v>118</v>
      </c>
      <c r="B66" s="1" t="s">
        <v>119</v>
      </c>
      <c r="C66" s="13">
        <v>360000</v>
      </c>
      <c r="D66" s="13"/>
      <c r="E66" s="13"/>
      <c r="F66" s="23">
        <f t="shared" si="5"/>
        <v>360000</v>
      </c>
      <c r="J66" s="49"/>
      <c r="K66" s="50"/>
      <c r="L66" s="51"/>
      <c r="M66" s="51"/>
      <c r="N66" s="53"/>
      <c r="O66" s="54"/>
      <c r="P66" s="54"/>
      <c r="S66" s="40"/>
      <c r="U66" s="36"/>
      <c r="V66" s="46"/>
    </row>
    <row r="67" spans="1:22" ht="16.5" thickBot="1">
      <c r="A67" s="1"/>
      <c r="B67" s="1"/>
      <c r="C67" s="13"/>
      <c r="D67" s="13"/>
      <c r="E67" s="13"/>
      <c r="F67" s="23"/>
      <c r="J67" s="49"/>
      <c r="K67" s="50"/>
      <c r="L67" s="51"/>
      <c r="M67" s="51"/>
      <c r="N67" s="53"/>
      <c r="O67" s="56"/>
      <c r="P67" s="56"/>
      <c r="S67" s="40"/>
      <c r="U67" s="36"/>
      <c r="V67" s="46"/>
    </row>
    <row r="68" spans="1:22" ht="16.5" thickBot="1">
      <c r="A68" s="4" t="s">
        <v>120</v>
      </c>
      <c r="B68" s="4" t="s">
        <v>464</v>
      </c>
      <c r="C68" s="10">
        <f>SUM(C69:C70)</f>
        <v>81500000</v>
      </c>
      <c r="D68" s="10"/>
      <c r="E68" s="10"/>
      <c r="F68" s="10">
        <f>SUM(F69:F70)</f>
        <v>81500000</v>
      </c>
      <c r="J68" s="49"/>
      <c r="K68" s="50"/>
      <c r="L68" s="51"/>
      <c r="M68" s="51"/>
      <c r="N68" s="53"/>
      <c r="O68" s="56"/>
      <c r="P68" s="57"/>
      <c r="S68" s="40"/>
      <c r="U68" s="36"/>
      <c r="V68" s="46"/>
    </row>
    <row r="69" spans="1:22">
      <c r="A69" s="1" t="s">
        <v>122</v>
      </c>
      <c r="B69" s="1" t="s">
        <v>123</v>
      </c>
      <c r="C69" s="13">
        <v>80000000</v>
      </c>
      <c r="D69" s="13"/>
      <c r="E69" s="13"/>
      <c r="F69" s="23">
        <f>SUM(C69:C69)</f>
        <v>80000000</v>
      </c>
    </row>
    <row r="70" spans="1:22">
      <c r="A70" s="1" t="s">
        <v>124</v>
      </c>
      <c r="B70" s="1" t="s">
        <v>125</v>
      </c>
      <c r="C70" s="13">
        <v>1500000</v>
      </c>
      <c r="D70" s="13"/>
      <c r="E70" s="13"/>
      <c r="F70" s="23">
        <f>SUM(C70:C70)</f>
        <v>1500000</v>
      </c>
    </row>
    <row r="71" spans="1:22">
      <c r="A71" s="1"/>
      <c r="B71" s="1"/>
      <c r="C71" s="23"/>
      <c r="D71" s="23"/>
      <c r="E71" s="23"/>
      <c r="F71" s="23"/>
    </row>
    <row r="72" spans="1:22">
      <c r="A72" s="4" t="s">
        <v>126</v>
      </c>
      <c r="B72" s="4" t="s">
        <v>483</v>
      </c>
      <c r="C72" s="10">
        <f>SUM(C73:C74)</f>
        <v>5900000</v>
      </c>
      <c r="D72" s="10"/>
      <c r="E72" s="10"/>
      <c r="F72" s="10">
        <f>SUM(F73:F74)</f>
        <v>5900000</v>
      </c>
    </row>
    <row r="73" spans="1:22">
      <c r="A73" s="1" t="s">
        <v>128</v>
      </c>
      <c r="B73" s="1" t="s">
        <v>129</v>
      </c>
      <c r="C73" s="12">
        <v>3500000</v>
      </c>
      <c r="D73" s="12"/>
      <c r="E73" s="12"/>
      <c r="F73" s="23">
        <f>SUM(C73:C73)</f>
        <v>3500000</v>
      </c>
    </row>
    <row r="74" spans="1:22">
      <c r="A74" s="1" t="s">
        <v>130</v>
      </c>
      <c r="B74" s="1" t="s">
        <v>483</v>
      </c>
      <c r="C74" s="12">
        <v>2400000</v>
      </c>
      <c r="D74" s="12"/>
      <c r="E74" s="12"/>
      <c r="F74" s="23">
        <f>SUM(C74:C74)</f>
        <v>2400000</v>
      </c>
    </row>
    <row r="75" spans="1:22">
      <c r="A75" s="1"/>
      <c r="B75" s="1"/>
      <c r="C75" s="23"/>
      <c r="D75" s="23"/>
      <c r="E75" s="23"/>
      <c r="F75" s="23"/>
    </row>
    <row r="76" spans="1:22">
      <c r="A76" s="4" t="s">
        <v>131</v>
      </c>
      <c r="B76" s="4" t="s">
        <v>132</v>
      </c>
      <c r="C76" s="10">
        <f>SUM(C77:C80)</f>
        <v>2500000</v>
      </c>
      <c r="D76" s="10"/>
      <c r="E76" s="10"/>
      <c r="F76" s="10" t="e">
        <f>SUM(F77:F80)</f>
        <v>#REF!</v>
      </c>
    </row>
    <row r="77" spans="1:22">
      <c r="A77" s="1" t="s">
        <v>133</v>
      </c>
      <c r="B77" s="1" t="s">
        <v>134</v>
      </c>
      <c r="C77" s="12">
        <v>500000</v>
      </c>
      <c r="D77" s="12"/>
      <c r="E77" s="12"/>
      <c r="F77" s="23">
        <f>SUM(C80:C80)</f>
        <v>500000</v>
      </c>
    </row>
    <row r="78" spans="1:22">
      <c r="A78" s="1" t="s">
        <v>135</v>
      </c>
      <c r="B78" s="1" t="s">
        <v>136</v>
      </c>
      <c r="C78" s="12">
        <v>1500000</v>
      </c>
      <c r="D78" s="12"/>
      <c r="E78" s="12"/>
      <c r="F78" s="18">
        <f>SUM(C78:C78)</f>
        <v>1500000</v>
      </c>
    </row>
    <row r="79" spans="1:22">
      <c r="A79" s="1" t="s">
        <v>137</v>
      </c>
      <c r="B79" s="1" t="s">
        <v>138</v>
      </c>
      <c r="C79" s="12"/>
      <c r="D79" s="12"/>
      <c r="E79" s="12"/>
      <c r="F79" s="18">
        <f>SUM(C79:C79)</f>
        <v>0</v>
      </c>
    </row>
    <row r="80" spans="1:22">
      <c r="A80" s="1" t="s">
        <v>139</v>
      </c>
      <c r="B80" s="1" t="s">
        <v>140</v>
      </c>
      <c r="C80" s="12">
        <v>500000</v>
      </c>
      <c r="D80" s="12"/>
      <c r="E80" s="12"/>
      <c r="F80" s="18" t="e">
        <f>SUM(#REF!)</f>
        <v>#REF!</v>
      </c>
    </row>
    <row r="81" spans="1:6">
      <c r="A81" s="1"/>
      <c r="B81" s="1"/>
      <c r="C81" s="18"/>
      <c r="D81" s="18"/>
      <c r="E81" s="18"/>
      <c r="F81" s="18"/>
    </row>
    <row r="82" spans="1:6">
      <c r="A82" s="4" t="s">
        <v>141</v>
      </c>
      <c r="B82" s="4" t="s">
        <v>142</v>
      </c>
      <c r="C82" s="10">
        <f t="shared" ref="C82" si="6">SUM(C83:C89)</f>
        <v>15800000</v>
      </c>
      <c r="D82" s="10"/>
      <c r="E82" s="10"/>
      <c r="F82" s="10">
        <f>SUM(F83:F89)</f>
        <v>2000000</v>
      </c>
    </row>
    <row r="83" spans="1:6">
      <c r="A83" s="1" t="s">
        <v>143</v>
      </c>
      <c r="B83" s="1" t="s">
        <v>144</v>
      </c>
      <c r="C83" s="13">
        <v>1000000</v>
      </c>
      <c r="D83" s="13"/>
      <c r="E83" s="13"/>
      <c r="F83" s="23">
        <f>SUM(C83:C83)</f>
        <v>1000000</v>
      </c>
    </row>
    <row r="84" spans="1:6">
      <c r="A84" s="1" t="s">
        <v>145</v>
      </c>
      <c r="B84" s="1" t="s">
        <v>740</v>
      </c>
      <c r="C84" s="13">
        <v>2500000</v>
      </c>
      <c r="D84" s="13"/>
      <c r="E84" s="13"/>
      <c r="F84" s="23"/>
    </row>
    <row r="85" spans="1:6">
      <c r="A85" s="1" t="s">
        <v>147</v>
      </c>
      <c r="B85" s="1" t="s">
        <v>148</v>
      </c>
      <c r="C85" s="13">
        <v>1000000</v>
      </c>
      <c r="D85" s="13"/>
      <c r="E85" s="13"/>
      <c r="F85" s="23"/>
    </row>
    <row r="86" spans="1:6">
      <c r="A86" s="1" t="s">
        <v>149</v>
      </c>
      <c r="B86" s="1" t="s">
        <v>150</v>
      </c>
      <c r="C86" s="13">
        <v>7800000</v>
      </c>
      <c r="D86" s="13"/>
      <c r="E86" s="13"/>
      <c r="F86" s="23"/>
    </row>
    <row r="87" spans="1:6">
      <c r="A87" s="1" t="s">
        <v>151</v>
      </c>
      <c r="B87" s="1" t="s">
        <v>741</v>
      </c>
      <c r="C87" s="13">
        <v>2500000</v>
      </c>
      <c r="D87" s="13"/>
      <c r="E87" s="13"/>
      <c r="F87" s="23"/>
    </row>
    <row r="88" spans="1:6">
      <c r="A88" s="1" t="s">
        <v>153</v>
      </c>
      <c r="B88" s="1" t="s">
        <v>485</v>
      </c>
      <c r="C88" s="13">
        <v>1000000</v>
      </c>
      <c r="D88" s="13"/>
      <c r="E88" s="13"/>
      <c r="F88" s="23">
        <f>SUM(C88:C88)</f>
        <v>1000000</v>
      </c>
    </row>
    <row r="89" spans="1:6">
      <c r="A89" s="1" t="s">
        <v>155</v>
      </c>
      <c r="B89" s="1" t="s">
        <v>682</v>
      </c>
      <c r="C89" s="13"/>
      <c r="D89" s="13"/>
      <c r="E89" s="13"/>
      <c r="F89" s="23">
        <f>SUM(C89:C89)</f>
        <v>0</v>
      </c>
    </row>
    <row r="90" spans="1:6">
      <c r="A90" s="1"/>
      <c r="B90" s="1"/>
      <c r="C90" s="18"/>
      <c r="D90" s="18"/>
      <c r="E90" s="18"/>
      <c r="F90" s="18"/>
    </row>
    <row r="91" spans="1:6">
      <c r="A91" s="4" t="s">
        <v>157</v>
      </c>
      <c r="B91" s="4" t="s">
        <v>158</v>
      </c>
      <c r="C91" s="10">
        <f>SUM(C93:C97)</f>
        <v>23500000</v>
      </c>
      <c r="D91" s="10"/>
      <c r="E91" s="10"/>
      <c r="F91" s="10">
        <f>(C91)</f>
        <v>23500000</v>
      </c>
    </row>
    <row r="92" spans="1:6">
      <c r="A92" s="4"/>
      <c r="B92" s="4"/>
      <c r="C92" s="10"/>
      <c r="D92" s="10"/>
      <c r="E92" s="10"/>
      <c r="F92" s="10"/>
    </row>
    <row r="93" spans="1:6">
      <c r="A93" s="1" t="s">
        <v>159</v>
      </c>
      <c r="B93" s="1" t="s">
        <v>742</v>
      </c>
      <c r="C93" s="23">
        <v>2500000</v>
      </c>
      <c r="D93" s="23"/>
      <c r="E93" s="23"/>
      <c r="F93" s="23">
        <f>SUM(C93:C93)</f>
        <v>2500000</v>
      </c>
    </row>
    <row r="94" spans="1:6">
      <c r="A94" s="1" t="s">
        <v>161</v>
      </c>
      <c r="B94" s="1" t="s">
        <v>162</v>
      </c>
      <c r="C94" s="23">
        <v>3000000</v>
      </c>
      <c r="D94" s="23"/>
      <c r="E94" s="23"/>
      <c r="F94" s="23"/>
    </row>
    <row r="95" spans="1:6">
      <c r="A95" s="1" t="s">
        <v>163</v>
      </c>
      <c r="B95" s="1" t="s">
        <v>164</v>
      </c>
      <c r="C95" s="23">
        <v>18000000</v>
      </c>
      <c r="D95" s="23"/>
      <c r="E95" s="23"/>
      <c r="F95" s="23">
        <f>SUM(C95:C95)</f>
        <v>18000000</v>
      </c>
    </row>
    <row r="96" spans="1:6">
      <c r="A96" s="1" t="s">
        <v>165</v>
      </c>
      <c r="B96" s="1" t="s">
        <v>166</v>
      </c>
      <c r="C96" s="23"/>
      <c r="D96" s="23"/>
      <c r="E96" s="23"/>
      <c r="F96" s="23">
        <f>SUM(C96:C96)</f>
        <v>0</v>
      </c>
    </row>
    <row r="97" spans="1:6">
      <c r="A97" s="1" t="s">
        <v>167</v>
      </c>
      <c r="B97" s="1" t="s">
        <v>168</v>
      </c>
      <c r="C97" s="23" t="s">
        <v>489</v>
      </c>
      <c r="D97" s="23"/>
      <c r="E97" s="23"/>
      <c r="F97" s="23">
        <f>SUM(C97:C97)</f>
        <v>0</v>
      </c>
    </row>
    <row r="98" spans="1:6">
      <c r="A98" s="1"/>
      <c r="B98" s="1"/>
      <c r="C98" s="18"/>
      <c r="D98" s="18"/>
      <c r="E98" s="18"/>
      <c r="F98" s="18"/>
    </row>
    <row r="99" spans="1:6">
      <c r="A99" s="4" t="s">
        <v>169</v>
      </c>
      <c r="B99" s="4" t="s">
        <v>170</v>
      </c>
      <c r="C99" s="10">
        <f>SUM(C100:C111)</f>
        <v>122700000</v>
      </c>
      <c r="D99" s="10"/>
      <c r="E99" s="10"/>
      <c r="F99" s="10">
        <f>(C99)</f>
        <v>122700000</v>
      </c>
    </row>
    <row r="100" spans="1:6">
      <c r="A100" s="1" t="s">
        <v>171</v>
      </c>
      <c r="B100" s="1" t="s">
        <v>172</v>
      </c>
      <c r="C100" s="12">
        <v>100000000</v>
      </c>
      <c r="D100" s="12"/>
      <c r="E100" s="12"/>
      <c r="F100" s="23">
        <f t="shared" ref="F100:F111" si="7">SUM(C100:C100)</f>
        <v>100000000</v>
      </c>
    </row>
    <row r="101" spans="1:6">
      <c r="A101" s="1" t="s">
        <v>173</v>
      </c>
      <c r="B101" s="1" t="s">
        <v>490</v>
      </c>
      <c r="C101" s="12">
        <v>7200000</v>
      </c>
      <c r="D101" s="12"/>
      <c r="E101" s="12"/>
      <c r="F101" s="23">
        <f t="shared" si="7"/>
        <v>7200000</v>
      </c>
    </row>
    <row r="102" spans="1:6">
      <c r="A102" s="1" t="s">
        <v>175</v>
      </c>
      <c r="B102" s="1" t="s">
        <v>176</v>
      </c>
      <c r="C102" s="12"/>
      <c r="D102" s="12"/>
      <c r="E102" s="12"/>
      <c r="F102" s="23">
        <f t="shared" si="7"/>
        <v>0</v>
      </c>
    </row>
    <row r="103" spans="1:6">
      <c r="A103" s="1" t="s">
        <v>177</v>
      </c>
      <c r="B103" s="1" t="s">
        <v>491</v>
      </c>
      <c r="C103" s="12"/>
      <c r="D103" s="12"/>
      <c r="E103" s="12"/>
      <c r="F103" s="23">
        <f t="shared" si="7"/>
        <v>0</v>
      </c>
    </row>
    <row r="104" spans="1:6">
      <c r="A104" s="1" t="s">
        <v>179</v>
      </c>
      <c r="B104" s="1" t="s">
        <v>180</v>
      </c>
      <c r="C104" s="12">
        <v>5000000</v>
      </c>
      <c r="D104" s="12"/>
      <c r="E104" s="12"/>
      <c r="F104" s="23">
        <f t="shared" si="7"/>
        <v>5000000</v>
      </c>
    </row>
    <row r="105" spans="1:6">
      <c r="A105" s="1" t="s">
        <v>181</v>
      </c>
      <c r="B105" s="1" t="s">
        <v>182</v>
      </c>
      <c r="C105" s="12">
        <v>3000000</v>
      </c>
      <c r="D105" s="12"/>
      <c r="E105" s="12"/>
      <c r="F105" s="23">
        <f t="shared" si="7"/>
        <v>3000000</v>
      </c>
    </row>
    <row r="106" spans="1:6">
      <c r="A106" s="1" t="s">
        <v>183</v>
      </c>
      <c r="B106" s="1" t="s">
        <v>493</v>
      </c>
      <c r="C106" s="12">
        <v>2500000</v>
      </c>
      <c r="D106" s="12"/>
      <c r="E106" s="12"/>
      <c r="F106" s="23">
        <f t="shared" si="7"/>
        <v>2500000</v>
      </c>
    </row>
    <row r="107" spans="1:6">
      <c r="A107" s="1" t="s">
        <v>185</v>
      </c>
      <c r="B107" s="1" t="s">
        <v>186</v>
      </c>
      <c r="C107" s="12"/>
      <c r="D107" s="12"/>
      <c r="E107" s="12"/>
      <c r="F107" s="23">
        <f t="shared" si="7"/>
        <v>0</v>
      </c>
    </row>
    <row r="108" spans="1:6">
      <c r="A108" s="1" t="s">
        <v>187</v>
      </c>
      <c r="B108" s="1" t="s">
        <v>188</v>
      </c>
      <c r="C108" s="12"/>
      <c r="D108" s="12"/>
      <c r="E108" s="12"/>
      <c r="F108" s="23">
        <f t="shared" si="7"/>
        <v>0</v>
      </c>
    </row>
    <row r="109" spans="1:6">
      <c r="A109" s="1" t="s">
        <v>189</v>
      </c>
      <c r="B109" s="1" t="s">
        <v>190</v>
      </c>
      <c r="C109" s="12"/>
      <c r="D109" s="12"/>
      <c r="E109" s="12"/>
      <c r="F109" s="23">
        <f t="shared" si="7"/>
        <v>0</v>
      </c>
    </row>
    <row r="110" spans="1:6">
      <c r="A110" s="1" t="s">
        <v>191</v>
      </c>
      <c r="B110" s="1" t="s">
        <v>192</v>
      </c>
      <c r="C110" s="12">
        <v>5000000</v>
      </c>
      <c r="F110" s="23">
        <f t="shared" si="7"/>
        <v>5000000</v>
      </c>
    </row>
    <row r="111" spans="1:6">
      <c r="A111" s="1" t="s">
        <v>193</v>
      </c>
      <c r="B111" s="1" t="s">
        <v>496</v>
      </c>
      <c r="C111" s="12"/>
      <c r="D111" s="12"/>
      <c r="E111" s="12"/>
      <c r="F111" s="23">
        <f t="shared" si="7"/>
        <v>0</v>
      </c>
    </row>
    <row r="112" spans="1:6">
      <c r="A112" s="1" t="s">
        <v>195</v>
      </c>
      <c r="B112" s="1" t="s">
        <v>196</v>
      </c>
      <c r="C112" s="18"/>
      <c r="D112" s="18"/>
      <c r="E112" s="18"/>
      <c r="F112" s="23"/>
    </row>
    <row r="113" spans="1:6">
      <c r="A113" s="4" t="s">
        <v>197</v>
      </c>
      <c r="B113" s="4" t="s">
        <v>198</v>
      </c>
      <c r="C113" s="10">
        <f>SUM(C114:C130)</f>
        <v>602192000</v>
      </c>
      <c r="D113" s="10"/>
      <c r="E113" s="10"/>
      <c r="F113" s="10">
        <f>(C113)</f>
        <v>602192000</v>
      </c>
    </row>
    <row r="114" spans="1:6">
      <c r="A114" s="1" t="s">
        <v>199</v>
      </c>
      <c r="B114" s="1" t="s">
        <v>200</v>
      </c>
      <c r="C114" s="13">
        <v>1500000</v>
      </c>
      <c r="D114" s="13"/>
      <c r="E114" s="13"/>
      <c r="F114" s="23">
        <f>SUM(C114:C114)</f>
        <v>1500000</v>
      </c>
    </row>
    <row r="115" spans="1:6">
      <c r="A115" s="1" t="s">
        <v>201</v>
      </c>
      <c r="B115" s="1" t="s">
        <v>202</v>
      </c>
      <c r="C115" s="13">
        <v>500000</v>
      </c>
      <c r="D115" s="13"/>
      <c r="E115" s="13"/>
      <c r="F115" s="23">
        <f t="shared" ref="F115:F124" si="8">SUM(C115:C115)</f>
        <v>500000</v>
      </c>
    </row>
    <row r="116" spans="1:6">
      <c r="A116" s="1" t="s">
        <v>203</v>
      </c>
      <c r="B116" s="1" t="s">
        <v>204</v>
      </c>
      <c r="C116" s="13">
        <v>500000</v>
      </c>
      <c r="D116" s="13"/>
      <c r="E116" s="13"/>
      <c r="F116" s="23">
        <f t="shared" si="8"/>
        <v>500000</v>
      </c>
    </row>
    <row r="117" spans="1:6">
      <c r="A117" s="1" t="s">
        <v>205</v>
      </c>
      <c r="B117" s="1" t="s">
        <v>206</v>
      </c>
      <c r="C117" s="13">
        <v>1000000</v>
      </c>
      <c r="D117" s="13"/>
      <c r="E117" s="13"/>
      <c r="F117" s="23">
        <f t="shared" si="8"/>
        <v>1000000</v>
      </c>
    </row>
    <row r="118" spans="1:6">
      <c r="A118" s="1" t="s">
        <v>207</v>
      </c>
      <c r="B118" s="1" t="s">
        <v>497</v>
      </c>
      <c r="C118" s="13"/>
      <c r="D118" s="13"/>
      <c r="E118" s="13"/>
      <c r="F118" s="23">
        <f t="shared" si="8"/>
        <v>0</v>
      </c>
    </row>
    <row r="119" spans="1:6">
      <c r="A119" s="1" t="s">
        <v>209</v>
      </c>
      <c r="B119" s="1" t="s">
        <v>210</v>
      </c>
      <c r="C119" s="13">
        <v>2400000</v>
      </c>
      <c r="D119" s="13"/>
      <c r="E119" s="13"/>
      <c r="F119" s="23">
        <f t="shared" si="8"/>
        <v>2400000</v>
      </c>
    </row>
    <row r="120" spans="1:6">
      <c r="A120" s="1" t="s">
        <v>211</v>
      </c>
      <c r="B120" s="1" t="s">
        <v>212</v>
      </c>
      <c r="C120" s="13"/>
      <c r="D120" s="13"/>
      <c r="E120" s="13"/>
      <c r="F120" s="23">
        <f t="shared" si="8"/>
        <v>0</v>
      </c>
    </row>
    <row r="121" spans="1:6">
      <c r="A121" s="1" t="s">
        <v>213</v>
      </c>
      <c r="B121" s="1" t="s">
        <v>214</v>
      </c>
      <c r="C121" s="13">
        <v>20000000</v>
      </c>
      <c r="D121" s="13"/>
      <c r="E121" s="13"/>
      <c r="F121" s="23">
        <f t="shared" si="8"/>
        <v>20000000</v>
      </c>
    </row>
    <row r="122" spans="1:6">
      <c r="A122" s="1" t="s">
        <v>215</v>
      </c>
      <c r="B122" s="1" t="s">
        <v>692</v>
      </c>
      <c r="C122" s="13">
        <v>1000000</v>
      </c>
      <c r="D122" s="13"/>
      <c r="E122" s="13"/>
      <c r="F122" s="23">
        <f t="shared" si="8"/>
        <v>1000000</v>
      </c>
    </row>
    <row r="123" spans="1:6">
      <c r="A123" s="1" t="s">
        <v>217</v>
      </c>
      <c r="B123" s="1" t="s">
        <v>218</v>
      </c>
      <c r="C123" s="13">
        <v>10000000</v>
      </c>
      <c r="D123" s="13"/>
      <c r="E123" s="13"/>
      <c r="F123" s="23">
        <f t="shared" si="8"/>
        <v>10000000</v>
      </c>
    </row>
    <row r="124" spans="1:6">
      <c r="A124" s="1" t="s">
        <v>219</v>
      </c>
      <c r="B124" s="1" t="s">
        <v>220</v>
      </c>
      <c r="C124" s="13">
        <v>8000000</v>
      </c>
      <c r="F124" s="23">
        <f t="shared" si="8"/>
        <v>8000000</v>
      </c>
    </row>
    <row r="125" spans="1:6">
      <c r="A125" s="1" t="s">
        <v>221</v>
      </c>
      <c r="B125" s="1" t="s">
        <v>222</v>
      </c>
      <c r="C125" s="13">
        <v>10000000</v>
      </c>
      <c r="D125" s="13"/>
      <c r="E125" s="13"/>
      <c r="F125" s="23">
        <f>SUM(C125:C125)</f>
        <v>10000000</v>
      </c>
    </row>
    <row r="126" spans="1:6">
      <c r="A126" s="1" t="s">
        <v>223</v>
      </c>
      <c r="B126" s="1" t="s">
        <v>505</v>
      </c>
      <c r="C126" s="13">
        <v>10000000</v>
      </c>
      <c r="D126" s="13"/>
      <c r="E126" s="13"/>
      <c r="F126" s="23">
        <f>SUM(C126:C126)</f>
        <v>10000000</v>
      </c>
    </row>
    <row r="127" spans="1:6">
      <c r="A127" s="1" t="s">
        <v>225</v>
      </c>
      <c r="B127" s="1" t="s">
        <v>226</v>
      </c>
      <c r="C127" s="13">
        <v>235000000</v>
      </c>
      <c r="D127" s="13"/>
      <c r="E127" s="13"/>
      <c r="F127" s="23">
        <f t="shared" ref="F127" si="9">SUM(C127:C127)</f>
        <v>235000000</v>
      </c>
    </row>
    <row r="128" spans="1:6">
      <c r="A128" s="1" t="s">
        <v>227</v>
      </c>
      <c r="B128" s="1" t="s">
        <v>228</v>
      </c>
      <c r="C128" s="13">
        <v>302292000</v>
      </c>
      <c r="D128" s="13"/>
      <c r="E128" s="13"/>
      <c r="F128" s="23">
        <f>SUM(C128:C128)</f>
        <v>302292000</v>
      </c>
    </row>
    <row r="129" spans="1:6">
      <c r="A129" s="1" t="s">
        <v>229</v>
      </c>
      <c r="B129" s="1" t="s">
        <v>230</v>
      </c>
      <c r="C129" s="13"/>
      <c r="D129" s="13"/>
      <c r="E129" s="13"/>
      <c r="F129" s="23">
        <f>SUM(C129:C129)</f>
        <v>0</v>
      </c>
    </row>
    <row r="130" spans="1:6">
      <c r="A130" s="1" t="s">
        <v>231</v>
      </c>
      <c r="B130" s="1" t="s">
        <v>232</v>
      </c>
      <c r="C130" s="13"/>
      <c r="D130" s="13"/>
      <c r="E130" s="13"/>
      <c r="F130" s="18">
        <f>SUM(C130:C130)</f>
        <v>0</v>
      </c>
    </row>
    <row r="131" spans="1:6">
      <c r="A131" s="1"/>
      <c r="B131" s="1"/>
      <c r="C131" s="13"/>
      <c r="D131" s="13"/>
      <c r="E131" s="13"/>
      <c r="F131" s="78"/>
    </row>
    <row r="132" spans="1:6">
      <c r="A132" s="4" t="s">
        <v>233</v>
      </c>
      <c r="B132" s="4" t="s">
        <v>234</v>
      </c>
      <c r="C132" s="10">
        <f t="shared" ref="C132:F132" si="10">SUM(C133:C134)</f>
        <v>0</v>
      </c>
      <c r="D132" s="10"/>
      <c r="E132" s="10"/>
      <c r="F132" s="10">
        <f t="shared" si="10"/>
        <v>0</v>
      </c>
    </row>
    <row r="133" spans="1:6">
      <c r="A133" s="1" t="s">
        <v>235</v>
      </c>
      <c r="B133" s="1" t="s">
        <v>511</v>
      </c>
      <c r="C133" s="13"/>
      <c r="D133" s="13"/>
      <c r="E133" s="13"/>
      <c r="F133" s="23">
        <f>SUM(C133:C133)</f>
        <v>0</v>
      </c>
    </row>
    <row r="134" spans="1:6">
      <c r="A134" s="1" t="s">
        <v>237</v>
      </c>
      <c r="B134" s="1" t="s">
        <v>236</v>
      </c>
      <c r="C134" s="13"/>
      <c r="D134" s="13"/>
      <c r="E134" s="13"/>
      <c r="F134" s="23">
        <f>SUM(C134:C134)</f>
        <v>0</v>
      </c>
    </row>
    <row r="135" spans="1:6">
      <c r="A135" s="1"/>
      <c r="B135" s="1"/>
      <c r="C135" s="13"/>
      <c r="D135" s="13"/>
      <c r="E135" s="13"/>
      <c r="F135" s="78"/>
    </row>
    <row r="136" spans="1:6" ht="15">
      <c r="A136" s="16" t="s">
        <v>238</v>
      </c>
      <c r="B136" s="16" t="s">
        <v>239</v>
      </c>
      <c r="C136" s="17">
        <f>C137+C141+C146+C154+C157+C162+C171+C181</f>
        <v>53300000</v>
      </c>
      <c r="D136" s="17"/>
      <c r="E136" s="17"/>
      <c r="F136" s="17">
        <f>F137+F141+F146+F154+F157+F162+F171+F181</f>
        <v>52800000</v>
      </c>
    </row>
    <row r="137" spans="1:6">
      <c r="A137" s="4" t="s">
        <v>240</v>
      </c>
      <c r="B137" s="4" t="s">
        <v>241</v>
      </c>
      <c r="C137" s="10">
        <f t="shared" ref="C137:F137" si="11">SUM(C138:C139)</f>
        <v>9650000</v>
      </c>
      <c r="D137" s="10"/>
      <c r="E137" s="10"/>
      <c r="F137" s="10">
        <f t="shared" si="11"/>
        <v>9650000</v>
      </c>
    </row>
    <row r="138" spans="1:6">
      <c r="A138" s="1" t="s">
        <v>242</v>
      </c>
      <c r="B138" s="1" t="s">
        <v>241</v>
      </c>
      <c r="C138" s="13">
        <v>9600000</v>
      </c>
      <c r="D138" s="13"/>
      <c r="E138" s="13"/>
      <c r="F138" s="23">
        <f>SUM(C138:C138)</f>
        <v>9600000</v>
      </c>
    </row>
    <row r="139" spans="1:6">
      <c r="A139" s="1" t="s">
        <v>243</v>
      </c>
      <c r="B139" s="1" t="s">
        <v>244</v>
      </c>
      <c r="C139" s="13">
        <v>50000</v>
      </c>
      <c r="D139" s="13"/>
      <c r="E139" s="13"/>
      <c r="F139" s="23">
        <f>SUM(C139:C139)</f>
        <v>50000</v>
      </c>
    </row>
    <row r="140" spans="1:6">
      <c r="A140" s="1"/>
      <c r="B140" s="1"/>
      <c r="C140" s="18"/>
      <c r="D140" s="18"/>
      <c r="E140" s="18"/>
      <c r="F140" s="23"/>
    </row>
    <row r="141" spans="1:6">
      <c r="A141" s="4" t="s">
        <v>245</v>
      </c>
      <c r="B141" s="4" t="s">
        <v>246</v>
      </c>
      <c r="C141" s="10">
        <f t="shared" ref="C141" si="12">SUM(C142:C144)</f>
        <v>1550000</v>
      </c>
      <c r="D141" s="10"/>
      <c r="E141" s="10"/>
      <c r="F141" s="10">
        <f>SUM(F142:F144)</f>
        <v>1550000</v>
      </c>
    </row>
    <row r="142" spans="1:6">
      <c r="A142" s="1" t="s">
        <v>247</v>
      </c>
      <c r="B142" s="1" t="s">
        <v>248</v>
      </c>
      <c r="C142" s="13">
        <v>50000</v>
      </c>
      <c r="D142" s="18"/>
      <c r="E142" s="18"/>
      <c r="F142" s="18">
        <f>SUM(C142:C142)</f>
        <v>50000</v>
      </c>
    </row>
    <row r="143" spans="1:6">
      <c r="A143" s="1" t="s">
        <v>249</v>
      </c>
      <c r="B143" s="1" t="s">
        <v>250</v>
      </c>
      <c r="C143" s="13">
        <v>1500000</v>
      </c>
      <c r="D143" s="18"/>
      <c r="E143" s="18"/>
      <c r="F143" s="23">
        <f>SUM(C143:C143)</f>
        <v>1500000</v>
      </c>
    </row>
    <row r="144" spans="1:6">
      <c r="A144" s="1" t="s">
        <v>251</v>
      </c>
      <c r="B144" s="1" t="s">
        <v>252</v>
      </c>
      <c r="C144" s="18"/>
      <c r="D144" s="18"/>
      <c r="E144" s="18"/>
      <c r="F144" s="23">
        <f>SUM(C144:C144)</f>
        <v>0</v>
      </c>
    </row>
    <row r="145" spans="1:6">
      <c r="A145" s="1"/>
      <c r="B145" s="1"/>
      <c r="C145" s="18"/>
      <c r="D145" s="18"/>
      <c r="E145" s="18"/>
      <c r="F145" s="18"/>
    </row>
    <row r="146" spans="1:6">
      <c r="A146" s="4" t="s">
        <v>253</v>
      </c>
      <c r="B146" s="4" t="s">
        <v>557</v>
      </c>
      <c r="C146" s="10">
        <f t="shared" ref="C146" si="13">SUM(C147:C152)</f>
        <v>1800000</v>
      </c>
      <c r="D146" s="10"/>
      <c r="E146" s="10"/>
      <c r="F146" s="10">
        <f>SUM(F147:F152)</f>
        <v>1500000</v>
      </c>
    </row>
    <row r="147" spans="1:6">
      <c r="A147" s="1" t="s">
        <v>255</v>
      </c>
      <c r="B147" s="1" t="s">
        <v>256</v>
      </c>
      <c r="C147" s="13">
        <v>300000</v>
      </c>
      <c r="D147" s="18"/>
      <c r="E147" s="18"/>
      <c r="F147" s="23">
        <f>SUM(C147:C147)</f>
        <v>300000</v>
      </c>
    </row>
    <row r="148" spans="1:6">
      <c r="A148" s="1" t="s">
        <v>257</v>
      </c>
      <c r="B148" s="1" t="s">
        <v>258</v>
      </c>
      <c r="C148" s="13">
        <v>300000</v>
      </c>
      <c r="D148" s="18"/>
      <c r="E148" s="18"/>
      <c r="F148" s="23"/>
    </row>
    <row r="149" spans="1:6">
      <c r="A149" s="1" t="s">
        <v>259</v>
      </c>
      <c r="B149" s="1" t="s">
        <v>260</v>
      </c>
      <c r="C149" s="13">
        <v>300000</v>
      </c>
      <c r="D149" s="18"/>
      <c r="E149" s="18"/>
      <c r="F149" s="23">
        <f>SUM(C149:C149)</f>
        <v>300000</v>
      </c>
    </row>
    <row r="150" spans="1:6">
      <c r="A150" s="1" t="s">
        <v>261</v>
      </c>
      <c r="B150" s="1" t="s">
        <v>262</v>
      </c>
      <c r="C150" s="13">
        <v>600000</v>
      </c>
      <c r="D150" s="18"/>
      <c r="E150" s="18"/>
      <c r="F150" s="23">
        <f>SUM(C150:C150)</f>
        <v>600000</v>
      </c>
    </row>
    <row r="151" spans="1:6">
      <c r="A151" s="1" t="s">
        <v>263</v>
      </c>
      <c r="B151" s="1" t="s">
        <v>264</v>
      </c>
      <c r="C151" s="13">
        <v>300000</v>
      </c>
      <c r="D151" s="18"/>
      <c r="E151" s="18"/>
      <c r="F151" s="23">
        <f>SUM(C151:C151)</f>
        <v>300000</v>
      </c>
    </row>
    <row r="152" spans="1:6">
      <c r="A152" s="1" t="s">
        <v>265</v>
      </c>
      <c r="B152" s="1" t="s">
        <v>266</v>
      </c>
      <c r="C152" s="13"/>
      <c r="D152" s="18"/>
      <c r="E152" s="18"/>
      <c r="F152" s="18">
        <f>SUM(C152:C152)</f>
        <v>0</v>
      </c>
    </row>
    <row r="153" spans="1:6">
      <c r="A153" s="1"/>
      <c r="B153" s="1"/>
      <c r="C153" s="13"/>
      <c r="D153" s="18"/>
      <c r="E153" s="18"/>
      <c r="F153" s="18"/>
    </row>
    <row r="154" spans="1:6">
      <c r="A154" s="4" t="s">
        <v>267</v>
      </c>
      <c r="B154" s="4" t="s">
        <v>558</v>
      </c>
      <c r="C154" s="10">
        <f t="shared" ref="C154" si="14">SUM(C155)</f>
        <v>1000000</v>
      </c>
      <c r="D154" s="10"/>
      <c r="E154" s="10"/>
      <c r="F154" s="10">
        <f>SUM(F155)</f>
        <v>1000000</v>
      </c>
    </row>
    <row r="155" spans="1:6">
      <c r="A155" s="1" t="s">
        <v>269</v>
      </c>
      <c r="B155" s="1" t="s">
        <v>270</v>
      </c>
      <c r="C155" s="13">
        <v>1000000</v>
      </c>
      <c r="D155" s="18"/>
      <c r="E155" s="18"/>
      <c r="F155" s="23">
        <f>SUM(C155:C155)</f>
        <v>1000000</v>
      </c>
    </row>
    <row r="156" spans="1:6">
      <c r="A156" s="1"/>
      <c r="B156" s="1"/>
      <c r="C156" s="18"/>
      <c r="D156" s="18"/>
      <c r="E156" s="18"/>
      <c r="F156" s="18"/>
    </row>
    <row r="157" spans="1:6">
      <c r="A157" s="4" t="s">
        <v>271</v>
      </c>
      <c r="B157" s="4" t="s">
        <v>560</v>
      </c>
      <c r="C157" s="10">
        <f t="shared" ref="C157:F157" si="15">SUM(C158:C160)</f>
        <v>1300000</v>
      </c>
      <c r="D157" s="10"/>
      <c r="E157" s="10"/>
      <c r="F157" s="10">
        <f t="shared" si="15"/>
        <v>1300000</v>
      </c>
    </row>
    <row r="158" spans="1:6">
      <c r="A158" s="1" t="s">
        <v>273</v>
      </c>
      <c r="B158" s="1" t="s">
        <v>274</v>
      </c>
      <c r="C158" s="13">
        <v>1200000</v>
      </c>
      <c r="D158" s="18"/>
      <c r="E158" s="18"/>
      <c r="F158" s="18">
        <f>SUM(C158:C158)</f>
        <v>1200000</v>
      </c>
    </row>
    <row r="159" spans="1:6">
      <c r="A159" s="1" t="s">
        <v>275</v>
      </c>
      <c r="B159" s="1" t="s">
        <v>276</v>
      </c>
      <c r="C159" s="13">
        <v>50000</v>
      </c>
      <c r="D159" s="18"/>
      <c r="E159" s="18"/>
      <c r="F159" s="23">
        <f>SUM(C159:C159)</f>
        <v>50000</v>
      </c>
    </row>
    <row r="160" spans="1:6">
      <c r="A160" s="1" t="s">
        <v>277</v>
      </c>
      <c r="B160" s="1" t="s">
        <v>561</v>
      </c>
      <c r="C160" s="13">
        <v>50000</v>
      </c>
      <c r="D160" s="18"/>
      <c r="E160" s="18"/>
      <c r="F160" s="23">
        <f>SUM(C160:C160)</f>
        <v>50000</v>
      </c>
    </row>
    <row r="161" spans="1:6">
      <c r="A161" s="1"/>
      <c r="B161" s="1"/>
      <c r="C161" s="13"/>
      <c r="D161" s="18"/>
      <c r="E161" s="18"/>
      <c r="F161" s="23"/>
    </row>
    <row r="162" spans="1:6">
      <c r="A162" s="4" t="s">
        <v>279</v>
      </c>
      <c r="B162" s="4" t="s">
        <v>562</v>
      </c>
      <c r="C162" s="10">
        <f t="shared" ref="C162" si="16">SUM(C163:C169)</f>
        <v>50000</v>
      </c>
      <c r="D162" s="10"/>
      <c r="E162" s="10"/>
      <c r="F162" s="10">
        <f>SUM(F163:F169)</f>
        <v>50000</v>
      </c>
    </row>
    <row r="163" spans="1:6">
      <c r="A163" s="1" t="s">
        <v>281</v>
      </c>
      <c r="B163" s="1" t="s">
        <v>282</v>
      </c>
      <c r="C163" s="23">
        <v>50000</v>
      </c>
      <c r="D163" s="23"/>
      <c r="E163" s="23"/>
      <c r="F163" s="23">
        <f t="shared" ref="F163:F169" si="17">SUM(C163:C163)</f>
        <v>50000</v>
      </c>
    </row>
    <row r="164" spans="1:6">
      <c r="A164" s="1" t="s">
        <v>283</v>
      </c>
      <c r="B164" s="1" t="s">
        <v>284</v>
      </c>
      <c r="C164" s="23"/>
      <c r="D164" s="23"/>
      <c r="E164" s="23"/>
      <c r="F164" s="23">
        <f t="shared" si="17"/>
        <v>0</v>
      </c>
    </row>
    <row r="165" spans="1:6">
      <c r="A165" s="1" t="s">
        <v>285</v>
      </c>
      <c r="B165" s="1" t="s">
        <v>286</v>
      </c>
      <c r="C165" s="23"/>
      <c r="D165" s="23"/>
      <c r="E165" s="23"/>
      <c r="F165" s="23">
        <f t="shared" si="17"/>
        <v>0</v>
      </c>
    </row>
    <row r="166" spans="1:6">
      <c r="A166" s="1" t="s">
        <v>287</v>
      </c>
      <c r="B166" s="1" t="s">
        <v>288</v>
      </c>
      <c r="C166" s="23"/>
      <c r="D166" s="23"/>
      <c r="E166" s="23"/>
      <c r="F166" s="23">
        <f t="shared" si="17"/>
        <v>0</v>
      </c>
    </row>
    <row r="167" spans="1:6">
      <c r="A167" s="1" t="s">
        <v>289</v>
      </c>
      <c r="B167" s="1" t="s">
        <v>715</v>
      </c>
      <c r="C167" s="23"/>
      <c r="D167" s="23"/>
      <c r="E167" s="23"/>
      <c r="F167" s="23">
        <f t="shared" si="17"/>
        <v>0</v>
      </c>
    </row>
    <row r="168" spans="1:6">
      <c r="A168" s="1" t="s">
        <v>291</v>
      </c>
      <c r="B168" s="1" t="s">
        <v>292</v>
      </c>
      <c r="C168" s="23"/>
      <c r="D168" s="23"/>
      <c r="E168" s="23"/>
      <c r="F168" s="23">
        <f t="shared" si="17"/>
        <v>0</v>
      </c>
    </row>
    <row r="169" spans="1:6">
      <c r="A169" s="1" t="s">
        <v>293</v>
      </c>
      <c r="B169" s="1" t="s">
        <v>294</v>
      </c>
      <c r="C169" s="23"/>
      <c r="D169" s="23"/>
      <c r="E169" s="23"/>
      <c r="F169" s="23">
        <f t="shared" si="17"/>
        <v>0</v>
      </c>
    </row>
    <row r="170" spans="1:6">
      <c r="A170" s="1"/>
      <c r="B170" s="1"/>
      <c r="C170" s="18"/>
      <c r="D170" s="18"/>
      <c r="E170" s="18"/>
      <c r="F170" s="18"/>
    </row>
    <row r="171" spans="1:6">
      <c r="A171" s="4" t="s">
        <v>295</v>
      </c>
      <c r="B171" s="4" t="s">
        <v>296</v>
      </c>
      <c r="C171" s="10">
        <f t="shared" ref="C171" si="18">SUM(C172:C179)</f>
        <v>14550000</v>
      </c>
      <c r="D171" s="10"/>
      <c r="E171" s="10"/>
      <c r="F171" s="10">
        <f>SUM(F172:F179)</f>
        <v>14350000</v>
      </c>
    </row>
    <row r="172" spans="1:6">
      <c r="A172" s="1" t="s">
        <v>297</v>
      </c>
      <c r="B172" s="1" t="s">
        <v>298</v>
      </c>
      <c r="C172" s="13">
        <v>12000000</v>
      </c>
      <c r="D172" s="13"/>
      <c r="E172" s="13"/>
      <c r="F172" s="23">
        <f>SUM(C172:C172)</f>
        <v>12000000</v>
      </c>
    </row>
    <row r="173" spans="1:6">
      <c r="A173" s="1" t="s">
        <v>299</v>
      </c>
      <c r="B173" s="1" t="s">
        <v>300</v>
      </c>
      <c r="C173" s="23">
        <v>1200000</v>
      </c>
      <c r="D173" s="23"/>
      <c r="E173" s="23"/>
      <c r="F173" s="23">
        <f>SUM(C173:C173)</f>
        <v>1200000</v>
      </c>
    </row>
    <row r="174" spans="1:6">
      <c r="A174" s="1" t="s">
        <v>301</v>
      </c>
      <c r="B174" s="1" t="s">
        <v>302</v>
      </c>
      <c r="C174" s="23">
        <v>200000</v>
      </c>
      <c r="D174" s="23"/>
      <c r="E174" s="23"/>
      <c r="F174" s="23"/>
    </row>
    <row r="175" spans="1:6">
      <c r="A175" s="1" t="s">
        <v>303</v>
      </c>
      <c r="B175" s="1" t="s">
        <v>304</v>
      </c>
      <c r="C175" s="23">
        <v>150000</v>
      </c>
      <c r="D175" s="23"/>
      <c r="E175" s="23"/>
      <c r="F175" s="23">
        <f>SUM(C175:C175)</f>
        <v>150000</v>
      </c>
    </row>
    <row r="176" spans="1:6">
      <c r="A176" s="1" t="s">
        <v>305</v>
      </c>
      <c r="B176" s="1" t="s">
        <v>306</v>
      </c>
      <c r="C176" s="23"/>
      <c r="D176" s="23"/>
      <c r="E176" s="23"/>
      <c r="F176" s="23">
        <f>SUM(C176:C176)</f>
        <v>0</v>
      </c>
    </row>
    <row r="177" spans="1:6">
      <c r="A177" s="1" t="s">
        <v>307</v>
      </c>
      <c r="B177" s="1" t="s">
        <v>308</v>
      </c>
      <c r="C177" s="23"/>
      <c r="D177" s="23"/>
      <c r="E177" s="23"/>
      <c r="F177" s="23">
        <f>SUM(C177:C177)</f>
        <v>0</v>
      </c>
    </row>
    <row r="178" spans="1:6">
      <c r="A178" s="1" t="s">
        <v>309</v>
      </c>
      <c r="B178" s="1" t="s">
        <v>310</v>
      </c>
      <c r="C178" s="23">
        <v>1000000</v>
      </c>
      <c r="D178" s="23"/>
      <c r="E178" s="23"/>
      <c r="F178" s="23">
        <f>SUM(C178:C178)</f>
        <v>1000000</v>
      </c>
    </row>
    <row r="179" spans="1:6">
      <c r="A179" s="1" t="s">
        <v>311</v>
      </c>
      <c r="B179" s="1" t="s">
        <v>564</v>
      </c>
      <c r="C179" s="23"/>
      <c r="D179" s="23"/>
      <c r="E179" s="23"/>
      <c r="F179" s="23">
        <f>SUM(C179:C179)</f>
        <v>0</v>
      </c>
    </row>
    <row r="180" spans="1:6">
      <c r="A180" s="1"/>
      <c r="B180" s="1"/>
      <c r="C180" s="18"/>
      <c r="D180" s="18"/>
      <c r="E180" s="18"/>
      <c r="F180" s="18"/>
    </row>
    <row r="181" spans="1:6">
      <c r="A181" s="4" t="s">
        <v>313</v>
      </c>
      <c r="B181" s="4" t="s">
        <v>314</v>
      </c>
      <c r="C181" s="10">
        <f t="shared" ref="C181" si="19">SUM(C182:C191)</f>
        <v>23400000</v>
      </c>
      <c r="D181" s="10"/>
      <c r="E181" s="10"/>
      <c r="F181" s="10">
        <f>SUM(F182:F191)</f>
        <v>23400000</v>
      </c>
    </row>
    <row r="182" spans="1:6">
      <c r="A182" s="1" t="s">
        <v>315</v>
      </c>
      <c r="B182" s="1" t="s">
        <v>565</v>
      </c>
      <c r="C182" s="13">
        <v>3600000</v>
      </c>
      <c r="D182" s="13"/>
      <c r="E182" s="13"/>
      <c r="F182" s="23">
        <f t="shared" ref="F182:F191" si="20">SUM(C182:C182)</f>
        <v>3600000</v>
      </c>
    </row>
    <row r="183" spans="1:6">
      <c r="A183" s="1" t="s">
        <v>317</v>
      </c>
      <c r="B183" s="1" t="s">
        <v>318</v>
      </c>
      <c r="C183" s="13">
        <v>9000000</v>
      </c>
      <c r="D183" s="13"/>
      <c r="E183" s="13"/>
      <c r="F183" s="23">
        <f t="shared" si="20"/>
        <v>9000000</v>
      </c>
    </row>
    <row r="184" spans="1:6">
      <c r="A184" s="1" t="s">
        <v>319</v>
      </c>
      <c r="B184" s="1" t="s">
        <v>568</v>
      </c>
      <c r="C184" s="13"/>
      <c r="D184" s="13"/>
      <c r="E184" s="13"/>
      <c r="F184" s="23">
        <f t="shared" si="20"/>
        <v>0</v>
      </c>
    </row>
    <row r="185" spans="1:6">
      <c r="A185" s="1" t="s">
        <v>321</v>
      </c>
      <c r="B185" s="1" t="s">
        <v>322</v>
      </c>
      <c r="C185" s="13"/>
      <c r="D185" s="13"/>
      <c r="E185" s="13"/>
      <c r="F185" s="23">
        <f t="shared" si="20"/>
        <v>0</v>
      </c>
    </row>
    <row r="186" spans="1:6">
      <c r="A186" s="1" t="s">
        <v>323</v>
      </c>
      <c r="B186" s="1" t="s">
        <v>324</v>
      </c>
      <c r="C186" s="13">
        <v>1800000</v>
      </c>
      <c r="D186" s="13"/>
      <c r="E186" s="13"/>
      <c r="F186" s="23">
        <f t="shared" si="20"/>
        <v>1800000</v>
      </c>
    </row>
    <row r="187" spans="1:6">
      <c r="A187" s="1" t="s">
        <v>325</v>
      </c>
      <c r="B187" s="1" t="s">
        <v>326</v>
      </c>
      <c r="C187" s="13">
        <v>1000000</v>
      </c>
      <c r="D187" s="13"/>
      <c r="E187" s="13"/>
      <c r="F187" s="23">
        <f t="shared" si="20"/>
        <v>1000000</v>
      </c>
    </row>
    <row r="188" spans="1:6">
      <c r="A188" s="1" t="s">
        <v>327</v>
      </c>
      <c r="B188" s="1" t="s">
        <v>328</v>
      </c>
      <c r="C188" s="13"/>
      <c r="D188" s="13"/>
      <c r="E188" s="13"/>
      <c r="F188" s="23">
        <f t="shared" si="20"/>
        <v>0</v>
      </c>
    </row>
    <row r="189" spans="1:6">
      <c r="A189" s="1" t="s">
        <v>329</v>
      </c>
      <c r="B189" s="1" t="s">
        <v>330</v>
      </c>
      <c r="C189" s="13">
        <v>8000000</v>
      </c>
      <c r="D189" s="13"/>
      <c r="E189" s="13"/>
      <c r="F189" s="23">
        <f t="shared" si="20"/>
        <v>8000000</v>
      </c>
    </row>
    <row r="190" spans="1:6">
      <c r="A190" s="1" t="s">
        <v>331</v>
      </c>
      <c r="B190" s="1" t="s">
        <v>720</v>
      </c>
      <c r="C190" s="13"/>
      <c r="D190" s="13"/>
      <c r="E190" s="13"/>
      <c r="F190" s="23">
        <f t="shared" si="20"/>
        <v>0</v>
      </c>
    </row>
    <row r="191" spans="1:6">
      <c r="A191" s="1" t="s">
        <v>333</v>
      </c>
      <c r="B191" s="1" t="s">
        <v>578</v>
      </c>
      <c r="C191" s="13"/>
      <c r="D191" s="13"/>
      <c r="E191" s="13"/>
      <c r="F191" s="23">
        <f t="shared" si="20"/>
        <v>0</v>
      </c>
    </row>
    <row r="192" spans="1:6">
      <c r="A192" s="1"/>
      <c r="B192" s="1"/>
      <c r="C192" s="13"/>
      <c r="D192" s="13"/>
      <c r="E192" s="13"/>
      <c r="F192" s="78"/>
    </row>
    <row r="193" spans="1:6" ht="15">
      <c r="A193" s="16" t="s">
        <v>335</v>
      </c>
      <c r="B193" s="16" t="s">
        <v>336</v>
      </c>
      <c r="C193" s="17">
        <f>C194</f>
        <v>10000000</v>
      </c>
      <c r="D193" s="17"/>
      <c r="E193" s="17"/>
      <c r="F193" s="17">
        <f>F194+F202</f>
        <v>1550000000</v>
      </c>
    </row>
    <row r="194" spans="1:6">
      <c r="A194" s="4" t="s">
        <v>337</v>
      </c>
      <c r="B194" s="4" t="s">
        <v>338</v>
      </c>
      <c r="C194" s="10">
        <f t="shared" ref="C194" si="21">SUM(C195:C200)</f>
        <v>10000000</v>
      </c>
      <c r="D194" s="10"/>
      <c r="E194" s="10"/>
      <c r="F194" s="10">
        <f>SUM(F195:F200)</f>
        <v>10000000</v>
      </c>
    </row>
    <row r="195" spans="1:6">
      <c r="A195" s="1" t="s">
        <v>339</v>
      </c>
      <c r="B195" s="1" t="s">
        <v>581</v>
      </c>
      <c r="C195" s="13"/>
      <c r="D195" s="13"/>
      <c r="E195" s="13"/>
      <c r="F195" s="18">
        <f t="shared" ref="F195:F200" si="22">SUM(C195:C195)</f>
        <v>0</v>
      </c>
    </row>
    <row r="196" spans="1:6">
      <c r="A196" s="1" t="s">
        <v>341</v>
      </c>
      <c r="B196" s="1" t="s">
        <v>342</v>
      </c>
      <c r="C196" s="13"/>
      <c r="D196" s="13"/>
      <c r="E196" s="13"/>
      <c r="F196" s="18">
        <f t="shared" si="22"/>
        <v>0</v>
      </c>
    </row>
    <row r="197" spans="1:6">
      <c r="A197" s="1" t="s">
        <v>343</v>
      </c>
      <c r="B197" s="1" t="s">
        <v>344</v>
      </c>
      <c r="C197" s="13"/>
      <c r="D197" s="13"/>
      <c r="E197" s="13"/>
      <c r="F197" s="23">
        <f t="shared" si="22"/>
        <v>0</v>
      </c>
    </row>
    <row r="198" spans="1:6">
      <c r="A198" s="1" t="s">
        <v>345</v>
      </c>
      <c r="B198" s="1" t="s">
        <v>346</v>
      </c>
      <c r="C198" s="13">
        <v>10000000</v>
      </c>
      <c r="D198" s="13"/>
      <c r="E198" s="13"/>
      <c r="F198" s="18">
        <f t="shared" si="22"/>
        <v>10000000</v>
      </c>
    </row>
    <row r="199" spans="1:6">
      <c r="A199" s="1" t="s">
        <v>347</v>
      </c>
      <c r="B199" s="1" t="s">
        <v>348</v>
      </c>
      <c r="C199" s="13"/>
      <c r="D199" s="13"/>
      <c r="E199" s="13"/>
      <c r="F199" s="18">
        <f t="shared" si="22"/>
        <v>0</v>
      </c>
    </row>
    <row r="200" spans="1:6">
      <c r="A200" s="1" t="s">
        <v>349</v>
      </c>
      <c r="B200" s="1" t="s">
        <v>350</v>
      </c>
      <c r="C200" s="13"/>
      <c r="D200" s="13"/>
      <c r="E200" s="13"/>
      <c r="F200" s="18">
        <f t="shared" si="22"/>
        <v>0</v>
      </c>
    </row>
    <row r="201" spans="1:6">
      <c r="A201" s="1"/>
      <c r="B201" s="1"/>
      <c r="C201" s="13"/>
      <c r="D201" s="13"/>
      <c r="E201" s="13"/>
      <c r="F201" s="18"/>
    </row>
    <row r="202" spans="1:6">
      <c r="A202" s="4" t="s">
        <v>351</v>
      </c>
      <c r="B202" s="4" t="s">
        <v>352</v>
      </c>
      <c r="C202" s="10">
        <f>SUM(C203:C203)</f>
        <v>1540000000</v>
      </c>
      <c r="D202" s="10"/>
      <c r="E202" s="10"/>
      <c r="F202" s="10">
        <f>SUM(F203:F203)</f>
        <v>1540000000</v>
      </c>
    </row>
    <row r="203" spans="1:6">
      <c r="A203" s="4" t="s">
        <v>743</v>
      </c>
      <c r="B203" s="102" t="s">
        <v>744</v>
      </c>
      <c r="C203" s="103">
        <v>1540000000</v>
      </c>
      <c r="D203" s="13"/>
      <c r="E203" s="13"/>
      <c r="F203" s="23">
        <f>SUM(C203:C203)</f>
        <v>1540000000</v>
      </c>
    </row>
    <row r="204" spans="1:6" ht="15">
      <c r="A204" s="16" t="s">
        <v>355</v>
      </c>
      <c r="B204" s="16" t="s">
        <v>356</v>
      </c>
      <c r="C204" s="17">
        <f>C205+C212+C217+C220+C223+C231+C234</f>
        <v>139300000</v>
      </c>
      <c r="D204" s="17"/>
      <c r="E204" s="17"/>
      <c r="F204" s="17">
        <f>F205+F212+F217+F220+F223+F231+F234+F238</f>
        <v>122300000</v>
      </c>
    </row>
    <row r="205" spans="1:6">
      <c r="A205" s="4" t="s">
        <v>357</v>
      </c>
      <c r="B205" s="4" t="s">
        <v>358</v>
      </c>
      <c r="C205" s="10">
        <f>SUM(C206:C210)</f>
        <v>49000000</v>
      </c>
      <c r="D205" s="10"/>
      <c r="E205" s="10"/>
      <c r="F205" s="10">
        <f>SUM(F206:F210)</f>
        <v>49000000</v>
      </c>
    </row>
    <row r="206" spans="1:6">
      <c r="A206" s="1" t="s">
        <v>359</v>
      </c>
      <c r="B206" s="1" t="s">
        <v>360</v>
      </c>
      <c r="C206" s="23">
        <v>30000000</v>
      </c>
      <c r="D206" s="23"/>
      <c r="E206" s="23"/>
      <c r="F206" s="23">
        <f>SUM(C206:C206)</f>
        <v>30000000</v>
      </c>
    </row>
    <row r="207" spans="1:6">
      <c r="A207" s="1" t="s">
        <v>361</v>
      </c>
      <c r="B207" s="1" t="s">
        <v>362</v>
      </c>
      <c r="C207" s="23"/>
      <c r="D207" s="23"/>
      <c r="E207" s="23"/>
      <c r="F207" s="23">
        <f>SUM(C207:C207)</f>
        <v>0</v>
      </c>
    </row>
    <row r="208" spans="1:6">
      <c r="A208" s="1" t="s">
        <v>363</v>
      </c>
      <c r="B208" s="1" t="s">
        <v>590</v>
      </c>
      <c r="C208" s="23">
        <v>12000000</v>
      </c>
      <c r="D208" s="23"/>
      <c r="E208" s="23"/>
      <c r="F208" s="23">
        <f>SUM(C208:C208)</f>
        <v>12000000</v>
      </c>
    </row>
    <row r="209" spans="1:6">
      <c r="A209" s="1" t="s">
        <v>365</v>
      </c>
      <c r="B209" s="1" t="s">
        <v>366</v>
      </c>
      <c r="C209" s="23">
        <v>2000000</v>
      </c>
      <c r="D209" s="23"/>
      <c r="E209" s="23"/>
      <c r="F209" s="23">
        <f>SUM(C209:C209)</f>
        <v>2000000</v>
      </c>
    </row>
    <row r="210" spans="1:6">
      <c r="A210" s="1" t="s">
        <v>367</v>
      </c>
      <c r="B210" s="1" t="s">
        <v>368</v>
      </c>
      <c r="C210" s="23">
        <v>5000000</v>
      </c>
      <c r="D210" s="23"/>
      <c r="E210" s="23"/>
      <c r="F210" s="23">
        <f>SUM(C210:C210)</f>
        <v>5000000</v>
      </c>
    </row>
    <row r="211" spans="1:6">
      <c r="A211" s="1"/>
      <c r="B211" s="1"/>
      <c r="C211" s="23"/>
      <c r="D211" s="23"/>
      <c r="E211" s="23"/>
      <c r="F211" s="23"/>
    </row>
    <row r="212" spans="1:6">
      <c r="A212" s="4" t="s">
        <v>369</v>
      </c>
      <c r="B212" s="4" t="s">
        <v>370</v>
      </c>
      <c r="C212" s="10">
        <f t="shared" ref="C212" si="23">SUM(C213:C215)</f>
        <v>3300000</v>
      </c>
      <c r="D212" s="10"/>
      <c r="E212" s="10"/>
      <c r="F212" s="10">
        <f>SUM(F213:F215)</f>
        <v>3300000</v>
      </c>
    </row>
    <row r="213" spans="1:6">
      <c r="A213" s="1" t="s">
        <v>371</v>
      </c>
      <c r="B213" s="1" t="s">
        <v>372</v>
      </c>
      <c r="C213" s="23">
        <v>2500000</v>
      </c>
      <c r="D213" s="23"/>
      <c r="E213" s="23"/>
      <c r="F213" s="23">
        <f>SUM(C213:C213)</f>
        <v>2500000</v>
      </c>
    </row>
    <row r="214" spans="1:6">
      <c r="A214" s="1" t="s">
        <v>373</v>
      </c>
      <c r="B214" s="1" t="s">
        <v>591</v>
      </c>
      <c r="C214" s="23">
        <v>800000</v>
      </c>
      <c r="D214" s="23"/>
      <c r="E214" s="23"/>
      <c r="F214" s="23">
        <f>SUM(C214:C214)</f>
        <v>800000</v>
      </c>
    </row>
    <row r="215" spans="1:6">
      <c r="A215" s="1" t="s">
        <v>375</v>
      </c>
      <c r="B215" s="1" t="s">
        <v>376</v>
      </c>
      <c r="C215" s="23"/>
      <c r="D215" s="23"/>
      <c r="E215" s="23"/>
      <c r="F215" s="23">
        <f>SUM(C215:C215)</f>
        <v>0</v>
      </c>
    </row>
    <row r="216" spans="1:6">
      <c r="A216" s="1"/>
      <c r="B216" s="1"/>
      <c r="C216" s="23"/>
      <c r="D216" s="23"/>
      <c r="E216" s="23"/>
      <c r="F216" s="23"/>
    </row>
    <row r="217" spans="1:6">
      <c r="A217" s="4" t="s">
        <v>377</v>
      </c>
      <c r="B217" s="4" t="s">
        <v>592</v>
      </c>
      <c r="C217" s="10">
        <f t="shared" ref="C217:F217" si="24">SUM(C218)</f>
        <v>0</v>
      </c>
      <c r="D217" s="10"/>
      <c r="E217" s="10"/>
      <c r="F217" s="10">
        <f t="shared" si="24"/>
        <v>0</v>
      </c>
    </row>
    <row r="218" spans="1:6">
      <c r="A218" s="1" t="s">
        <v>379</v>
      </c>
      <c r="B218" s="1" t="s">
        <v>380</v>
      </c>
      <c r="C218" s="18"/>
      <c r="D218" s="18"/>
      <c r="E218" s="18"/>
      <c r="F218" s="18">
        <f>SUM(C218:C218)</f>
        <v>0</v>
      </c>
    </row>
    <row r="219" spans="1:6">
      <c r="A219" s="1"/>
      <c r="B219" s="1"/>
      <c r="C219" s="18"/>
      <c r="D219" s="18"/>
      <c r="E219" s="18"/>
      <c r="F219" s="18"/>
    </row>
    <row r="220" spans="1:6">
      <c r="A220" s="4" t="s">
        <v>381</v>
      </c>
      <c r="B220" s="4" t="s">
        <v>593</v>
      </c>
      <c r="C220" s="10">
        <f>SUM(C221:C222:D222)</f>
        <v>51000000</v>
      </c>
      <c r="D220" s="10"/>
      <c r="E220" s="10"/>
      <c r="F220" s="10">
        <f t="shared" ref="F220" si="25">SUM(F221)</f>
        <v>50000000</v>
      </c>
    </row>
    <row r="221" spans="1:6">
      <c r="A221" s="1" t="s">
        <v>383</v>
      </c>
      <c r="B221" s="1" t="s">
        <v>594</v>
      </c>
      <c r="C221" s="23">
        <v>50000000</v>
      </c>
      <c r="D221" s="23"/>
      <c r="E221" s="23"/>
      <c r="F221" s="23">
        <f>SUM(C221:C221)</f>
        <v>50000000</v>
      </c>
    </row>
    <row r="222" spans="1:6">
      <c r="A222" s="1" t="s">
        <v>385</v>
      </c>
      <c r="B222" s="1" t="s">
        <v>745</v>
      </c>
      <c r="C222" s="23">
        <v>1000000</v>
      </c>
      <c r="D222" s="23"/>
      <c r="E222" s="23"/>
      <c r="F222" s="23"/>
    </row>
    <row r="223" spans="1:6">
      <c r="A223" s="4" t="s">
        <v>387</v>
      </c>
      <c r="B223" s="4" t="s">
        <v>388</v>
      </c>
      <c r="C223" s="10">
        <f>SUM(C224:C230)</f>
        <v>26000000</v>
      </c>
      <c r="D223" s="10"/>
      <c r="E223" s="10"/>
      <c r="F223" s="10">
        <f>SUM(F227:F229)</f>
        <v>10000000</v>
      </c>
    </row>
    <row r="224" spans="1:6">
      <c r="A224" s="1" t="s">
        <v>389</v>
      </c>
      <c r="B224" s="1" t="s">
        <v>595</v>
      </c>
      <c r="C224" s="18"/>
      <c r="D224" s="18"/>
      <c r="E224" s="18"/>
      <c r="F224" s="18">
        <f t="shared" ref="F224:F230" si="26">SUM(C224:C224)</f>
        <v>0</v>
      </c>
    </row>
    <row r="225" spans="1:6">
      <c r="A225" s="1" t="s">
        <v>391</v>
      </c>
      <c r="B225" s="1" t="s">
        <v>596</v>
      </c>
      <c r="C225" s="23"/>
      <c r="D225" s="23"/>
      <c r="E225" s="23"/>
      <c r="F225" s="23">
        <f t="shared" si="26"/>
        <v>0</v>
      </c>
    </row>
    <row r="226" spans="1:6">
      <c r="A226" s="1" t="s">
        <v>393</v>
      </c>
      <c r="B226" s="1" t="s">
        <v>598</v>
      </c>
      <c r="C226" s="23">
        <v>10000000</v>
      </c>
      <c r="D226" s="23"/>
      <c r="E226" s="23"/>
      <c r="F226" s="23"/>
    </row>
    <row r="227" spans="1:6">
      <c r="A227" s="1" t="s">
        <v>395</v>
      </c>
      <c r="B227" s="1" t="s">
        <v>597</v>
      </c>
      <c r="C227" s="23">
        <v>5000000</v>
      </c>
      <c r="D227" s="23"/>
      <c r="E227" s="23"/>
      <c r="F227" s="23">
        <f t="shared" si="26"/>
        <v>5000000</v>
      </c>
    </row>
    <row r="228" spans="1:6">
      <c r="A228" s="1" t="s">
        <v>397</v>
      </c>
      <c r="B228" s="1" t="s">
        <v>398</v>
      </c>
      <c r="C228" s="23">
        <v>5000000</v>
      </c>
      <c r="D228" s="23"/>
      <c r="E228" s="23"/>
      <c r="F228" s="23">
        <f t="shared" si="26"/>
        <v>5000000</v>
      </c>
    </row>
    <row r="229" spans="1:6">
      <c r="A229" s="1" t="s">
        <v>399</v>
      </c>
      <c r="B229" s="1" t="s">
        <v>599</v>
      </c>
      <c r="C229" s="23"/>
      <c r="D229" s="23"/>
      <c r="E229" s="23"/>
      <c r="F229" s="23">
        <f t="shared" si="26"/>
        <v>0</v>
      </c>
    </row>
    <row r="230" spans="1:6">
      <c r="A230" s="1" t="s">
        <v>401</v>
      </c>
      <c r="B230" s="1" t="s">
        <v>402</v>
      </c>
      <c r="C230" s="23">
        <v>6000000</v>
      </c>
      <c r="D230" s="23"/>
      <c r="E230" s="23"/>
      <c r="F230" s="23">
        <f t="shared" si="26"/>
        <v>6000000</v>
      </c>
    </row>
    <row r="231" spans="1:6">
      <c r="A231" s="4" t="s">
        <v>403</v>
      </c>
      <c r="B231" s="4" t="s">
        <v>404</v>
      </c>
      <c r="C231" s="10">
        <f t="shared" ref="C231:F231" si="27">SUM(C232)</f>
        <v>0</v>
      </c>
      <c r="D231" s="10"/>
      <c r="E231" s="10"/>
      <c r="F231" s="10">
        <f t="shared" si="27"/>
        <v>0</v>
      </c>
    </row>
    <row r="232" spans="1:6">
      <c r="A232" s="1" t="s">
        <v>600</v>
      </c>
      <c r="B232" s="1" t="s">
        <v>601</v>
      </c>
      <c r="C232" s="18"/>
      <c r="D232" s="18"/>
      <c r="E232" s="18"/>
      <c r="F232" s="23">
        <f>SUM(C232:C232)</f>
        <v>0</v>
      </c>
    </row>
    <row r="233" spans="1:6">
      <c r="A233" s="1"/>
      <c r="B233" s="1"/>
      <c r="C233" s="18"/>
      <c r="D233" s="18"/>
      <c r="E233" s="18"/>
      <c r="F233" s="18"/>
    </row>
    <row r="234" spans="1:6">
      <c r="A234" s="4" t="s">
        <v>407</v>
      </c>
      <c r="B234" s="4" t="s">
        <v>408</v>
      </c>
      <c r="C234" s="10">
        <f>SUM(C235:C236)</f>
        <v>10000000</v>
      </c>
      <c r="D234" s="10"/>
      <c r="E234" s="10"/>
      <c r="F234" s="10">
        <f>SUM(F235:F236)</f>
        <v>10000000</v>
      </c>
    </row>
    <row r="235" spans="1:6">
      <c r="A235" s="1" t="s">
        <v>409</v>
      </c>
      <c r="B235" s="1" t="s">
        <v>410</v>
      </c>
      <c r="C235" s="18">
        <v>10000000</v>
      </c>
      <c r="D235" s="18"/>
      <c r="E235" s="18"/>
      <c r="F235" s="23">
        <f>SUM(C235:C235)</f>
        <v>10000000</v>
      </c>
    </row>
    <row r="236" spans="1:6">
      <c r="A236" s="1" t="s">
        <v>411</v>
      </c>
      <c r="B236" s="1" t="s">
        <v>412</v>
      </c>
      <c r="C236" s="18"/>
      <c r="D236" s="18"/>
      <c r="E236" s="18"/>
      <c r="F236" s="23">
        <f>SUM(C236:C236)</f>
        <v>0</v>
      </c>
    </row>
    <row r="237" spans="1:6">
      <c r="F237" s="25"/>
    </row>
    <row r="238" spans="1:6">
      <c r="A238" s="4" t="s">
        <v>413</v>
      </c>
      <c r="B238" s="4" t="s">
        <v>414</v>
      </c>
      <c r="C238" s="10">
        <f t="shared" ref="C238:F238" si="28">SUM(C239:C240)</f>
        <v>0</v>
      </c>
      <c r="D238" s="10"/>
      <c r="E238" s="10"/>
      <c r="F238" s="10">
        <f t="shared" si="28"/>
        <v>0</v>
      </c>
    </row>
    <row r="239" spans="1:6">
      <c r="A239" s="1" t="s">
        <v>415</v>
      </c>
      <c r="B239" s="1" t="s">
        <v>416</v>
      </c>
      <c r="C239" s="18"/>
      <c r="D239" s="18"/>
      <c r="E239" s="18"/>
      <c r="F239" s="23">
        <f>SUM(C239:C239)</f>
        <v>0</v>
      </c>
    </row>
    <row r="241" spans="1:6" ht="15">
      <c r="A241" s="16" t="s">
        <v>417</v>
      </c>
      <c r="B241" s="16" t="s">
        <v>418</v>
      </c>
      <c r="C241" s="10">
        <f>SUM(C243:C245)</f>
        <v>351290410</v>
      </c>
      <c r="D241" s="10"/>
      <c r="E241" s="10"/>
      <c r="F241" s="17">
        <f>F242+F250+F258+F261+F265</f>
        <v>27217359</v>
      </c>
    </row>
    <row r="242" spans="1:6">
      <c r="A242" s="4" t="s">
        <v>419</v>
      </c>
      <c r="B242" s="4" t="s">
        <v>420</v>
      </c>
      <c r="C242" s="10">
        <f>SUM(C243:C245)</f>
        <v>351290410</v>
      </c>
      <c r="D242" s="10"/>
      <c r="E242" s="10"/>
      <c r="F242" s="10">
        <f>SUM(F243:F247)</f>
        <v>27217359</v>
      </c>
    </row>
    <row r="243" spans="1:6">
      <c r="A243" s="1" t="s">
        <v>421</v>
      </c>
      <c r="B243" s="1" t="s">
        <v>602</v>
      </c>
      <c r="C243" s="23">
        <v>27217359</v>
      </c>
      <c r="D243" s="23"/>
      <c r="E243" s="23"/>
      <c r="F243" s="23">
        <f>SUM(C243:C243)</f>
        <v>27217359</v>
      </c>
    </row>
    <row r="244" spans="1:6">
      <c r="A244" s="1" t="s">
        <v>423</v>
      </c>
      <c r="B244" s="1" t="s">
        <v>603</v>
      </c>
      <c r="C244" s="23">
        <v>322073051</v>
      </c>
      <c r="D244" s="23"/>
      <c r="E244" s="23"/>
      <c r="F244" s="23"/>
    </row>
    <row r="245" spans="1:6">
      <c r="A245" s="1" t="s">
        <v>425</v>
      </c>
      <c r="B245" t="s">
        <v>746</v>
      </c>
      <c r="C245" s="23">
        <v>2000000</v>
      </c>
      <c r="D245" s="23"/>
      <c r="E245" s="23"/>
    </row>
    <row r="247" spans="1:6" ht="15.75">
      <c r="B247" s="26"/>
    </row>
    <row r="248" spans="1:6" ht="15">
      <c r="B248" s="105" t="s">
        <v>747</v>
      </c>
      <c r="D248" s="702" t="s">
        <v>748</v>
      </c>
      <c r="E248" s="702"/>
      <c r="F248" s="702"/>
    </row>
    <row r="249" spans="1:6">
      <c r="B249" s="703" t="s">
        <v>749</v>
      </c>
      <c r="C249" s="704"/>
      <c r="D249" s="704" t="s">
        <v>750</v>
      </c>
      <c r="E249" s="704"/>
      <c r="F249" s="704"/>
    </row>
    <row r="250" spans="1:6">
      <c r="B250" s="704"/>
      <c r="C250" s="704"/>
      <c r="D250" s="704"/>
      <c r="E250" s="704"/>
      <c r="F250" s="704"/>
    </row>
    <row r="251" spans="1:6">
      <c r="B251" s="31" t="s">
        <v>751</v>
      </c>
      <c r="D251" s="705" t="s">
        <v>606</v>
      </c>
      <c r="E251" s="706"/>
      <c r="F251" s="706"/>
    </row>
    <row r="252" spans="1:6">
      <c r="B252" s="20" t="s">
        <v>752</v>
      </c>
      <c r="D252" s="703" t="s">
        <v>434</v>
      </c>
      <c r="E252" s="704"/>
      <c r="F252" s="704"/>
    </row>
    <row r="254" spans="1:6" ht="15">
      <c r="B254" s="702" t="s">
        <v>753</v>
      </c>
      <c r="C254" s="702"/>
      <c r="D254" s="702"/>
    </row>
    <row r="255" spans="1:6">
      <c r="B255" s="703" t="s">
        <v>754</v>
      </c>
      <c r="C255" s="704"/>
      <c r="D255" s="704"/>
      <c r="E255" s="704"/>
      <c r="F255" s="704"/>
    </row>
    <row r="256" spans="1:6">
      <c r="B256" s="704"/>
      <c r="C256" s="704"/>
      <c r="D256" s="704"/>
      <c r="E256" s="704"/>
      <c r="F256" s="704"/>
    </row>
    <row r="257" spans="2:6">
      <c r="B257" s="705" t="s">
        <v>755</v>
      </c>
      <c r="C257" s="706"/>
      <c r="D257" s="706"/>
      <c r="E257" s="706"/>
      <c r="F257" s="706"/>
    </row>
    <row r="258" spans="2:6">
      <c r="B258" s="703" t="s">
        <v>756</v>
      </c>
      <c r="C258" s="704"/>
      <c r="D258" s="704"/>
      <c r="E258" s="704"/>
      <c r="F258" s="704"/>
    </row>
  </sheetData>
  <mergeCells count="14">
    <mergeCell ref="A1:F1"/>
    <mergeCell ref="A2:F2"/>
    <mergeCell ref="A3:F3"/>
    <mergeCell ref="A4:F4"/>
    <mergeCell ref="B257:F257"/>
    <mergeCell ref="B258:F258"/>
    <mergeCell ref="D248:F248"/>
    <mergeCell ref="D249:F250"/>
    <mergeCell ref="B249:B250"/>
    <mergeCell ref="C249:C250"/>
    <mergeCell ref="D251:F251"/>
    <mergeCell ref="B254:D254"/>
    <mergeCell ref="B255:F256"/>
    <mergeCell ref="D252:F252"/>
  </mergeCells>
  <phoneticPr fontId="12" type="noConversion"/>
  <printOptions horizontalCentered="1"/>
  <pageMargins left="0.78740157480314965" right="0" top="0.74803149606299213" bottom="0.74803149606299213" header="0.31496062992125984" footer="0.31496062992125984"/>
  <pageSetup scale="26" fitToHeight="0" orientation="portrait" horizontalDpi="4294967295" verticalDpi="4294967295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"/>
  <sheetViews>
    <sheetView workbookViewId="0">
      <selection sqref="A1:F1"/>
    </sheetView>
  </sheetViews>
  <sheetFormatPr baseColWidth="10" defaultColWidth="11.42578125" defaultRowHeight="12.75"/>
  <cols>
    <col min="1" max="1" width="10.5703125" customWidth="1"/>
    <col min="2" max="2" width="69.140625" customWidth="1"/>
    <col min="3" max="3" width="15.5703125" customWidth="1"/>
    <col min="4" max="4" width="16.42578125" customWidth="1"/>
    <col min="5" max="5" width="6.28515625" bestFit="1" customWidth="1"/>
    <col min="6" max="6" width="16.5703125" customWidth="1"/>
  </cols>
  <sheetData>
    <row r="1" spans="1:6" ht="15.75">
      <c r="A1" s="697" t="s">
        <v>2905</v>
      </c>
      <c r="B1" s="697"/>
      <c r="C1" s="697"/>
      <c r="D1" s="697"/>
      <c r="E1" s="697"/>
      <c r="F1" s="697"/>
    </row>
    <row r="2" spans="1:6" ht="15.75">
      <c r="A2" s="697" t="s">
        <v>2906</v>
      </c>
      <c r="B2" s="697"/>
      <c r="C2" s="697"/>
      <c r="D2" s="697"/>
      <c r="E2" s="697"/>
      <c r="F2" s="697"/>
    </row>
    <row r="3" spans="1:6" ht="15.75">
      <c r="A3" s="697" t="s">
        <v>2907</v>
      </c>
      <c r="B3" s="697"/>
      <c r="C3" s="697"/>
      <c r="D3" s="697"/>
      <c r="E3" s="697"/>
      <c r="F3" s="697"/>
    </row>
    <row r="4" spans="1:6" ht="15">
      <c r="A4" s="698" t="s">
        <v>3</v>
      </c>
      <c r="B4" s="698"/>
      <c r="C4" s="698"/>
      <c r="D4" s="698"/>
      <c r="E4" s="698"/>
      <c r="F4" s="698"/>
    </row>
    <row r="5" spans="1:6" ht="15">
      <c r="A5" s="27"/>
      <c r="B5" s="27"/>
      <c r="C5" s="27"/>
      <c r="D5" s="27"/>
      <c r="E5" s="27"/>
      <c r="F5" s="27"/>
    </row>
    <row r="6" spans="1:6" ht="15">
      <c r="A6" s="27"/>
      <c r="B6" s="27"/>
      <c r="C6" s="27"/>
      <c r="D6" s="27"/>
      <c r="E6" s="27"/>
      <c r="F6" s="27"/>
    </row>
    <row r="7" spans="1:6" ht="15">
      <c r="A7" s="27"/>
      <c r="B7" s="27"/>
      <c r="C7" s="27"/>
      <c r="D7" s="27"/>
      <c r="E7" s="27"/>
      <c r="F7" s="27"/>
    </row>
    <row r="8" spans="1:6" ht="15">
      <c r="A8" s="27"/>
      <c r="B8" s="27"/>
      <c r="C8" s="27"/>
      <c r="D8" s="27"/>
      <c r="E8" s="27"/>
      <c r="F8" s="27"/>
    </row>
    <row r="9" spans="1:6">
      <c r="A9" s="20"/>
      <c r="B9" s="20"/>
      <c r="C9" s="20"/>
      <c r="D9" s="20"/>
      <c r="E9" s="20"/>
      <c r="F9" s="20"/>
    </row>
    <row r="10" spans="1:6" ht="15.75">
      <c r="A10" s="3" t="s">
        <v>4</v>
      </c>
      <c r="B10" s="3" t="s">
        <v>5</v>
      </c>
      <c r="C10" s="6" t="s">
        <v>2908</v>
      </c>
      <c r="D10" s="6" t="s">
        <v>2909</v>
      </c>
      <c r="E10" s="6" t="s">
        <v>2910</v>
      </c>
      <c r="F10" s="19" t="s">
        <v>616</v>
      </c>
    </row>
    <row r="11" spans="1:6" ht="15">
      <c r="A11" s="5"/>
      <c r="B11" s="5"/>
      <c r="C11" s="7">
        <f>C12+C69+C145+C201+C214+C251+C248</f>
        <v>10847610.459999999</v>
      </c>
      <c r="D11" s="7">
        <f>D12+D69+D145+D201+D214+D251+D248</f>
        <v>7142975.7799999993</v>
      </c>
      <c r="E11" s="7">
        <f>E12+E69+E145+E201+E214+E251+E248</f>
        <v>0</v>
      </c>
      <c r="F11" s="7">
        <f>F12+F69+F145+F201+F214+F251+F248</f>
        <v>17372578.569999997</v>
      </c>
    </row>
    <row r="12" spans="1:6" ht="15">
      <c r="A12" s="16" t="s">
        <v>16</v>
      </c>
      <c r="B12" s="16" t="s">
        <v>17</v>
      </c>
      <c r="C12" s="17">
        <f>C13+C30+C46+C52+C62</f>
        <v>10476031.459999999</v>
      </c>
      <c r="D12" s="17">
        <f>D13+D30+D46+D52+D62</f>
        <v>1003795.64</v>
      </c>
      <c r="E12" s="17">
        <f>E13+E30+E46+E52+E62</f>
        <v>0</v>
      </c>
      <c r="F12" s="17">
        <f>F13+F30+F46+F52+F62</f>
        <v>10865111.109999999</v>
      </c>
    </row>
    <row r="13" spans="1:6">
      <c r="A13" s="4" t="s">
        <v>18</v>
      </c>
      <c r="B13" s="4" t="s">
        <v>19</v>
      </c>
      <c r="C13" s="10">
        <f>SUM(C14:C28)</f>
        <v>6882554.7800000003</v>
      </c>
      <c r="D13" s="10">
        <f>SUM(D14:D28)</f>
        <v>0</v>
      </c>
      <c r="E13" s="10">
        <f>SUM(E14:E28)</f>
        <v>0</v>
      </c>
      <c r="F13" s="10">
        <f>SUM(F14:F28)</f>
        <v>6790710.8300000001</v>
      </c>
    </row>
    <row r="14" spans="1:6">
      <c r="A14" s="1" t="s">
        <v>20</v>
      </c>
      <c r="B14" s="1" t="s">
        <v>21</v>
      </c>
      <c r="C14" s="12">
        <v>6740710.8300000001</v>
      </c>
      <c r="D14" s="23"/>
      <c r="E14" s="23"/>
      <c r="F14" s="23">
        <f t="shared" ref="F14:F21" si="0">SUM(C14:E14)</f>
        <v>6740710.8300000001</v>
      </c>
    </row>
    <row r="15" spans="1:6">
      <c r="A15" s="1"/>
      <c r="B15" s="1"/>
      <c r="C15" s="12">
        <v>42654.13</v>
      </c>
      <c r="D15" s="23"/>
      <c r="E15" s="23"/>
      <c r="F15" s="23"/>
    </row>
    <row r="16" spans="1:6">
      <c r="A16" s="1" t="s">
        <v>445</v>
      </c>
      <c r="B16" s="1" t="s">
        <v>446</v>
      </c>
      <c r="C16" s="12"/>
      <c r="D16" s="23">
        <v>0</v>
      </c>
      <c r="E16" s="23"/>
      <c r="F16" s="23">
        <f t="shared" si="0"/>
        <v>0</v>
      </c>
    </row>
    <row r="17" spans="1:6">
      <c r="A17" s="1" t="s">
        <v>22</v>
      </c>
      <c r="B17" s="1" t="s">
        <v>23</v>
      </c>
      <c r="C17" s="12"/>
      <c r="D17" s="23"/>
      <c r="E17" s="23"/>
      <c r="F17" s="23">
        <f t="shared" si="0"/>
        <v>0</v>
      </c>
    </row>
    <row r="18" spans="1:6">
      <c r="A18" s="1" t="s">
        <v>24</v>
      </c>
      <c r="B18" s="1" t="s">
        <v>25</v>
      </c>
      <c r="C18" s="12">
        <v>50000</v>
      </c>
      <c r="D18" s="23"/>
      <c r="E18" s="23"/>
      <c r="F18" s="23">
        <f t="shared" si="0"/>
        <v>50000</v>
      </c>
    </row>
    <row r="19" spans="1:6">
      <c r="A19" s="1" t="s">
        <v>26</v>
      </c>
      <c r="B19" s="1" t="s">
        <v>27</v>
      </c>
      <c r="C19" s="12"/>
      <c r="D19" s="23"/>
      <c r="E19" s="23"/>
      <c r="F19" s="23">
        <f t="shared" si="0"/>
        <v>0</v>
      </c>
    </row>
    <row r="20" spans="1:6">
      <c r="A20" s="1" t="s">
        <v>28</v>
      </c>
      <c r="B20" s="1" t="s">
        <v>29</v>
      </c>
      <c r="C20" s="12"/>
      <c r="D20" s="23"/>
      <c r="E20" s="23"/>
      <c r="F20" s="23">
        <f t="shared" si="0"/>
        <v>0</v>
      </c>
    </row>
    <row r="21" spans="1:6">
      <c r="A21" s="1" t="s">
        <v>32</v>
      </c>
      <c r="B21" s="1" t="s">
        <v>33</v>
      </c>
      <c r="C21" s="12"/>
      <c r="D21" s="23"/>
      <c r="E21" s="23"/>
      <c r="F21" s="23">
        <f t="shared" si="0"/>
        <v>0</v>
      </c>
    </row>
    <row r="22" spans="1:6">
      <c r="A22" s="1" t="s">
        <v>34</v>
      </c>
      <c r="B22" s="1" t="s">
        <v>2911</v>
      </c>
      <c r="C22" s="12">
        <v>49189.82</v>
      </c>
      <c r="D22" s="23"/>
      <c r="E22" s="23"/>
      <c r="F22" s="23"/>
    </row>
    <row r="23" spans="1:6">
      <c r="A23" s="1" t="s">
        <v>36</v>
      </c>
      <c r="B23" s="1" t="s">
        <v>37</v>
      </c>
      <c r="D23" s="23"/>
      <c r="E23" s="23"/>
      <c r="F23" s="23">
        <f t="shared" ref="F23:F28" si="1">SUM(C23:E23)</f>
        <v>0</v>
      </c>
    </row>
    <row r="24" spans="1:6">
      <c r="A24" s="1" t="s">
        <v>38</v>
      </c>
      <c r="B24" s="1" t="s">
        <v>448</v>
      </c>
      <c r="C24" s="12"/>
      <c r="D24" s="23"/>
      <c r="E24" s="23"/>
      <c r="F24" s="23">
        <f t="shared" si="1"/>
        <v>0</v>
      </c>
    </row>
    <row r="25" spans="1:6">
      <c r="A25" s="1" t="s">
        <v>40</v>
      </c>
      <c r="B25" s="1" t="s">
        <v>449</v>
      </c>
      <c r="C25" s="12"/>
      <c r="D25" s="23"/>
      <c r="E25" s="23"/>
      <c r="F25" s="23">
        <f t="shared" si="1"/>
        <v>0</v>
      </c>
    </row>
    <row r="26" spans="1:6">
      <c r="A26" s="1" t="s">
        <v>42</v>
      </c>
      <c r="B26" s="1" t="s">
        <v>450</v>
      </c>
      <c r="C26" s="12"/>
      <c r="D26" s="23"/>
      <c r="E26" s="23"/>
      <c r="F26" s="23">
        <f t="shared" si="1"/>
        <v>0</v>
      </c>
    </row>
    <row r="27" spans="1:6">
      <c r="A27" s="1" t="s">
        <v>44</v>
      </c>
      <c r="B27" s="1" t="s">
        <v>451</v>
      </c>
      <c r="C27" s="12"/>
      <c r="D27" s="23"/>
      <c r="E27" s="23"/>
      <c r="F27" s="23">
        <f t="shared" si="1"/>
        <v>0</v>
      </c>
    </row>
    <row r="28" spans="1:6">
      <c r="A28" s="1" t="s">
        <v>46</v>
      </c>
      <c r="B28" s="1" t="s">
        <v>47</v>
      </c>
      <c r="C28" s="12"/>
      <c r="D28" s="23"/>
      <c r="E28" s="23"/>
      <c r="F28" s="23">
        <f t="shared" si="1"/>
        <v>0</v>
      </c>
    </row>
    <row r="29" spans="1:6">
      <c r="A29" s="2"/>
      <c r="B29" s="2"/>
      <c r="C29" s="12"/>
      <c r="D29" s="18"/>
      <c r="E29" s="18"/>
      <c r="F29" s="18"/>
    </row>
    <row r="30" spans="1:6">
      <c r="A30" s="4" t="s">
        <v>48</v>
      </c>
      <c r="B30" s="4" t="s">
        <v>49</v>
      </c>
      <c r="C30" s="10">
        <f>SUM(C31:C44)</f>
        <v>2291857.5099999998</v>
      </c>
      <c r="D30" s="10">
        <f>SUM(D31:D44)</f>
        <v>0</v>
      </c>
      <c r="E30" s="10">
        <f>SUM(E31:E44)</f>
        <v>0</v>
      </c>
      <c r="F30" s="10">
        <f>SUM(F31:F44)</f>
        <v>1809217.5099999998</v>
      </c>
    </row>
    <row r="31" spans="1:6">
      <c r="A31" s="1" t="s">
        <v>50</v>
      </c>
      <c r="B31" s="1" t="s">
        <v>51</v>
      </c>
      <c r="C31" s="12">
        <v>508777.59</v>
      </c>
      <c r="D31" s="23"/>
      <c r="E31" s="23"/>
      <c r="F31" s="23">
        <f>SUM(C31:E31)</f>
        <v>508777.59</v>
      </c>
    </row>
    <row r="32" spans="1:6">
      <c r="A32" s="1"/>
      <c r="B32" s="1"/>
      <c r="C32" s="12">
        <v>20400</v>
      </c>
      <c r="D32" s="23"/>
      <c r="E32" s="23"/>
      <c r="F32" s="23"/>
    </row>
    <row r="33" spans="1:6">
      <c r="A33" s="1"/>
      <c r="B33" s="1"/>
      <c r="C33" s="12">
        <v>440280</v>
      </c>
      <c r="D33" s="23"/>
      <c r="E33" s="23"/>
      <c r="F33" s="23"/>
    </row>
    <row r="34" spans="1:6">
      <c r="A34" s="1" t="s">
        <v>52</v>
      </c>
      <c r="B34" s="1" t="s">
        <v>53</v>
      </c>
      <c r="C34" s="12">
        <v>50023.360000000001</v>
      </c>
      <c r="D34" s="23"/>
      <c r="E34" s="23"/>
      <c r="F34" s="23">
        <f t="shared" ref="F34:F44" si="2">SUM(C34:E34)</f>
        <v>50023.360000000001</v>
      </c>
    </row>
    <row r="35" spans="1:6">
      <c r="A35" s="1" t="s">
        <v>54</v>
      </c>
      <c r="B35" s="1" t="s">
        <v>55</v>
      </c>
      <c r="C35" s="12">
        <v>56943.81</v>
      </c>
      <c r="D35" s="23"/>
      <c r="E35" s="23"/>
      <c r="F35" s="23">
        <f t="shared" si="2"/>
        <v>56943.81</v>
      </c>
    </row>
    <row r="36" spans="1:6">
      <c r="A36" s="1" t="s">
        <v>56</v>
      </c>
      <c r="B36" s="1" t="s">
        <v>57</v>
      </c>
      <c r="C36" s="12">
        <v>847068.62</v>
      </c>
      <c r="D36" s="23"/>
      <c r="E36" s="23"/>
      <c r="F36" s="23">
        <f t="shared" si="2"/>
        <v>847068.62</v>
      </c>
    </row>
    <row r="37" spans="1:6">
      <c r="A37" s="1" t="s">
        <v>58</v>
      </c>
      <c r="B37" s="1" t="s">
        <v>59</v>
      </c>
      <c r="C37" s="12">
        <v>346404.13</v>
      </c>
      <c r="D37" s="23"/>
      <c r="E37" s="23"/>
      <c r="F37" s="23">
        <f t="shared" si="2"/>
        <v>346404.13</v>
      </c>
    </row>
    <row r="38" spans="1:6">
      <c r="A38" s="1" t="s">
        <v>60</v>
      </c>
      <c r="B38" s="1" t="s">
        <v>61</v>
      </c>
      <c r="C38" s="12"/>
      <c r="D38" s="23"/>
      <c r="E38" s="23"/>
      <c r="F38" s="23">
        <f t="shared" si="2"/>
        <v>0</v>
      </c>
    </row>
    <row r="39" spans="1:6">
      <c r="A39" s="1" t="s">
        <v>62</v>
      </c>
      <c r="B39" s="1" t="s">
        <v>63</v>
      </c>
      <c r="C39" s="12"/>
      <c r="D39" s="23"/>
      <c r="E39" s="23"/>
      <c r="F39" s="23">
        <f t="shared" si="2"/>
        <v>0</v>
      </c>
    </row>
    <row r="40" spans="1:6">
      <c r="A40" s="1" t="s">
        <v>64</v>
      </c>
      <c r="B40" s="1" t="s">
        <v>65</v>
      </c>
      <c r="C40" s="12"/>
      <c r="D40" s="23"/>
      <c r="E40" s="23"/>
      <c r="F40" s="23">
        <f t="shared" si="2"/>
        <v>0</v>
      </c>
    </row>
    <row r="41" spans="1:6">
      <c r="A41" s="1" t="s">
        <v>66</v>
      </c>
      <c r="B41" s="1" t="s">
        <v>67</v>
      </c>
      <c r="C41" s="12"/>
      <c r="D41" s="23"/>
      <c r="E41" s="23"/>
      <c r="F41" s="23">
        <f t="shared" si="2"/>
        <v>0</v>
      </c>
    </row>
    <row r="42" spans="1:6">
      <c r="A42" s="1" t="s">
        <v>68</v>
      </c>
      <c r="B42" s="1" t="s">
        <v>456</v>
      </c>
      <c r="C42" s="12">
        <v>21960</v>
      </c>
      <c r="D42" s="23"/>
      <c r="E42" s="23"/>
      <c r="F42" s="23"/>
    </row>
    <row r="43" spans="1:6">
      <c r="A43" s="1" t="s">
        <v>70</v>
      </c>
      <c r="B43" s="1" t="s">
        <v>71</v>
      </c>
      <c r="C43" s="12"/>
      <c r="D43" s="23"/>
      <c r="E43" s="23"/>
      <c r="F43" s="23">
        <f t="shared" si="2"/>
        <v>0</v>
      </c>
    </row>
    <row r="44" spans="1:6">
      <c r="A44" s="1" t="s">
        <v>72</v>
      </c>
      <c r="B44" s="1" t="s">
        <v>73</v>
      </c>
      <c r="C44" s="12"/>
      <c r="D44" s="23"/>
      <c r="E44" s="23"/>
      <c r="F44" s="23">
        <f t="shared" si="2"/>
        <v>0</v>
      </c>
    </row>
    <row r="45" spans="1:6">
      <c r="A45" s="1"/>
      <c r="B45" s="1"/>
      <c r="C45" s="12"/>
      <c r="D45" s="18"/>
      <c r="E45" s="18"/>
      <c r="F45" s="18"/>
    </row>
    <row r="46" spans="1:6">
      <c r="A46" s="4" t="s">
        <v>74</v>
      </c>
      <c r="B46" s="4" t="s">
        <v>457</v>
      </c>
      <c r="C46" s="10">
        <f t="shared" ref="C46:E46" si="3">SUM(C47:C50)</f>
        <v>870000</v>
      </c>
      <c r="D46" s="10">
        <f t="shared" si="3"/>
        <v>0</v>
      </c>
      <c r="E46" s="10">
        <f t="shared" si="3"/>
        <v>0</v>
      </c>
      <c r="F46" s="10">
        <f>SUM(F47:F50)</f>
        <v>870000</v>
      </c>
    </row>
    <row r="47" spans="1:6">
      <c r="A47" s="1" t="s">
        <v>76</v>
      </c>
      <c r="B47" s="1" t="s">
        <v>77</v>
      </c>
      <c r="C47" s="23">
        <v>870000</v>
      </c>
      <c r="D47" s="23"/>
      <c r="E47" s="23"/>
      <c r="F47" s="23">
        <f>SUM(C47:E47)</f>
        <v>870000</v>
      </c>
    </row>
    <row r="48" spans="1:6">
      <c r="A48" s="1" t="s">
        <v>78</v>
      </c>
      <c r="B48" s="1" t="s">
        <v>79</v>
      </c>
      <c r="C48" s="23"/>
      <c r="D48" s="23"/>
      <c r="E48" s="23"/>
      <c r="F48" s="23">
        <f>SUM(C48:E48)</f>
        <v>0</v>
      </c>
    </row>
    <row r="49" spans="1:6">
      <c r="A49" s="1" t="s">
        <v>80</v>
      </c>
      <c r="B49" s="1" t="s">
        <v>81</v>
      </c>
      <c r="C49" s="23"/>
      <c r="D49" s="23"/>
      <c r="E49" s="23"/>
      <c r="F49" s="23">
        <f>SUM(C49:E49)</f>
        <v>0</v>
      </c>
    </row>
    <row r="50" spans="1:6">
      <c r="A50" s="1" t="s">
        <v>82</v>
      </c>
      <c r="B50" s="1" t="s">
        <v>83</v>
      </c>
      <c r="C50" s="18"/>
      <c r="D50" s="18"/>
      <c r="E50" s="18"/>
      <c r="F50" s="18">
        <f>SUM(C50:E50)</f>
        <v>0</v>
      </c>
    </row>
    <row r="51" spans="1:6">
      <c r="A51" s="1"/>
      <c r="B51" s="1"/>
      <c r="C51" s="18"/>
      <c r="D51" s="18"/>
      <c r="E51" s="18"/>
      <c r="F51" s="18"/>
    </row>
    <row r="52" spans="1:6">
      <c r="A52" s="4" t="s">
        <v>84</v>
      </c>
      <c r="B52" s="4" t="s">
        <v>85</v>
      </c>
      <c r="C52" s="10">
        <f t="shared" ref="C52:F52" si="4">SUM(C53:C54)</f>
        <v>0</v>
      </c>
      <c r="D52" s="10">
        <f>SUM(D53:D61)</f>
        <v>0</v>
      </c>
      <c r="E52" s="10">
        <f t="shared" si="4"/>
        <v>0</v>
      </c>
      <c r="F52" s="10">
        <f t="shared" si="4"/>
        <v>0</v>
      </c>
    </row>
    <row r="53" spans="1:6">
      <c r="A53" s="1" t="s">
        <v>86</v>
      </c>
      <c r="B53" s="1" t="s">
        <v>2912</v>
      </c>
      <c r="C53" s="18"/>
      <c r="D53" s="18"/>
      <c r="E53" s="18"/>
      <c r="F53" s="18">
        <f>SUM(C53:E53)</f>
        <v>0</v>
      </c>
    </row>
    <row r="54" spans="1:6">
      <c r="A54" s="1" t="s">
        <v>88</v>
      </c>
      <c r="B54" s="1" t="s">
        <v>89</v>
      </c>
      <c r="C54" s="18"/>
      <c r="D54" s="18"/>
      <c r="E54" s="18"/>
      <c r="F54" s="18">
        <f>SUM(C54:E54)</f>
        <v>0</v>
      </c>
    </row>
    <row r="55" spans="1:6">
      <c r="A55" s="1" t="s">
        <v>90</v>
      </c>
      <c r="B55" s="1" t="s">
        <v>91</v>
      </c>
      <c r="C55" s="18"/>
      <c r="D55" s="18"/>
      <c r="E55" s="18"/>
      <c r="F55" s="18"/>
    </row>
    <row r="56" spans="1:6">
      <c r="A56" s="1" t="s">
        <v>92</v>
      </c>
      <c r="B56" s="1" t="s">
        <v>2913</v>
      </c>
      <c r="C56" s="18"/>
      <c r="D56" s="18"/>
      <c r="E56" s="18"/>
      <c r="F56" s="18"/>
    </row>
    <row r="57" spans="1:6">
      <c r="A57" s="1"/>
      <c r="B57" s="1"/>
      <c r="C57" s="18">
        <v>14002.11</v>
      </c>
      <c r="E57" s="18"/>
      <c r="F57" s="18"/>
    </row>
    <row r="58" spans="1:6">
      <c r="A58" s="1"/>
      <c r="B58" s="1"/>
      <c r="C58" s="18">
        <v>463962.04</v>
      </c>
      <c r="D58" s="18"/>
      <c r="E58" s="18"/>
      <c r="F58" s="18"/>
    </row>
    <row r="59" spans="1:6">
      <c r="A59" s="1"/>
      <c r="B59" s="1"/>
      <c r="C59" s="18">
        <v>606532.99</v>
      </c>
      <c r="D59" s="18"/>
      <c r="E59" s="18"/>
      <c r="F59" s="18"/>
    </row>
    <row r="60" spans="1:6">
      <c r="A60" s="1"/>
      <c r="B60" s="1"/>
      <c r="C60" s="18"/>
      <c r="D60" s="18"/>
      <c r="E60" s="18"/>
      <c r="F60" s="18"/>
    </row>
    <row r="61" spans="1:6">
      <c r="A61" s="1"/>
      <c r="B61" s="1"/>
      <c r="C61" s="18"/>
      <c r="D61" s="18"/>
      <c r="E61" s="18"/>
      <c r="F61" s="18"/>
    </row>
    <row r="62" spans="1:6">
      <c r="A62" s="4" t="s">
        <v>94</v>
      </c>
      <c r="B62" s="4" t="s">
        <v>95</v>
      </c>
      <c r="C62" s="10">
        <f t="shared" ref="C62:E62" si="5">SUM(C63:C67)</f>
        <v>431619.17</v>
      </c>
      <c r="D62" s="10">
        <f t="shared" si="5"/>
        <v>1003795.64</v>
      </c>
      <c r="E62" s="10">
        <f t="shared" si="5"/>
        <v>0</v>
      </c>
      <c r="F62" s="10">
        <f>SUM(F63:F67)</f>
        <v>1395182.7699999998</v>
      </c>
    </row>
    <row r="63" spans="1:6">
      <c r="A63" s="1" t="s">
        <v>96</v>
      </c>
      <c r="B63" s="1" t="s">
        <v>97</v>
      </c>
      <c r="C63" s="13">
        <v>190191.52</v>
      </c>
      <c r="D63" s="23">
        <v>450355.38</v>
      </c>
      <c r="E63" s="23"/>
      <c r="F63" s="23">
        <f>SUM(C63:E63)</f>
        <v>640546.9</v>
      </c>
    </row>
    <row r="64" spans="1:6">
      <c r="A64" s="1"/>
      <c r="B64" s="1"/>
      <c r="C64" s="13">
        <v>20232.04</v>
      </c>
      <c r="D64" s="23"/>
      <c r="E64" s="23"/>
      <c r="F64" s="23"/>
    </row>
    <row r="65" spans="1:6">
      <c r="A65" s="1" t="s">
        <v>98</v>
      </c>
      <c r="B65" s="1" t="s">
        <v>99</v>
      </c>
      <c r="C65" s="13">
        <v>201195.61</v>
      </c>
      <c r="D65" s="23">
        <v>504524.58</v>
      </c>
      <c r="E65" s="23"/>
      <c r="F65" s="23">
        <f>SUM(C65:E65)</f>
        <v>705720.19</v>
      </c>
    </row>
    <row r="66" spans="1:6">
      <c r="A66" s="1"/>
      <c r="B66" s="1"/>
      <c r="C66" s="13">
        <v>20000</v>
      </c>
      <c r="D66" s="23"/>
      <c r="E66" s="23"/>
      <c r="F66" s="23"/>
    </row>
    <row r="67" spans="1:6">
      <c r="A67" s="1" t="s">
        <v>100</v>
      </c>
      <c r="B67" s="1" t="s">
        <v>101</v>
      </c>
      <c r="C67" s="13"/>
      <c r="D67" s="23">
        <v>48915.68</v>
      </c>
      <c r="E67" s="23"/>
      <c r="F67" s="23">
        <f>SUM(C67:E67)</f>
        <v>48915.68</v>
      </c>
    </row>
    <row r="68" spans="1:6">
      <c r="A68" s="1"/>
      <c r="B68" s="1"/>
      <c r="C68" s="78"/>
      <c r="D68" s="78"/>
      <c r="E68" s="78"/>
      <c r="F68" s="78"/>
    </row>
    <row r="69" spans="1:6" ht="15">
      <c r="A69" s="16" t="s">
        <v>102</v>
      </c>
      <c r="B69" s="16" t="s">
        <v>458</v>
      </c>
      <c r="C69" s="17">
        <f t="shared" ref="C69:E69" si="6">C70+C83+C87+C91+C97+C102+C108+C122+C141</f>
        <v>175</v>
      </c>
      <c r="D69" s="17">
        <f>D70+D83+D87+D91+D97+D102+D108+D122+D141</f>
        <v>2622928.7699999996</v>
      </c>
      <c r="E69" s="17">
        <f t="shared" si="6"/>
        <v>0</v>
      </c>
      <c r="F69" s="17">
        <f>F70+F83+F87+F91+F97+F102+F108+F122+F141</f>
        <v>2623103.7699999996</v>
      </c>
    </row>
    <row r="70" spans="1:6">
      <c r="A70" s="4" t="s">
        <v>104</v>
      </c>
      <c r="B70" s="4" t="s">
        <v>459</v>
      </c>
      <c r="C70" s="10">
        <f t="shared" ref="C70:E70" si="7">SUM(C71:C81)</f>
        <v>0</v>
      </c>
      <c r="D70" s="10">
        <f>SUM(D71:D81)</f>
        <v>525543.17999999993</v>
      </c>
      <c r="E70" s="10">
        <f t="shared" si="7"/>
        <v>0</v>
      </c>
      <c r="F70" s="10">
        <f>SUM(F71:F81)</f>
        <v>525543.17999999993</v>
      </c>
    </row>
    <row r="71" spans="1:6">
      <c r="A71" s="1" t="s">
        <v>106</v>
      </c>
      <c r="B71" s="1" t="s">
        <v>107</v>
      </c>
      <c r="C71" s="13"/>
      <c r="D71" s="23"/>
      <c r="E71" s="23"/>
      <c r="F71" s="23">
        <f t="shared" ref="F71:F81" si="8">SUM(C71:E71)</f>
        <v>0</v>
      </c>
    </row>
    <row r="72" spans="1:6">
      <c r="A72" s="1" t="s">
        <v>108</v>
      </c>
      <c r="B72" s="1" t="s">
        <v>109</v>
      </c>
      <c r="C72" s="13"/>
      <c r="D72" s="23"/>
      <c r="E72" s="23"/>
      <c r="F72" s="23">
        <f t="shared" si="8"/>
        <v>0</v>
      </c>
    </row>
    <row r="73" spans="1:6">
      <c r="A73" s="1"/>
      <c r="B73" s="1"/>
      <c r="C73" s="13"/>
      <c r="D73" s="23"/>
      <c r="E73" s="23"/>
      <c r="F73" s="23"/>
    </row>
    <row r="74" spans="1:6">
      <c r="A74" s="1"/>
      <c r="B74" s="1"/>
      <c r="C74" s="13"/>
      <c r="D74" s="23"/>
      <c r="E74" s="23"/>
      <c r="F74" s="23"/>
    </row>
    <row r="75" spans="1:6">
      <c r="A75" s="1"/>
      <c r="B75" s="1"/>
      <c r="C75" s="13"/>
      <c r="D75" s="23"/>
      <c r="E75" s="23"/>
      <c r="F75" s="23"/>
    </row>
    <row r="76" spans="1:6">
      <c r="A76" s="1" t="s">
        <v>110</v>
      </c>
      <c r="B76" s="1" t="s">
        <v>111</v>
      </c>
      <c r="C76" s="13"/>
      <c r="D76" s="23"/>
      <c r="E76" s="23"/>
      <c r="F76" s="23">
        <f t="shared" si="8"/>
        <v>0</v>
      </c>
    </row>
    <row r="77" spans="1:6">
      <c r="A77" s="1" t="s">
        <v>112</v>
      </c>
      <c r="B77" s="1" t="s">
        <v>113</v>
      </c>
      <c r="C77" s="13"/>
      <c r="D77" s="23"/>
      <c r="E77" s="23"/>
      <c r="F77" s="23">
        <f t="shared" si="8"/>
        <v>0</v>
      </c>
    </row>
    <row r="78" spans="1:6">
      <c r="A78" s="1"/>
      <c r="B78" s="1"/>
      <c r="C78" s="13"/>
      <c r="D78" s="23"/>
      <c r="E78" s="23"/>
      <c r="F78" s="23"/>
    </row>
    <row r="79" spans="1:6">
      <c r="A79" s="1" t="s">
        <v>114</v>
      </c>
      <c r="B79" s="1" t="s">
        <v>115</v>
      </c>
      <c r="C79" s="13"/>
      <c r="D79" s="23">
        <v>513607.18</v>
      </c>
      <c r="E79" s="23"/>
      <c r="F79" s="23">
        <f t="shared" si="8"/>
        <v>513607.18</v>
      </c>
    </row>
    <row r="80" spans="1:6">
      <c r="A80" s="1" t="s">
        <v>116</v>
      </c>
      <c r="B80" s="1" t="s">
        <v>117</v>
      </c>
      <c r="C80" s="13"/>
      <c r="D80" s="23">
        <v>11936</v>
      </c>
      <c r="E80" s="23"/>
      <c r="F80" s="23">
        <f t="shared" si="8"/>
        <v>11936</v>
      </c>
    </row>
    <row r="81" spans="1:6">
      <c r="A81" s="1" t="s">
        <v>118</v>
      </c>
      <c r="B81" s="1" t="s">
        <v>119</v>
      </c>
      <c r="C81" s="13"/>
      <c r="D81" s="23"/>
      <c r="E81" s="23"/>
      <c r="F81" s="23">
        <f t="shared" si="8"/>
        <v>0</v>
      </c>
    </row>
    <row r="82" spans="1:6">
      <c r="A82" s="1"/>
      <c r="B82" s="1"/>
      <c r="C82" s="13"/>
      <c r="D82" s="23"/>
      <c r="E82" s="23"/>
      <c r="F82" s="23"/>
    </row>
    <row r="83" spans="1:6">
      <c r="A83" s="4" t="s">
        <v>120</v>
      </c>
      <c r="B83" s="4" t="s">
        <v>464</v>
      </c>
      <c r="C83" s="10">
        <f t="shared" ref="C83:E83" si="9">SUM(C84:C85)</f>
        <v>0</v>
      </c>
      <c r="D83" s="10">
        <f t="shared" si="9"/>
        <v>0</v>
      </c>
      <c r="E83" s="10">
        <f t="shared" si="9"/>
        <v>0</v>
      </c>
      <c r="F83" s="10">
        <f>SUM(F84:F85)</f>
        <v>0</v>
      </c>
    </row>
    <row r="84" spans="1:6">
      <c r="A84" s="1" t="s">
        <v>122</v>
      </c>
      <c r="B84" s="1" t="s">
        <v>123</v>
      </c>
      <c r="C84" s="13"/>
      <c r="D84" s="23"/>
      <c r="E84" s="23"/>
      <c r="F84" s="23">
        <f>SUM(C84:E84)</f>
        <v>0</v>
      </c>
    </row>
    <row r="85" spans="1:6">
      <c r="A85" s="1" t="s">
        <v>124</v>
      </c>
      <c r="B85" s="1" t="s">
        <v>125</v>
      </c>
      <c r="C85" s="13"/>
      <c r="D85" s="23"/>
      <c r="E85" s="23"/>
      <c r="F85" s="23">
        <f>SUM(C85:E85)</f>
        <v>0</v>
      </c>
    </row>
    <row r="86" spans="1:6">
      <c r="A86" s="1"/>
      <c r="B86" s="1"/>
      <c r="C86" s="23"/>
      <c r="D86" s="23"/>
      <c r="E86" s="23"/>
      <c r="F86" s="23"/>
    </row>
    <row r="87" spans="1:6">
      <c r="A87" s="4" t="s">
        <v>126</v>
      </c>
      <c r="B87" s="4" t="s">
        <v>483</v>
      </c>
      <c r="C87" s="10">
        <f t="shared" ref="C87:E87" si="10">SUM(C88:C89)</f>
        <v>0</v>
      </c>
      <c r="D87" s="10">
        <f t="shared" si="10"/>
        <v>0</v>
      </c>
      <c r="E87" s="10">
        <f t="shared" si="10"/>
        <v>0</v>
      </c>
      <c r="F87" s="10">
        <f>SUM(F88:F89)</f>
        <v>0</v>
      </c>
    </row>
    <row r="88" spans="1:6">
      <c r="A88" s="1" t="s">
        <v>128</v>
      </c>
      <c r="B88" s="1" t="s">
        <v>129</v>
      </c>
      <c r="C88" s="12"/>
      <c r="D88" s="23"/>
      <c r="E88" s="23"/>
      <c r="F88" s="23">
        <f>SUM(C88:E88)</f>
        <v>0</v>
      </c>
    </row>
    <row r="89" spans="1:6">
      <c r="A89" s="1" t="s">
        <v>130</v>
      </c>
      <c r="B89" s="1" t="s">
        <v>483</v>
      </c>
      <c r="C89" s="12"/>
      <c r="D89" s="23"/>
      <c r="E89" s="23"/>
      <c r="F89" s="23">
        <f>SUM(C89:E89)</f>
        <v>0</v>
      </c>
    </row>
    <row r="90" spans="1:6">
      <c r="A90" s="1"/>
      <c r="B90" s="1"/>
      <c r="C90" s="23"/>
      <c r="D90" s="23"/>
      <c r="E90" s="23"/>
      <c r="F90" s="23"/>
    </row>
    <row r="91" spans="1:6">
      <c r="A91" s="4" t="s">
        <v>131</v>
      </c>
      <c r="B91" s="4" t="s">
        <v>132</v>
      </c>
      <c r="C91" s="10">
        <f t="shared" ref="C91:E91" si="11">SUM(C92:C95)</f>
        <v>0</v>
      </c>
      <c r="D91" s="10">
        <f t="shared" si="11"/>
        <v>3136</v>
      </c>
      <c r="E91" s="10">
        <f t="shared" si="11"/>
        <v>0</v>
      </c>
      <c r="F91" s="10">
        <f>SUM(F92:F95)</f>
        <v>3136</v>
      </c>
    </row>
    <row r="92" spans="1:6">
      <c r="A92" s="1" t="s">
        <v>133</v>
      </c>
      <c r="B92" s="1" t="s">
        <v>134</v>
      </c>
      <c r="C92" s="12"/>
      <c r="D92" s="18">
        <v>163</v>
      </c>
      <c r="E92" s="18"/>
      <c r="F92" s="23">
        <f>SUM(C92:E92)</f>
        <v>163</v>
      </c>
    </row>
    <row r="93" spans="1:6">
      <c r="A93" s="1" t="s">
        <v>135</v>
      </c>
      <c r="B93" s="1" t="s">
        <v>136</v>
      </c>
      <c r="C93" s="12"/>
      <c r="D93" s="18"/>
      <c r="E93" s="18"/>
      <c r="F93" s="18">
        <f>SUM(C93:E93)</f>
        <v>0</v>
      </c>
    </row>
    <row r="94" spans="1:6">
      <c r="A94" s="1" t="s">
        <v>137</v>
      </c>
      <c r="B94" s="1" t="s">
        <v>138</v>
      </c>
      <c r="C94" s="12"/>
      <c r="D94" s="18"/>
      <c r="E94" s="18"/>
      <c r="F94" s="18">
        <f>SUM(C94:E94)</f>
        <v>0</v>
      </c>
    </row>
    <row r="95" spans="1:6">
      <c r="A95" s="1" t="s">
        <v>139</v>
      </c>
      <c r="B95" s="1" t="s">
        <v>140</v>
      </c>
      <c r="C95" s="12"/>
      <c r="D95" s="18">
        <v>2973</v>
      </c>
      <c r="E95" s="18"/>
      <c r="F95" s="18">
        <f>SUM(C95:E95)</f>
        <v>2973</v>
      </c>
    </row>
    <row r="96" spans="1:6">
      <c r="A96" s="1"/>
      <c r="B96" s="1"/>
      <c r="C96" s="18"/>
      <c r="D96" s="18"/>
      <c r="E96" s="18"/>
      <c r="F96" s="18"/>
    </row>
    <row r="97" spans="1:6">
      <c r="A97" s="4" t="s">
        <v>141</v>
      </c>
      <c r="B97" s="4" t="s">
        <v>142</v>
      </c>
      <c r="C97" s="10">
        <f t="shared" ref="C97:E97" si="12">SUM(C98:C100)</f>
        <v>0</v>
      </c>
      <c r="D97" s="10">
        <f t="shared" si="12"/>
        <v>0</v>
      </c>
      <c r="E97" s="10">
        <f t="shared" si="12"/>
        <v>0</v>
      </c>
      <c r="F97" s="10">
        <f>SUM(F98:F100)</f>
        <v>0</v>
      </c>
    </row>
    <row r="98" spans="1:6">
      <c r="A98" s="1" t="s">
        <v>143</v>
      </c>
      <c r="B98" s="1" t="s">
        <v>144</v>
      </c>
      <c r="C98" s="13"/>
      <c r="D98" s="23"/>
      <c r="E98" s="23"/>
      <c r="F98" s="23">
        <f>SUM(C98:E98)</f>
        <v>0</v>
      </c>
    </row>
    <row r="99" spans="1:6">
      <c r="A99" s="1" t="s">
        <v>153</v>
      </c>
      <c r="B99" s="1" t="s">
        <v>485</v>
      </c>
      <c r="C99" s="13"/>
      <c r="D99" s="23"/>
      <c r="E99" s="23"/>
      <c r="F99" s="23">
        <f>SUM(C99:E99)</f>
        <v>0</v>
      </c>
    </row>
    <row r="100" spans="1:6">
      <c r="A100" s="1" t="s">
        <v>155</v>
      </c>
      <c r="B100" s="1" t="s">
        <v>682</v>
      </c>
      <c r="C100" s="13"/>
      <c r="D100" s="23"/>
      <c r="E100" s="23"/>
      <c r="F100" s="23">
        <f>SUM(C100:E100)</f>
        <v>0</v>
      </c>
    </row>
    <row r="101" spans="1:6">
      <c r="A101" s="1"/>
      <c r="B101" s="1"/>
      <c r="C101" s="18"/>
      <c r="D101" s="18"/>
      <c r="E101" s="18"/>
      <c r="F101" s="18"/>
    </row>
    <row r="102" spans="1:6">
      <c r="A102" s="4" t="s">
        <v>157</v>
      </c>
      <c r="B102" s="4" t="s">
        <v>158</v>
      </c>
      <c r="C102" s="10">
        <f t="shared" ref="C102:E102" si="13">SUM(C103:C106)</f>
        <v>0</v>
      </c>
      <c r="D102" s="10">
        <f t="shared" si="13"/>
        <v>0</v>
      </c>
      <c r="E102" s="10">
        <f t="shared" si="13"/>
        <v>0</v>
      </c>
      <c r="F102" s="10">
        <f>SUM(F103:F106)</f>
        <v>0</v>
      </c>
    </row>
    <row r="103" spans="1:6">
      <c r="A103" s="1" t="s">
        <v>161</v>
      </c>
      <c r="B103" s="1" t="s">
        <v>162</v>
      </c>
      <c r="C103" s="23"/>
      <c r="D103" s="23"/>
      <c r="E103" s="23"/>
      <c r="F103" s="23">
        <f>SUM(C103:E103)</f>
        <v>0</v>
      </c>
    </row>
    <row r="104" spans="1:6">
      <c r="A104" s="1" t="s">
        <v>163</v>
      </c>
      <c r="B104" s="1" t="s">
        <v>164</v>
      </c>
      <c r="C104" s="23"/>
      <c r="D104" s="23"/>
      <c r="E104" s="23"/>
      <c r="F104" s="23">
        <f>SUM(C104:E104)</f>
        <v>0</v>
      </c>
    </row>
    <row r="105" spans="1:6">
      <c r="A105" s="1" t="s">
        <v>165</v>
      </c>
      <c r="B105" s="1" t="s">
        <v>166</v>
      </c>
      <c r="C105" s="23"/>
      <c r="D105" s="23"/>
      <c r="E105" s="23"/>
      <c r="F105" s="23">
        <f>SUM(C105:E105)</f>
        <v>0</v>
      </c>
    </row>
    <row r="106" spans="1:6">
      <c r="A106" s="1" t="s">
        <v>167</v>
      </c>
      <c r="B106" s="1" t="s">
        <v>168</v>
      </c>
      <c r="C106" s="23"/>
      <c r="D106" s="23"/>
      <c r="E106" s="23"/>
      <c r="F106" s="23">
        <f>SUM(C106:E106)</f>
        <v>0</v>
      </c>
    </row>
    <row r="107" spans="1:6">
      <c r="A107" s="1"/>
      <c r="B107" s="1"/>
      <c r="C107" s="18"/>
      <c r="D107" s="18"/>
      <c r="E107" s="18"/>
      <c r="F107" s="18"/>
    </row>
    <row r="108" spans="1:6">
      <c r="A108" s="4" t="s">
        <v>169</v>
      </c>
      <c r="B108" s="4" t="s">
        <v>170</v>
      </c>
      <c r="C108" s="10">
        <f t="shared" ref="C108:E108" si="14">SUM(C109:C120)</f>
        <v>0</v>
      </c>
      <c r="D108" s="10">
        <f t="shared" si="14"/>
        <v>252298.74</v>
      </c>
      <c r="E108" s="10">
        <f t="shared" si="14"/>
        <v>0</v>
      </c>
      <c r="F108" s="10">
        <f>SUM(F109:F120)</f>
        <v>252298.74</v>
      </c>
    </row>
    <row r="109" spans="1:6">
      <c r="A109" s="1" t="s">
        <v>171</v>
      </c>
      <c r="B109" s="1" t="s">
        <v>172</v>
      </c>
      <c r="C109" s="12"/>
      <c r="D109" s="23"/>
      <c r="E109" s="23"/>
      <c r="F109" s="23">
        <f t="shared" ref="F109:F120" si="15">SUM(C109:E109)</f>
        <v>0</v>
      </c>
    </row>
    <row r="110" spans="1:6">
      <c r="A110" s="1" t="s">
        <v>173</v>
      </c>
      <c r="B110" s="1" t="s">
        <v>490</v>
      </c>
      <c r="C110" s="12"/>
      <c r="D110" s="23"/>
      <c r="E110" s="23"/>
      <c r="F110" s="23">
        <f t="shared" si="15"/>
        <v>0</v>
      </c>
    </row>
    <row r="111" spans="1:6">
      <c r="A111" s="1" t="s">
        <v>175</v>
      </c>
      <c r="B111" s="1" t="s">
        <v>176</v>
      </c>
      <c r="C111" s="12"/>
      <c r="D111" s="23"/>
      <c r="E111" s="23"/>
      <c r="F111" s="23">
        <f t="shared" si="15"/>
        <v>0</v>
      </c>
    </row>
    <row r="112" spans="1:6">
      <c r="A112" s="1" t="s">
        <v>177</v>
      </c>
      <c r="B112" s="1" t="s">
        <v>491</v>
      </c>
      <c r="C112" s="12"/>
      <c r="D112" s="23"/>
      <c r="E112" s="23"/>
      <c r="F112" s="23">
        <f t="shared" si="15"/>
        <v>0</v>
      </c>
    </row>
    <row r="113" spans="1:6">
      <c r="A113" s="1" t="s">
        <v>179</v>
      </c>
      <c r="B113" s="1" t="s">
        <v>180</v>
      </c>
      <c r="C113" s="12"/>
      <c r="D113" s="23"/>
      <c r="E113" s="23"/>
      <c r="F113" s="23">
        <f t="shared" si="15"/>
        <v>0</v>
      </c>
    </row>
    <row r="114" spans="1:6">
      <c r="A114" s="1" t="s">
        <v>181</v>
      </c>
      <c r="B114" s="1" t="s">
        <v>182</v>
      </c>
      <c r="C114" s="12"/>
      <c r="D114" s="23">
        <v>51027.28</v>
      </c>
      <c r="E114" s="23"/>
      <c r="F114" s="23">
        <f t="shared" si="15"/>
        <v>51027.28</v>
      </c>
    </row>
    <row r="115" spans="1:6">
      <c r="A115" s="1" t="s">
        <v>183</v>
      </c>
      <c r="B115" s="1" t="s">
        <v>493</v>
      </c>
      <c r="C115" s="12"/>
      <c r="D115" s="23"/>
      <c r="E115" s="23"/>
      <c r="F115" s="23">
        <f t="shared" si="15"/>
        <v>0</v>
      </c>
    </row>
    <row r="116" spans="1:6">
      <c r="A116" s="1" t="s">
        <v>185</v>
      </c>
      <c r="B116" s="1" t="s">
        <v>186</v>
      </c>
      <c r="C116" s="12"/>
      <c r="D116" s="23"/>
      <c r="E116" s="23"/>
      <c r="F116" s="23">
        <f t="shared" si="15"/>
        <v>0</v>
      </c>
    </row>
    <row r="117" spans="1:6">
      <c r="A117" s="1" t="s">
        <v>187</v>
      </c>
      <c r="B117" s="1" t="s">
        <v>188</v>
      </c>
      <c r="C117" s="12"/>
      <c r="D117" s="23"/>
      <c r="E117" s="23"/>
      <c r="F117" s="23">
        <f t="shared" si="15"/>
        <v>0</v>
      </c>
    </row>
    <row r="118" spans="1:6">
      <c r="A118" s="1" t="s">
        <v>189</v>
      </c>
      <c r="B118" s="1" t="s">
        <v>190</v>
      </c>
      <c r="C118" s="12"/>
      <c r="D118" s="23"/>
      <c r="E118" s="23"/>
      <c r="F118" s="23">
        <f t="shared" si="15"/>
        <v>0</v>
      </c>
    </row>
    <row r="119" spans="1:6">
      <c r="A119" s="1" t="s">
        <v>191</v>
      </c>
      <c r="B119" s="1" t="s">
        <v>192</v>
      </c>
      <c r="C119" s="12"/>
      <c r="D119" s="23">
        <v>201271.46</v>
      </c>
      <c r="E119" s="23"/>
      <c r="F119" s="23">
        <f t="shared" si="15"/>
        <v>201271.46</v>
      </c>
    </row>
    <row r="120" spans="1:6">
      <c r="A120" s="1" t="s">
        <v>193</v>
      </c>
      <c r="B120" s="1" t="s">
        <v>496</v>
      </c>
      <c r="C120" s="12"/>
      <c r="D120" s="23"/>
      <c r="E120" s="23"/>
      <c r="F120" s="23">
        <f t="shared" si="15"/>
        <v>0</v>
      </c>
    </row>
    <row r="121" spans="1:6">
      <c r="A121" s="1"/>
      <c r="B121" s="1"/>
      <c r="C121" s="18"/>
      <c r="D121" s="23"/>
      <c r="E121" s="23"/>
      <c r="F121" s="23"/>
    </row>
    <row r="122" spans="1:6">
      <c r="A122" s="4" t="s">
        <v>197</v>
      </c>
      <c r="B122" s="4" t="s">
        <v>198</v>
      </c>
      <c r="C122" s="10">
        <f t="shared" ref="C122:E122" si="16">SUM(C123:C139)</f>
        <v>175</v>
      </c>
      <c r="D122" s="10">
        <f t="shared" si="16"/>
        <v>1841950.8499999999</v>
      </c>
      <c r="E122" s="10">
        <f t="shared" si="16"/>
        <v>0</v>
      </c>
      <c r="F122" s="10">
        <f>SUM(F123:F139)</f>
        <v>1842125.8499999999</v>
      </c>
    </row>
    <row r="123" spans="1:6">
      <c r="A123" s="1" t="s">
        <v>199</v>
      </c>
      <c r="B123" s="1" t="s">
        <v>200</v>
      </c>
      <c r="C123" s="13"/>
      <c r="D123" s="23"/>
      <c r="E123" s="23"/>
      <c r="F123" s="23">
        <f t="shared" ref="F123:F139" si="17">SUM(C123:E123)</f>
        <v>0</v>
      </c>
    </row>
    <row r="124" spans="1:6">
      <c r="A124" s="1" t="s">
        <v>201</v>
      </c>
      <c r="B124" s="1" t="s">
        <v>202</v>
      </c>
      <c r="C124" s="13">
        <v>175</v>
      </c>
      <c r="D124" s="23"/>
      <c r="E124" s="23"/>
      <c r="F124" s="23">
        <f t="shared" si="17"/>
        <v>175</v>
      </c>
    </row>
    <row r="125" spans="1:6">
      <c r="A125" s="1" t="s">
        <v>203</v>
      </c>
      <c r="B125" s="1" t="s">
        <v>204</v>
      </c>
      <c r="C125" s="13"/>
      <c r="D125" s="23"/>
      <c r="E125" s="23"/>
      <c r="F125" s="23">
        <f t="shared" si="17"/>
        <v>0</v>
      </c>
    </row>
    <row r="126" spans="1:6">
      <c r="A126" s="1" t="s">
        <v>205</v>
      </c>
      <c r="B126" s="1" t="s">
        <v>206</v>
      </c>
      <c r="C126" s="13"/>
      <c r="D126" s="23">
        <v>14160</v>
      </c>
      <c r="E126" s="23"/>
      <c r="F126" s="23">
        <f t="shared" si="17"/>
        <v>14160</v>
      </c>
    </row>
    <row r="127" spans="1:6">
      <c r="A127" s="1" t="s">
        <v>207</v>
      </c>
      <c r="B127" s="1" t="s">
        <v>497</v>
      </c>
      <c r="C127" s="13"/>
      <c r="D127" s="23"/>
      <c r="E127" s="23"/>
      <c r="F127" s="23">
        <f t="shared" si="17"/>
        <v>0</v>
      </c>
    </row>
    <row r="128" spans="1:6">
      <c r="A128" s="1" t="s">
        <v>209</v>
      </c>
      <c r="B128" s="1" t="s">
        <v>210</v>
      </c>
      <c r="C128" s="13"/>
      <c r="D128" s="23"/>
      <c r="E128" s="23"/>
      <c r="F128" s="23">
        <f t="shared" si="17"/>
        <v>0</v>
      </c>
    </row>
    <row r="129" spans="1:6">
      <c r="A129" s="1" t="s">
        <v>211</v>
      </c>
      <c r="B129" s="1" t="s">
        <v>212</v>
      </c>
      <c r="C129" s="13"/>
      <c r="D129" s="23"/>
      <c r="E129" s="23"/>
      <c r="F129" s="23">
        <f t="shared" si="17"/>
        <v>0</v>
      </c>
    </row>
    <row r="130" spans="1:6">
      <c r="A130" s="1" t="s">
        <v>213</v>
      </c>
      <c r="B130" s="1" t="s">
        <v>214</v>
      </c>
      <c r="C130" s="13"/>
      <c r="D130" s="23"/>
      <c r="E130" s="23"/>
      <c r="F130" s="23">
        <f t="shared" si="17"/>
        <v>0</v>
      </c>
    </row>
    <row r="131" spans="1:6">
      <c r="A131" s="1" t="s">
        <v>215</v>
      </c>
      <c r="B131" s="1" t="s">
        <v>692</v>
      </c>
      <c r="C131" s="13"/>
      <c r="D131" s="23"/>
      <c r="E131" s="23"/>
      <c r="F131" s="23">
        <f t="shared" si="17"/>
        <v>0</v>
      </c>
    </row>
    <row r="132" spans="1:6">
      <c r="A132" s="1" t="s">
        <v>217</v>
      </c>
      <c r="B132" s="1" t="s">
        <v>218</v>
      </c>
      <c r="C132" s="13"/>
      <c r="D132" s="23"/>
      <c r="E132" s="23"/>
      <c r="F132" s="23">
        <f t="shared" si="17"/>
        <v>0</v>
      </c>
    </row>
    <row r="133" spans="1:6">
      <c r="A133" s="1" t="s">
        <v>219</v>
      </c>
      <c r="B133" s="1" t="s">
        <v>220</v>
      </c>
      <c r="C133" s="13"/>
      <c r="D133" s="23"/>
      <c r="E133" s="23"/>
      <c r="F133" s="23">
        <f t="shared" si="17"/>
        <v>0</v>
      </c>
    </row>
    <row r="134" spans="1:6">
      <c r="A134" s="1" t="s">
        <v>221</v>
      </c>
      <c r="B134" s="1" t="s">
        <v>222</v>
      </c>
      <c r="C134" s="13"/>
      <c r="D134" s="23"/>
      <c r="E134" s="23"/>
      <c r="F134" s="23">
        <f t="shared" si="17"/>
        <v>0</v>
      </c>
    </row>
    <row r="135" spans="1:6">
      <c r="A135" s="1" t="s">
        <v>223</v>
      </c>
      <c r="B135" s="1" t="s">
        <v>505</v>
      </c>
      <c r="C135" s="13"/>
      <c r="D135" s="23"/>
      <c r="E135" s="23"/>
      <c r="F135" s="23">
        <f t="shared" si="17"/>
        <v>0</v>
      </c>
    </row>
    <row r="136" spans="1:6">
      <c r="A136" s="1" t="s">
        <v>225</v>
      </c>
      <c r="B136" s="1" t="s">
        <v>226</v>
      </c>
      <c r="C136" s="13"/>
      <c r="D136" s="23">
        <v>1707557.65</v>
      </c>
      <c r="E136" s="23"/>
      <c r="F136" s="23">
        <f t="shared" si="17"/>
        <v>1707557.65</v>
      </c>
    </row>
    <row r="137" spans="1:6">
      <c r="A137" s="1" t="s">
        <v>227</v>
      </c>
      <c r="B137" s="1" t="s">
        <v>228</v>
      </c>
      <c r="C137" s="13"/>
      <c r="D137" s="23">
        <v>120233.2</v>
      </c>
      <c r="E137" s="23"/>
      <c r="F137" s="23">
        <f t="shared" si="17"/>
        <v>120233.2</v>
      </c>
    </row>
    <row r="138" spans="1:6">
      <c r="A138" s="1" t="s">
        <v>229</v>
      </c>
      <c r="B138" s="1" t="s">
        <v>230</v>
      </c>
      <c r="C138" s="13"/>
      <c r="D138" s="23"/>
      <c r="E138" s="23"/>
      <c r="F138" s="23">
        <f t="shared" si="17"/>
        <v>0</v>
      </c>
    </row>
    <row r="139" spans="1:6">
      <c r="A139" s="1" t="s">
        <v>231</v>
      </c>
      <c r="B139" s="1" t="s">
        <v>232</v>
      </c>
      <c r="C139" s="13"/>
      <c r="D139" s="18"/>
      <c r="E139" s="18"/>
      <c r="F139" s="18">
        <f t="shared" si="17"/>
        <v>0</v>
      </c>
    </row>
    <row r="140" spans="1:6">
      <c r="A140" s="1"/>
      <c r="B140" s="1"/>
      <c r="C140" s="13"/>
      <c r="D140" s="78"/>
      <c r="E140" s="78"/>
      <c r="F140" s="78"/>
    </row>
    <row r="141" spans="1:6">
      <c r="A141" s="4" t="s">
        <v>233</v>
      </c>
      <c r="B141" s="4" t="s">
        <v>234</v>
      </c>
      <c r="C141" s="10">
        <f t="shared" ref="C141:F141" si="18">SUM(C142:C143)</f>
        <v>0</v>
      </c>
      <c r="D141" s="10">
        <f t="shared" si="18"/>
        <v>0</v>
      </c>
      <c r="E141" s="10">
        <f>SUM(E142:E143)</f>
        <v>0</v>
      </c>
      <c r="F141" s="10">
        <f t="shared" si="18"/>
        <v>0</v>
      </c>
    </row>
    <row r="142" spans="1:6">
      <c r="A142" s="1" t="s">
        <v>235</v>
      </c>
      <c r="B142" s="1" t="s">
        <v>511</v>
      </c>
      <c r="C142" s="13"/>
      <c r="D142" s="24"/>
      <c r="E142" s="24"/>
      <c r="F142" s="23">
        <f>SUM(C142:E142)</f>
        <v>0</v>
      </c>
    </row>
    <row r="143" spans="1:6">
      <c r="A143" s="1" t="s">
        <v>237</v>
      </c>
      <c r="B143" s="1" t="s">
        <v>236</v>
      </c>
      <c r="C143" s="13"/>
      <c r="D143" s="24"/>
      <c r="E143" s="24"/>
      <c r="F143" s="23">
        <f>SUM(C143:E143)</f>
        <v>0</v>
      </c>
    </row>
    <row r="144" spans="1:6">
      <c r="A144" s="1"/>
      <c r="B144" s="1"/>
      <c r="C144" s="13"/>
      <c r="D144" s="78"/>
      <c r="E144" s="78"/>
      <c r="F144" s="78"/>
    </row>
    <row r="145" spans="1:6" ht="15">
      <c r="A145" s="16" t="s">
        <v>238</v>
      </c>
      <c r="B145" s="16" t="s">
        <v>239</v>
      </c>
      <c r="C145" s="17">
        <f t="shared" ref="C145:E145" si="19">C146+C150+C155+C162+C165+C170+C179+C189</f>
        <v>371404</v>
      </c>
      <c r="D145" s="17">
        <f t="shared" si="19"/>
        <v>1520641.78</v>
      </c>
      <c r="E145" s="17">
        <f t="shared" si="19"/>
        <v>0</v>
      </c>
      <c r="F145" s="17">
        <f>F146+F150+F155+F162+F165+F170+F179+F189</f>
        <v>1888754.1</v>
      </c>
    </row>
    <row r="146" spans="1:6">
      <c r="A146" s="4" t="s">
        <v>240</v>
      </c>
      <c r="B146" s="4" t="s">
        <v>241</v>
      </c>
      <c r="C146" s="10">
        <f t="shared" ref="C146:F146" si="20">SUM(C147:C148)</f>
        <v>0</v>
      </c>
      <c r="D146" s="10">
        <f t="shared" si="20"/>
        <v>405966.8</v>
      </c>
      <c r="E146" s="10">
        <f t="shared" si="20"/>
        <v>0</v>
      </c>
      <c r="F146" s="10">
        <f t="shared" si="20"/>
        <v>405966.8</v>
      </c>
    </row>
    <row r="147" spans="1:6">
      <c r="A147" s="1" t="s">
        <v>242</v>
      </c>
      <c r="B147" s="1" t="s">
        <v>241</v>
      </c>
      <c r="C147" s="13"/>
      <c r="D147" s="23">
        <v>405966.8</v>
      </c>
      <c r="E147" s="23"/>
      <c r="F147" s="23">
        <f>SUM(C147:E147)</f>
        <v>405966.8</v>
      </c>
    </row>
    <row r="148" spans="1:6">
      <c r="A148" s="1" t="s">
        <v>243</v>
      </c>
      <c r="B148" s="1" t="s">
        <v>244</v>
      </c>
      <c r="C148" s="13"/>
      <c r="D148" s="23"/>
      <c r="E148" s="23"/>
      <c r="F148" s="23">
        <f>SUM(C148:E148)</f>
        <v>0</v>
      </c>
    </row>
    <row r="149" spans="1:6">
      <c r="A149" s="1"/>
      <c r="B149" s="1"/>
      <c r="C149" s="18"/>
      <c r="D149" s="23"/>
      <c r="E149" s="23"/>
      <c r="F149" s="23"/>
    </row>
    <row r="150" spans="1:6">
      <c r="A150" s="4" t="s">
        <v>245</v>
      </c>
      <c r="B150" s="4" t="s">
        <v>246</v>
      </c>
      <c r="C150" s="10">
        <f t="shared" ref="C150:E150" si="21">SUM(C151:C153)</f>
        <v>0</v>
      </c>
      <c r="D150" s="10">
        <f t="shared" si="21"/>
        <v>354675.3</v>
      </c>
      <c r="E150" s="10">
        <f t="shared" si="21"/>
        <v>0</v>
      </c>
      <c r="F150" s="10">
        <f>SUM(F151:F153)</f>
        <v>354675.3</v>
      </c>
    </row>
    <row r="151" spans="1:6">
      <c r="A151" s="1" t="s">
        <v>247</v>
      </c>
      <c r="B151" s="1" t="s">
        <v>248</v>
      </c>
      <c r="C151" s="18"/>
      <c r="D151" s="18"/>
      <c r="E151" s="18"/>
      <c r="F151" s="18">
        <f>SUM(C151:E151)</f>
        <v>0</v>
      </c>
    </row>
    <row r="152" spans="1:6">
      <c r="A152" s="1" t="s">
        <v>249</v>
      </c>
      <c r="B152" s="1" t="s">
        <v>250</v>
      </c>
      <c r="C152" s="18"/>
      <c r="D152" s="23">
        <v>354675.3</v>
      </c>
      <c r="E152" s="23"/>
      <c r="F152" s="23">
        <f>SUM(C152:E152)</f>
        <v>354675.3</v>
      </c>
    </row>
    <row r="153" spans="1:6">
      <c r="A153" s="1" t="s">
        <v>251</v>
      </c>
      <c r="B153" s="1" t="s">
        <v>252</v>
      </c>
      <c r="C153" s="18"/>
      <c r="D153" s="23"/>
      <c r="E153" s="23"/>
      <c r="F153" s="23">
        <f>SUM(C153:E153)</f>
        <v>0</v>
      </c>
    </row>
    <row r="154" spans="1:6">
      <c r="A154" s="1"/>
      <c r="B154" s="1"/>
      <c r="C154" s="18"/>
      <c r="D154" s="18"/>
      <c r="E154" s="18"/>
      <c r="F154" s="18"/>
    </row>
    <row r="155" spans="1:6">
      <c r="A155" s="4" t="s">
        <v>253</v>
      </c>
      <c r="B155" s="4" t="s">
        <v>557</v>
      </c>
      <c r="C155" s="10">
        <f t="shared" ref="C155:E155" si="22">SUM(C156:C160)</f>
        <v>0</v>
      </c>
      <c r="D155" s="10">
        <f t="shared" si="22"/>
        <v>0</v>
      </c>
      <c r="E155" s="10">
        <f t="shared" si="22"/>
        <v>0</v>
      </c>
      <c r="F155" s="10">
        <f>SUM(F156:F160)</f>
        <v>0</v>
      </c>
    </row>
    <row r="156" spans="1:6">
      <c r="A156" s="1" t="s">
        <v>257</v>
      </c>
      <c r="B156" s="1" t="s">
        <v>258</v>
      </c>
      <c r="C156" s="18"/>
      <c r="D156" s="23"/>
      <c r="E156" s="23"/>
      <c r="F156" s="23">
        <f>SUM(C156:E156)</f>
        <v>0</v>
      </c>
    </row>
    <row r="157" spans="1:6">
      <c r="A157" s="1" t="s">
        <v>259</v>
      </c>
      <c r="B157" s="1" t="s">
        <v>260</v>
      </c>
      <c r="C157" s="18"/>
      <c r="D157" s="23"/>
      <c r="E157" s="23"/>
      <c r="F157" s="23">
        <f>SUM(C157:E157)</f>
        <v>0</v>
      </c>
    </row>
    <row r="158" spans="1:6">
      <c r="A158" s="1" t="s">
        <v>261</v>
      </c>
      <c r="B158" s="1" t="s">
        <v>262</v>
      </c>
      <c r="C158" s="18"/>
      <c r="D158" s="23"/>
      <c r="E158" s="23"/>
      <c r="F158" s="23">
        <f>SUM(C158:E158)</f>
        <v>0</v>
      </c>
    </row>
    <row r="159" spans="1:6">
      <c r="A159" s="1" t="s">
        <v>263</v>
      </c>
      <c r="B159" s="1" t="s">
        <v>264</v>
      </c>
      <c r="C159" s="18"/>
      <c r="D159" s="23"/>
      <c r="E159" s="23"/>
      <c r="F159" s="23">
        <f>SUM(C159:E159)</f>
        <v>0</v>
      </c>
    </row>
    <row r="160" spans="1:6">
      <c r="A160" s="1" t="s">
        <v>265</v>
      </c>
      <c r="B160" s="1" t="s">
        <v>266</v>
      </c>
      <c r="C160" s="18"/>
      <c r="D160" s="18"/>
      <c r="E160" s="18"/>
      <c r="F160" s="18">
        <f>SUM(C160:E160)</f>
        <v>0</v>
      </c>
    </row>
    <row r="161" spans="1:6">
      <c r="A161" s="1"/>
      <c r="B161" s="1"/>
      <c r="C161" s="18"/>
      <c r="D161" s="18"/>
      <c r="E161" s="18"/>
      <c r="F161" s="18"/>
    </row>
    <row r="162" spans="1:6">
      <c r="A162" s="4" t="s">
        <v>267</v>
      </c>
      <c r="B162" s="4" t="s">
        <v>558</v>
      </c>
      <c r="C162" s="10">
        <f t="shared" ref="C162:E162" si="23">SUM(C163)</f>
        <v>0</v>
      </c>
      <c r="D162" s="10">
        <f t="shared" si="23"/>
        <v>0</v>
      </c>
      <c r="E162" s="10">
        <f t="shared" si="23"/>
        <v>0</v>
      </c>
      <c r="F162" s="10">
        <f>SUM(F163)</f>
        <v>0</v>
      </c>
    </row>
    <row r="163" spans="1:6">
      <c r="A163" s="1" t="s">
        <v>269</v>
      </c>
      <c r="B163" s="1" t="s">
        <v>270</v>
      </c>
      <c r="C163" s="18"/>
      <c r="D163" s="18"/>
      <c r="E163" s="23"/>
      <c r="F163" s="23">
        <f>SUM(C163:E163)</f>
        <v>0</v>
      </c>
    </row>
    <row r="164" spans="1:6">
      <c r="A164" s="1"/>
      <c r="B164" s="1"/>
      <c r="C164" s="18"/>
      <c r="D164" s="18"/>
      <c r="E164" s="18"/>
      <c r="F164" s="18"/>
    </row>
    <row r="165" spans="1:6">
      <c r="A165" s="4" t="s">
        <v>271</v>
      </c>
      <c r="B165" s="4" t="s">
        <v>560</v>
      </c>
      <c r="C165" s="10">
        <f t="shared" ref="C165:F165" si="24">SUM(C166:C168)</f>
        <v>0</v>
      </c>
      <c r="D165" s="10">
        <f t="shared" si="24"/>
        <v>0</v>
      </c>
      <c r="E165" s="10">
        <f t="shared" si="24"/>
        <v>0</v>
      </c>
      <c r="F165" s="10">
        <f t="shared" si="24"/>
        <v>0</v>
      </c>
    </row>
    <row r="166" spans="1:6">
      <c r="A166" s="1" t="s">
        <v>273</v>
      </c>
      <c r="B166" s="1" t="s">
        <v>274</v>
      </c>
      <c r="C166" s="18"/>
      <c r="D166" s="18"/>
      <c r="E166" s="18"/>
      <c r="F166" s="18">
        <f>SUM(C166:E166)</f>
        <v>0</v>
      </c>
    </row>
    <row r="167" spans="1:6">
      <c r="A167" s="1" t="s">
        <v>275</v>
      </c>
      <c r="B167" s="1" t="s">
        <v>276</v>
      </c>
      <c r="C167" s="18"/>
      <c r="D167" s="18"/>
      <c r="E167" s="23"/>
      <c r="F167" s="23">
        <f>SUM(C167:E167)</f>
        <v>0</v>
      </c>
    </row>
    <row r="168" spans="1:6">
      <c r="A168" s="1" t="s">
        <v>277</v>
      </c>
      <c r="B168" s="1" t="s">
        <v>561</v>
      </c>
      <c r="C168" s="18"/>
      <c r="D168" s="18"/>
      <c r="E168" s="23"/>
      <c r="F168" s="23">
        <f>SUM(C168:E168)</f>
        <v>0</v>
      </c>
    </row>
    <row r="169" spans="1:6">
      <c r="A169" s="1"/>
      <c r="B169" s="1"/>
      <c r="C169" s="18"/>
      <c r="D169" s="18"/>
      <c r="E169" s="23"/>
      <c r="F169" s="23"/>
    </row>
    <row r="170" spans="1:6">
      <c r="A170" s="4" t="s">
        <v>279</v>
      </c>
      <c r="B170" s="4" t="s">
        <v>562</v>
      </c>
      <c r="C170" s="10">
        <f t="shared" ref="C170:E170" si="25">SUM(C171:C177)</f>
        <v>0</v>
      </c>
      <c r="D170" s="10">
        <f t="shared" si="25"/>
        <v>0</v>
      </c>
      <c r="E170" s="10">
        <f t="shared" si="25"/>
        <v>0</v>
      </c>
      <c r="F170" s="10">
        <f>SUM(F171:F177)</f>
        <v>0</v>
      </c>
    </row>
    <row r="171" spans="1:6">
      <c r="A171" s="1" t="s">
        <v>281</v>
      </c>
      <c r="B171" s="1" t="s">
        <v>282</v>
      </c>
      <c r="C171" s="23"/>
      <c r="D171" s="23"/>
      <c r="E171" s="23"/>
      <c r="F171" s="23">
        <f t="shared" ref="F171:F177" si="26">SUM(C171:E171)</f>
        <v>0</v>
      </c>
    </row>
    <row r="172" spans="1:6">
      <c r="A172" s="1" t="s">
        <v>283</v>
      </c>
      <c r="B172" s="1" t="s">
        <v>284</v>
      </c>
      <c r="C172" s="23"/>
      <c r="D172" s="23"/>
      <c r="E172" s="23"/>
      <c r="F172" s="23">
        <f t="shared" si="26"/>
        <v>0</v>
      </c>
    </row>
    <row r="173" spans="1:6">
      <c r="A173" s="1" t="s">
        <v>285</v>
      </c>
      <c r="B173" s="1" t="s">
        <v>286</v>
      </c>
      <c r="C173" s="23"/>
      <c r="D173" s="23"/>
      <c r="E173" s="23"/>
      <c r="F173" s="23">
        <f t="shared" si="26"/>
        <v>0</v>
      </c>
    </row>
    <row r="174" spans="1:6">
      <c r="A174" s="1" t="s">
        <v>287</v>
      </c>
      <c r="B174" s="1" t="s">
        <v>288</v>
      </c>
      <c r="C174" s="23"/>
      <c r="D174" s="23"/>
      <c r="E174" s="23"/>
      <c r="F174" s="23">
        <f t="shared" si="26"/>
        <v>0</v>
      </c>
    </row>
    <row r="175" spans="1:6">
      <c r="A175" s="1" t="s">
        <v>289</v>
      </c>
      <c r="B175" s="1" t="s">
        <v>715</v>
      </c>
      <c r="C175" s="23"/>
      <c r="D175" s="23"/>
      <c r="E175" s="23"/>
      <c r="F175" s="23">
        <f t="shared" si="26"/>
        <v>0</v>
      </c>
    </row>
    <row r="176" spans="1:6">
      <c r="A176" s="1" t="s">
        <v>291</v>
      </c>
      <c r="B176" s="1" t="s">
        <v>292</v>
      </c>
      <c r="C176" s="23"/>
      <c r="D176" s="23"/>
      <c r="E176" s="23"/>
      <c r="F176" s="23">
        <f t="shared" si="26"/>
        <v>0</v>
      </c>
    </row>
    <row r="177" spans="1:6">
      <c r="A177" s="1" t="s">
        <v>293</v>
      </c>
      <c r="B177" s="1" t="s">
        <v>294</v>
      </c>
      <c r="C177" s="23"/>
      <c r="D177" s="23"/>
      <c r="E177" s="23"/>
      <c r="F177" s="23">
        <f t="shared" si="26"/>
        <v>0</v>
      </c>
    </row>
    <row r="178" spans="1:6">
      <c r="A178" s="1"/>
      <c r="B178" s="1"/>
      <c r="C178" s="18"/>
      <c r="D178" s="18"/>
      <c r="E178" s="18"/>
      <c r="F178" s="18"/>
    </row>
    <row r="179" spans="1:6">
      <c r="A179" s="4" t="s">
        <v>295</v>
      </c>
      <c r="B179" s="4" t="s">
        <v>296</v>
      </c>
      <c r="C179" s="10">
        <f t="shared" ref="C179:E179" si="27">SUM(C180:C187)</f>
        <v>371404</v>
      </c>
      <c r="D179" s="10">
        <f t="shared" si="27"/>
        <v>759999.68</v>
      </c>
      <c r="E179" s="10">
        <f t="shared" si="27"/>
        <v>0</v>
      </c>
      <c r="F179" s="10">
        <f>SUM(F180:F187)</f>
        <v>1128112</v>
      </c>
    </row>
    <row r="180" spans="1:6">
      <c r="A180" s="1" t="s">
        <v>297</v>
      </c>
      <c r="B180" s="1" t="s">
        <v>298</v>
      </c>
      <c r="C180" s="13">
        <v>371404</v>
      </c>
      <c r="D180" s="23">
        <v>756708</v>
      </c>
      <c r="E180" s="23"/>
      <c r="F180" s="23">
        <f>SUM(C180:E180)</f>
        <v>1128112</v>
      </c>
    </row>
    <row r="181" spans="1:6">
      <c r="A181" s="1" t="s">
        <v>299</v>
      </c>
      <c r="B181" s="1" t="s">
        <v>300</v>
      </c>
      <c r="C181" s="23"/>
      <c r="D181" s="23"/>
      <c r="E181" s="23"/>
      <c r="F181" s="23">
        <f>SUM(C181:E181)</f>
        <v>0</v>
      </c>
    </row>
    <row r="182" spans="1:6">
      <c r="A182" s="1" t="s">
        <v>563</v>
      </c>
      <c r="B182" s="1" t="s">
        <v>2914</v>
      </c>
      <c r="C182" s="23"/>
      <c r="D182" s="23">
        <v>3291.68</v>
      </c>
      <c r="E182" s="23"/>
      <c r="F182" s="23"/>
    </row>
    <row r="183" spans="1:6">
      <c r="A183" s="1" t="s">
        <v>303</v>
      </c>
      <c r="B183" s="1" t="s">
        <v>304</v>
      </c>
      <c r="C183" s="23"/>
      <c r="D183" s="23"/>
      <c r="E183" s="23"/>
      <c r="F183" s="23">
        <f>SUM(C183:E183)</f>
        <v>0</v>
      </c>
    </row>
    <row r="184" spans="1:6">
      <c r="A184" s="1" t="s">
        <v>305</v>
      </c>
      <c r="B184" s="1" t="s">
        <v>306</v>
      </c>
      <c r="C184" s="23"/>
      <c r="D184" s="23"/>
      <c r="E184" s="23"/>
      <c r="F184" s="23">
        <f>SUM(C184:E184)</f>
        <v>0</v>
      </c>
    </row>
    <row r="185" spans="1:6">
      <c r="A185" s="1" t="s">
        <v>307</v>
      </c>
      <c r="B185" s="1" t="s">
        <v>308</v>
      </c>
      <c r="C185" s="23"/>
      <c r="D185" s="23"/>
      <c r="E185" s="23"/>
      <c r="F185" s="23">
        <f>SUM(C185:E185)</f>
        <v>0</v>
      </c>
    </row>
    <row r="186" spans="1:6">
      <c r="A186" s="1" t="s">
        <v>309</v>
      </c>
      <c r="B186" s="1" t="s">
        <v>310</v>
      </c>
      <c r="C186" s="23"/>
      <c r="D186" s="23"/>
      <c r="E186" s="23"/>
      <c r="F186" s="23">
        <f>SUM(C186:E186)</f>
        <v>0</v>
      </c>
    </row>
    <row r="187" spans="1:6">
      <c r="A187" s="1" t="s">
        <v>311</v>
      </c>
      <c r="B187" s="1" t="s">
        <v>564</v>
      </c>
      <c r="C187" s="23"/>
      <c r="D187" s="23"/>
      <c r="E187" s="23"/>
      <c r="F187" s="23">
        <f>SUM(C187:E187)</f>
        <v>0</v>
      </c>
    </row>
    <row r="188" spans="1:6">
      <c r="A188" s="1"/>
      <c r="B188" s="1"/>
      <c r="C188" s="18"/>
      <c r="D188" s="18"/>
      <c r="E188" s="18"/>
      <c r="F188" s="18"/>
    </row>
    <row r="189" spans="1:6">
      <c r="A189" s="4" t="s">
        <v>313</v>
      </c>
      <c r="B189" s="4" t="s">
        <v>314</v>
      </c>
      <c r="C189" s="10">
        <f t="shared" ref="C189:E189" si="28">SUM(C190:C199)</f>
        <v>0</v>
      </c>
      <c r="D189" s="10">
        <f t="shared" si="28"/>
        <v>0</v>
      </c>
      <c r="E189" s="10">
        <f t="shared" si="28"/>
        <v>0</v>
      </c>
      <c r="F189" s="10">
        <f>SUM(F190:F199)</f>
        <v>0</v>
      </c>
    </row>
    <row r="190" spans="1:6">
      <c r="A190" s="1" t="s">
        <v>315</v>
      </c>
      <c r="B190" s="1" t="s">
        <v>565</v>
      </c>
      <c r="C190" s="13"/>
      <c r="D190" s="23"/>
      <c r="E190" s="23"/>
      <c r="F190" s="23">
        <f t="shared" ref="F190:F199" si="29">SUM(C190:E190)</f>
        <v>0</v>
      </c>
    </row>
    <row r="191" spans="1:6">
      <c r="A191" s="1" t="s">
        <v>317</v>
      </c>
      <c r="B191" s="1" t="s">
        <v>318</v>
      </c>
      <c r="C191" s="13"/>
      <c r="D191" s="23"/>
      <c r="E191" s="23"/>
      <c r="F191" s="23">
        <f t="shared" si="29"/>
        <v>0</v>
      </c>
    </row>
    <row r="192" spans="1:6">
      <c r="A192" s="1" t="s">
        <v>319</v>
      </c>
      <c r="B192" s="1" t="s">
        <v>568</v>
      </c>
      <c r="C192" s="13"/>
      <c r="D192" s="23"/>
      <c r="E192" s="23"/>
      <c r="F192" s="23">
        <f t="shared" si="29"/>
        <v>0</v>
      </c>
    </row>
    <row r="193" spans="1:6">
      <c r="A193" s="1" t="s">
        <v>321</v>
      </c>
      <c r="B193" s="1" t="s">
        <v>322</v>
      </c>
      <c r="C193" s="13"/>
      <c r="D193" s="23"/>
      <c r="E193" s="23"/>
      <c r="F193" s="23">
        <f t="shared" si="29"/>
        <v>0</v>
      </c>
    </row>
    <row r="194" spans="1:6">
      <c r="A194" s="1" t="s">
        <v>323</v>
      </c>
      <c r="B194" s="1" t="s">
        <v>324</v>
      </c>
      <c r="C194" s="13"/>
      <c r="D194" s="23"/>
      <c r="E194" s="23"/>
      <c r="F194" s="23">
        <f t="shared" si="29"/>
        <v>0</v>
      </c>
    </row>
    <row r="195" spans="1:6">
      <c r="A195" s="1" t="s">
        <v>325</v>
      </c>
      <c r="B195" s="1" t="s">
        <v>326</v>
      </c>
      <c r="C195" s="13"/>
      <c r="D195" s="23"/>
      <c r="E195" s="23"/>
      <c r="F195" s="23">
        <f t="shared" si="29"/>
        <v>0</v>
      </c>
    </row>
    <row r="196" spans="1:6">
      <c r="A196" s="1" t="s">
        <v>327</v>
      </c>
      <c r="B196" s="1" t="s">
        <v>328</v>
      </c>
      <c r="C196" s="13"/>
      <c r="D196" s="23"/>
      <c r="E196" s="23"/>
      <c r="F196" s="23">
        <f t="shared" si="29"/>
        <v>0</v>
      </c>
    </row>
    <row r="197" spans="1:6">
      <c r="A197" s="1" t="s">
        <v>329</v>
      </c>
      <c r="B197" s="1" t="s">
        <v>330</v>
      </c>
      <c r="C197" s="13"/>
      <c r="D197" s="23"/>
      <c r="E197" s="23"/>
      <c r="F197" s="23">
        <f t="shared" si="29"/>
        <v>0</v>
      </c>
    </row>
    <row r="198" spans="1:6">
      <c r="A198" s="1" t="s">
        <v>331</v>
      </c>
      <c r="B198" s="1" t="s">
        <v>720</v>
      </c>
      <c r="C198" s="13"/>
      <c r="D198" s="23"/>
      <c r="E198" s="23"/>
      <c r="F198" s="23">
        <f t="shared" si="29"/>
        <v>0</v>
      </c>
    </row>
    <row r="199" spans="1:6">
      <c r="A199" s="1" t="s">
        <v>333</v>
      </c>
      <c r="B199" s="1" t="s">
        <v>578</v>
      </c>
      <c r="C199" s="13"/>
      <c r="D199" s="23"/>
      <c r="E199" s="23"/>
      <c r="F199" s="23">
        <f t="shared" si="29"/>
        <v>0</v>
      </c>
    </row>
    <row r="200" spans="1:6">
      <c r="A200" s="1"/>
      <c r="B200" s="1"/>
      <c r="C200" s="13"/>
      <c r="D200" s="78"/>
      <c r="E200" s="78"/>
      <c r="F200" s="78"/>
    </row>
    <row r="201" spans="1:6" ht="15">
      <c r="A201" s="16" t="s">
        <v>335</v>
      </c>
      <c r="B201" s="16" t="s">
        <v>336</v>
      </c>
      <c r="C201" s="17">
        <f t="shared" ref="C201:E201" si="30">C202+C210</f>
        <v>0</v>
      </c>
      <c r="D201" s="17">
        <f t="shared" si="30"/>
        <v>0</v>
      </c>
      <c r="E201" s="17">
        <f t="shared" si="30"/>
        <v>0</v>
      </c>
      <c r="F201" s="17">
        <f>F202+F210</f>
        <v>0</v>
      </c>
    </row>
    <row r="202" spans="1:6">
      <c r="A202" s="4" t="s">
        <v>337</v>
      </c>
      <c r="B202" s="4" t="s">
        <v>338</v>
      </c>
      <c r="C202" s="10">
        <f t="shared" ref="C202:E202" si="31">SUM(C203:C208)</f>
        <v>0</v>
      </c>
      <c r="D202" s="10">
        <f t="shared" si="31"/>
        <v>0</v>
      </c>
      <c r="E202" s="10">
        <f t="shared" si="31"/>
        <v>0</v>
      </c>
      <c r="F202" s="10">
        <f>SUM(F203:F208)</f>
        <v>0</v>
      </c>
    </row>
    <row r="203" spans="1:6">
      <c r="A203" s="1" t="s">
        <v>339</v>
      </c>
      <c r="B203" s="1" t="s">
        <v>581</v>
      </c>
      <c r="C203" s="13"/>
      <c r="D203" s="18"/>
      <c r="E203" s="18"/>
      <c r="F203" s="18">
        <f t="shared" ref="F203:F208" si="32">SUM(C203:E203)</f>
        <v>0</v>
      </c>
    </row>
    <row r="204" spans="1:6">
      <c r="A204" s="1" t="s">
        <v>341</v>
      </c>
      <c r="B204" s="1" t="s">
        <v>342</v>
      </c>
      <c r="C204" s="13"/>
      <c r="D204" s="18"/>
      <c r="E204" s="18"/>
      <c r="F204" s="18">
        <f t="shared" si="32"/>
        <v>0</v>
      </c>
    </row>
    <row r="205" spans="1:6">
      <c r="A205" s="1" t="s">
        <v>343</v>
      </c>
      <c r="B205" s="1" t="s">
        <v>344</v>
      </c>
      <c r="C205" s="13"/>
      <c r="D205" s="23"/>
      <c r="E205" s="23"/>
      <c r="F205" s="23">
        <f t="shared" si="32"/>
        <v>0</v>
      </c>
    </row>
    <row r="206" spans="1:6">
      <c r="A206" s="1" t="s">
        <v>345</v>
      </c>
      <c r="B206" s="1" t="s">
        <v>346</v>
      </c>
      <c r="C206" s="13"/>
      <c r="D206" s="18"/>
      <c r="E206" s="18"/>
      <c r="F206" s="18">
        <f t="shared" si="32"/>
        <v>0</v>
      </c>
    </row>
    <row r="207" spans="1:6">
      <c r="A207" s="1" t="s">
        <v>347</v>
      </c>
      <c r="B207" s="1" t="s">
        <v>348</v>
      </c>
      <c r="C207" s="13"/>
      <c r="D207" s="18"/>
      <c r="E207" s="18"/>
      <c r="F207" s="18">
        <f t="shared" si="32"/>
        <v>0</v>
      </c>
    </row>
    <row r="208" spans="1:6">
      <c r="A208" s="1" t="s">
        <v>349</v>
      </c>
      <c r="B208" s="1" t="s">
        <v>350</v>
      </c>
      <c r="C208" s="13"/>
      <c r="D208" s="18"/>
      <c r="E208" s="18"/>
      <c r="F208" s="18">
        <f t="shared" si="32"/>
        <v>0</v>
      </c>
    </row>
    <row r="209" spans="1:6">
      <c r="A209" s="1"/>
      <c r="B209" s="1"/>
      <c r="C209" s="13"/>
      <c r="D209" s="18"/>
      <c r="E209" s="18"/>
      <c r="F209" s="18"/>
    </row>
    <row r="210" spans="1:6">
      <c r="A210" s="4" t="s">
        <v>584</v>
      </c>
      <c r="B210" s="4" t="s">
        <v>585</v>
      </c>
      <c r="C210" s="10">
        <f t="shared" ref="C210:E210" si="33">SUM(C211:C212)</f>
        <v>0</v>
      </c>
      <c r="D210" s="10">
        <f t="shared" si="33"/>
        <v>0</v>
      </c>
      <c r="E210" s="10">
        <f t="shared" si="33"/>
        <v>0</v>
      </c>
      <c r="F210" s="10">
        <f>SUM(F211:F212)</f>
        <v>0</v>
      </c>
    </row>
    <row r="211" spans="1:6">
      <c r="A211" s="1" t="s">
        <v>586</v>
      </c>
      <c r="B211" s="1" t="s">
        <v>587</v>
      </c>
      <c r="C211" s="13"/>
      <c r="D211" s="23"/>
      <c r="E211" s="23"/>
      <c r="F211" s="23">
        <f>SUM(C211:E211)</f>
        <v>0</v>
      </c>
    </row>
    <row r="212" spans="1:6">
      <c r="A212" s="1" t="s">
        <v>588</v>
      </c>
      <c r="B212" s="1" t="s">
        <v>589</v>
      </c>
      <c r="C212" s="18"/>
      <c r="D212" s="23"/>
      <c r="E212" s="23"/>
      <c r="F212" s="23">
        <f>SUM(C212:E212)</f>
        <v>0</v>
      </c>
    </row>
    <row r="213" spans="1:6">
      <c r="A213" s="1"/>
      <c r="B213" s="1"/>
      <c r="C213" s="78"/>
      <c r="D213" s="78"/>
      <c r="E213" s="78"/>
      <c r="F213" s="78"/>
    </row>
    <row r="214" spans="1:6" ht="15">
      <c r="A214" s="16" t="s">
        <v>355</v>
      </c>
      <c r="B214" s="16" t="s">
        <v>356</v>
      </c>
      <c r="C214" s="17">
        <f t="shared" ref="C214:D214" si="34">C215+C222+C227+C230+C233+C241+C244</f>
        <v>0</v>
      </c>
      <c r="D214" s="17">
        <f t="shared" si="34"/>
        <v>1973180.16</v>
      </c>
      <c r="E214" s="17">
        <f>E215+E222+E227+E230+E233+E241+E244+E248</f>
        <v>0</v>
      </c>
      <c r="F214" s="17">
        <f>F215+F222+F227+F230+F233+F241+F244+F248</f>
        <v>1973180.16</v>
      </c>
    </row>
    <row r="215" spans="1:6">
      <c r="A215" s="4" t="s">
        <v>357</v>
      </c>
      <c r="B215" s="4" t="s">
        <v>358</v>
      </c>
      <c r="C215" s="10">
        <f t="shared" ref="C215:E215" si="35">SUM(C216:C220)</f>
        <v>0</v>
      </c>
      <c r="D215" s="10">
        <f t="shared" si="35"/>
        <v>1973180.16</v>
      </c>
      <c r="E215" s="10">
        <f t="shared" si="35"/>
        <v>0</v>
      </c>
      <c r="F215" s="10">
        <f>SUM(F216:F220)</f>
        <v>1973180.16</v>
      </c>
    </row>
    <row r="216" spans="1:6">
      <c r="A216" s="1" t="s">
        <v>359</v>
      </c>
      <c r="B216" s="1" t="s">
        <v>360</v>
      </c>
      <c r="C216" s="23"/>
      <c r="D216" s="23"/>
      <c r="E216" s="23"/>
      <c r="F216" s="23">
        <f>SUM(C216:E216)</f>
        <v>0</v>
      </c>
    </row>
    <row r="217" spans="1:6">
      <c r="A217" s="1" t="s">
        <v>361</v>
      </c>
      <c r="B217" s="1" t="s">
        <v>362</v>
      </c>
      <c r="C217" s="23"/>
      <c r="D217" s="23"/>
      <c r="E217" s="23"/>
      <c r="F217" s="23">
        <f>SUM(C217:E217)</f>
        <v>0</v>
      </c>
    </row>
    <row r="218" spans="1:6">
      <c r="A218" s="1" t="s">
        <v>363</v>
      </c>
      <c r="B218" s="1" t="s">
        <v>590</v>
      </c>
      <c r="C218" s="23"/>
      <c r="D218" s="23">
        <v>1973180.16</v>
      </c>
      <c r="E218" s="23"/>
      <c r="F218" s="23">
        <f>SUM(C218:E218)</f>
        <v>1973180.16</v>
      </c>
    </row>
    <row r="219" spans="1:6">
      <c r="A219" s="1" t="s">
        <v>365</v>
      </c>
      <c r="B219" s="1" t="s">
        <v>366</v>
      </c>
      <c r="C219" s="23"/>
      <c r="D219" s="23"/>
      <c r="E219" s="23"/>
      <c r="F219" s="23">
        <f>SUM(C219:E219)</f>
        <v>0</v>
      </c>
    </row>
    <row r="220" spans="1:6">
      <c r="A220" s="1" t="s">
        <v>367</v>
      </c>
      <c r="B220" s="1" t="s">
        <v>368</v>
      </c>
      <c r="C220" s="23"/>
      <c r="D220" s="23"/>
      <c r="E220" s="23"/>
      <c r="F220" s="23">
        <f>SUM(C220:E220)</f>
        <v>0</v>
      </c>
    </row>
    <row r="221" spans="1:6">
      <c r="A221" s="1"/>
      <c r="B221" s="1"/>
      <c r="C221" s="23"/>
      <c r="D221" s="23"/>
      <c r="E221" s="23"/>
      <c r="F221" s="23"/>
    </row>
    <row r="222" spans="1:6">
      <c r="A222" s="4" t="s">
        <v>369</v>
      </c>
      <c r="B222" s="4" t="s">
        <v>370</v>
      </c>
      <c r="C222" s="10">
        <f t="shared" ref="C222:E222" si="36">SUM(C223:C225)</f>
        <v>0</v>
      </c>
      <c r="D222" s="10">
        <f t="shared" si="36"/>
        <v>0</v>
      </c>
      <c r="E222" s="10">
        <f t="shared" si="36"/>
        <v>0</v>
      </c>
      <c r="F222" s="10">
        <f>SUM(F223:F225)</f>
        <v>0</v>
      </c>
    </row>
    <row r="223" spans="1:6">
      <c r="A223" s="1" t="s">
        <v>371</v>
      </c>
      <c r="B223" s="1" t="s">
        <v>372</v>
      </c>
      <c r="C223" s="23"/>
      <c r="D223" s="23"/>
      <c r="E223" s="23"/>
      <c r="F223" s="23">
        <f>SUM(C223:E223)</f>
        <v>0</v>
      </c>
    </row>
    <row r="224" spans="1:6">
      <c r="A224" s="1" t="s">
        <v>373</v>
      </c>
      <c r="B224" s="1" t="s">
        <v>591</v>
      </c>
      <c r="C224" s="23"/>
      <c r="D224" s="23"/>
      <c r="E224" s="23"/>
      <c r="F224" s="23">
        <f>SUM(C224:E224)</f>
        <v>0</v>
      </c>
    </row>
    <row r="225" spans="1:6">
      <c r="A225" s="1" t="s">
        <v>375</v>
      </c>
      <c r="B225" s="1" t="s">
        <v>376</v>
      </c>
      <c r="C225" s="23"/>
      <c r="D225" s="23"/>
      <c r="E225" s="23"/>
      <c r="F225" s="23">
        <f>SUM(C225:E225)</f>
        <v>0</v>
      </c>
    </row>
    <row r="226" spans="1:6">
      <c r="A226" s="1"/>
      <c r="B226" s="1"/>
      <c r="C226" s="23"/>
      <c r="D226" s="23"/>
      <c r="E226" s="23"/>
      <c r="F226" s="23"/>
    </row>
    <row r="227" spans="1:6">
      <c r="A227" s="4" t="s">
        <v>377</v>
      </c>
      <c r="B227" s="4" t="s">
        <v>592</v>
      </c>
      <c r="C227" s="10">
        <f t="shared" ref="C227:F227" si="37">SUM(C228)</f>
        <v>0</v>
      </c>
      <c r="D227" s="10">
        <f t="shared" si="37"/>
        <v>0</v>
      </c>
      <c r="E227" s="10">
        <f t="shared" si="37"/>
        <v>0</v>
      </c>
      <c r="F227" s="10">
        <f t="shared" si="37"/>
        <v>0</v>
      </c>
    </row>
    <row r="228" spans="1:6">
      <c r="A228" s="1" t="s">
        <v>379</v>
      </c>
      <c r="B228" s="1" t="s">
        <v>380</v>
      </c>
      <c r="C228" s="18"/>
      <c r="D228" s="18"/>
      <c r="E228" s="18"/>
      <c r="F228" s="18">
        <f>SUM(C228:E228)</f>
        <v>0</v>
      </c>
    </row>
    <row r="229" spans="1:6">
      <c r="A229" s="1"/>
      <c r="B229" s="1"/>
      <c r="C229" s="18"/>
      <c r="D229" s="18"/>
      <c r="E229" s="18"/>
      <c r="F229" s="18"/>
    </row>
    <row r="230" spans="1:6">
      <c r="A230" s="4" t="s">
        <v>381</v>
      </c>
      <c r="B230" s="4" t="s">
        <v>593</v>
      </c>
      <c r="C230" s="10">
        <f t="shared" ref="C230:F230" si="38">SUM(C231)</f>
        <v>0</v>
      </c>
      <c r="D230" s="10">
        <f t="shared" si="38"/>
        <v>0</v>
      </c>
      <c r="E230" s="10">
        <f t="shared" si="38"/>
        <v>0</v>
      </c>
      <c r="F230" s="10">
        <f t="shared" si="38"/>
        <v>0</v>
      </c>
    </row>
    <row r="231" spans="1:6">
      <c r="A231" s="1" t="s">
        <v>383</v>
      </c>
      <c r="B231" s="1" t="s">
        <v>594</v>
      </c>
      <c r="C231" s="23"/>
      <c r="D231" s="23"/>
      <c r="E231" s="23"/>
      <c r="F231" s="23">
        <f>SUM(C231:E231)</f>
        <v>0</v>
      </c>
    </row>
    <row r="232" spans="1:6">
      <c r="A232" s="1"/>
      <c r="B232" s="1"/>
      <c r="C232" s="23"/>
      <c r="D232" s="23"/>
      <c r="E232" s="23"/>
      <c r="F232" s="23"/>
    </row>
    <row r="233" spans="1:6">
      <c r="A233" s="4" t="s">
        <v>387</v>
      </c>
      <c r="B233" s="4" t="s">
        <v>388</v>
      </c>
      <c r="C233" s="10">
        <f t="shared" ref="C233:E233" si="39">SUM(C234:C239)</f>
        <v>0</v>
      </c>
      <c r="D233" s="10">
        <f t="shared" si="39"/>
        <v>0</v>
      </c>
      <c r="E233" s="10">
        <f t="shared" si="39"/>
        <v>0</v>
      </c>
      <c r="F233" s="10">
        <f t="shared" ref="F233" si="40">SUM(F236:F239)</f>
        <v>0</v>
      </c>
    </row>
    <row r="234" spans="1:6">
      <c r="A234" s="1" t="s">
        <v>389</v>
      </c>
      <c r="B234" s="1" t="s">
        <v>595</v>
      </c>
      <c r="C234" s="18"/>
      <c r="D234" s="18"/>
      <c r="E234" s="18"/>
      <c r="F234" s="18">
        <f t="shared" ref="F234:F239" si="41">SUM(C234:E234)</f>
        <v>0</v>
      </c>
    </row>
    <row r="235" spans="1:6">
      <c r="A235" s="1" t="s">
        <v>391</v>
      </c>
      <c r="B235" s="1" t="s">
        <v>596</v>
      </c>
      <c r="C235" s="23"/>
      <c r="D235" s="23"/>
      <c r="E235" s="23"/>
      <c r="F235" s="23">
        <f t="shared" si="41"/>
        <v>0</v>
      </c>
    </row>
    <row r="236" spans="1:6">
      <c r="A236" s="1" t="s">
        <v>395</v>
      </c>
      <c r="B236" s="1" t="s">
        <v>597</v>
      </c>
      <c r="C236" s="23"/>
      <c r="D236" s="23"/>
      <c r="E236" s="23"/>
      <c r="F236" s="23">
        <f t="shared" si="41"/>
        <v>0</v>
      </c>
    </row>
    <row r="237" spans="1:6">
      <c r="A237" s="1" t="s">
        <v>393</v>
      </c>
      <c r="B237" s="1" t="s">
        <v>598</v>
      </c>
      <c r="C237" s="23"/>
      <c r="D237" s="23"/>
      <c r="E237" s="23"/>
      <c r="F237" s="23">
        <f t="shared" si="41"/>
        <v>0</v>
      </c>
    </row>
    <row r="238" spans="1:6">
      <c r="A238" s="1" t="s">
        <v>397</v>
      </c>
      <c r="B238" s="1" t="s">
        <v>398</v>
      </c>
      <c r="C238" s="23"/>
      <c r="D238" s="23"/>
      <c r="E238" s="23"/>
      <c r="F238" s="23">
        <f t="shared" si="41"/>
        <v>0</v>
      </c>
    </row>
    <row r="239" spans="1:6">
      <c r="A239" s="1" t="s">
        <v>399</v>
      </c>
      <c r="B239" s="1" t="s">
        <v>599</v>
      </c>
      <c r="C239" s="23"/>
      <c r="D239" s="23"/>
      <c r="E239" s="23"/>
      <c r="F239" s="23">
        <f t="shared" si="41"/>
        <v>0</v>
      </c>
    </row>
    <row r="240" spans="1:6">
      <c r="A240" s="1"/>
      <c r="B240" s="1"/>
      <c r="C240" s="23"/>
      <c r="D240" s="23"/>
      <c r="E240" s="23"/>
      <c r="F240" s="23"/>
    </row>
    <row r="241" spans="1:6">
      <c r="A241" s="4" t="s">
        <v>403</v>
      </c>
      <c r="B241" s="4" t="s">
        <v>404</v>
      </c>
      <c r="C241" s="10">
        <f t="shared" ref="C241:F241" si="42">SUM(C242)</f>
        <v>0</v>
      </c>
      <c r="D241" s="10">
        <f t="shared" si="42"/>
        <v>0</v>
      </c>
      <c r="E241" s="10">
        <f t="shared" si="42"/>
        <v>0</v>
      </c>
      <c r="F241" s="10">
        <f t="shared" si="42"/>
        <v>0</v>
      </c>
    </row>
    <row r="242" spans="1:6">
      <c r="A242" s="1" t="s">
        <v>600</v>
      </c>
      <c r="B242" s="1" t="s">
        <v>601</v>
      </c>
      <c r="C242" s="18"/>
      <c r="D242" s="18"/>
      <c r="E242" s="23"/>
      <c r="F242" s="23">
        <f>SUM(C242:E242)</f>
        <v>0</v>
      </c>
    </row>
    <row r="243" spans="1:6">
      <c r="A243" s="1"/>
      <c r="B243" s="1"/>
      <c r="C243" s="18"/>
      <c r="D243" s="18"/>
      <c r="E243" s="18"/>
      <c r="F243" s="18"/>
    </row>
    <row r="244" spans="1:6">
      <c r="A244" s="4" t="s">
        <v>407</v>
      </c>
      <c r="B244" s="4" t="s">
        <v>408</v>
      </c>
      <c r="C244" s="10">
        <f t="shared" ref="C244:F244" si="43">SUM(C245:C246)</f>
        <v>0</v>
      </c>
      <c r="D244" s="10">
        <f t="shared" si="43"/>
        <v>0</v>
      </c>
      <c r="E244" s="10">
        <f t="shared" si="43"/>
        <v>0</v>
      </c>
      <c r="F244" s="10">
        <f t="shared" si="43"/>
        <v>0</v>
      </c>
    </row>
    <row r="245" spans="1:6">
      <c r="A245" s="1" t="s">
        <v>409</v>
      </c>
      <c r="B245" s="1" t="s">
        <v>410</v>
      </c>
      <c r="C245" s="18"/>
      <c r="D245" s="23"/>
      <c r="E245" s="23"/>
      <c r="F245" s="23">
        <f>SUM(C245:E245)</f>
        <v>0</v>
      </c>
    </row>
    <row r="246" spans="1:6">
      <c r="A246" s="1" t="s">
        <v>411</v>
      </c>
      <c r="B246" s="1" t="s">
        <v>412</v>
      </c>
      <c r="C246" s="18"/>
      <c r="D246" s="23"/>
      <c r="E246" s="23"/>
      <c r="F246" s="23">
        <f>SUM(C246:E246)</f>
        <v>0</v>
      </c>
    </row>
    <row r="247" spans="1:6">
      <c r="D247" s="25"/>
      <c r="E247" s="25"/>
      <c r="F247" s="25"/>
    </row>
    <row r="248" spans="1:6">
      <c r="A248" s="4" t="s">
        <v>413</v>
      </c>
      <c r="B248" s="4" t="s">
        <v>414</v>
      </c>
      <c r="C248" s="10">
        <f t="shared" ref="C248:F248" si="44">SUM(C249:C250)</f>
        <v>0</v>
      </c>
      <c r="D248" s="10">
        <f t="shared" si="44"/>
        <v>0</v>
      </c>
      <c r="E248" s="10">
        <f t="shared" si="44"/>
        <v>0</v>
      </c>
      <c r="F248" s="10">
        <f t="shared" si="44"/>
        <v>0</v>
      </c>
    </row>
    <row r="249" spans="1:6">
      <c r="A249" s="1" t="s">
        <v>415</v>
      </c>
      <c r="B249" s="1" t="s">
        <v>416</v>
      </c>
      <c r="C249" s="18"/>
      <c r="D249" s="23"/>
      <c r="E249" s="23"/>
      <c r="F249" s="23">
        <f>SUM(C249:E249)</f>
        <v>0</v>
      </c>
    </row>
    <row r="251" spans="1:6" ht="15">
      <c r="A251" s="16" t="s">
        <v>417</v>
      </c>
      <c r="B251" s="16" t="s">
        <v>418</v>
      </c>
      <c r="C251" s="17">
        <f t="shared" ref="C251:E251" si="45">+C252</f>
        <v>0</v>
      </c>
      <c r="D251" s="17">
        <f t="shared" si="45"/>
        <v>22429.43</v>
      </c>
      <c r="E251" s="17">
        <f t="shared" si="45"/>
        <v>0</v>
      </c>
      <c r="F251" s="17">
        <f>F252+F259+F264+F267+F270+F278+F281+F285</f>
        <v>22429.43</v>
      </c>
    </row>
    <row r="252" spans="1:6">
      <c r="A252" s="4" t="s">
        <v>419</v>
      </c>
      <c r="B252" s="4" t="s">
        <v>420</v>
      </c>
      <c r="C252" s="10">
        <f t="shared" ref="C252:E252" si="46">SUM(C253)</f>
        <v>0</v>
      </c>
      <c r="D252" s="10">
        <f t="shared" si="46"/>
        <v>22429.43</v>
      </c>
      <c r="E252" s="10">
        <f t="shared" si="46"/>
        <v>0</v>
      </c>
      <c r="F252" s="10">
        <f>SUM(F253:F257)</f>
        <v>22429.43</v>
      </c>
    </row>
    <row r="253" spans="1:6">
      <c r="A253" s="1" t="s">
        <v>2126</v>
      </c>
      <c r="B253" s="1" t="s">
        <v>603</v>
      </c>
      <c r="C253" s="23"/>
      <c r="D253" s="23">
        <v>22429.43</v>
      </c>
      <c r="E253" s="23"/>
      <c r="F253" s="23">
        <f>SUM(C253:E253)</f>
        <v>22429.43</v>
      </c>
    </row>
    <row r="256" spans="1:6">
      <c r="B256" s="21"/>
    </row>
    <row r="257" spans="1:2" ht="15.75">
      <c r="B257" s="26" t="s">
        <v>735</v>
      </c>
    </row>
    <row r="258" spans="1:2" ht="15.75">
      <c r="B258" s="26"/>
    </row>
    <row r="259" spans="1:2">
      <c r="A259" t="s">
        <v>758</v>
      </c>
      <c r="B259" t="s">
        <v>2915</v>
      </c>
    </row>
    <row r="260" spans="1:2">
      <c r="B260" t="s">
        <v>2916</v>
      </c>
    </row>
    <row r="261" spans="1:2">
      <c r="B261" t="s">
        <v>2917</v>
      </c>
    </row>
    <row r="263" spans="1:2">
      <c r="B263" t="s">
        <v>2918</v>
      </c>
    </row>
  </sheetData>
  <mergeCells count="4">
    <mergeCell ref="A1:F1"/>
    <mergeCell ref="A2:F2"/>
    <mergeCell ref="A3:F3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6"/>
  <sheetViews>
    <sheetView workbookViewId="0"/>
  </sheetViews>
  <sheetFormatPr baseColWidth="10" defaultColWidth="11.42578125" defaultRowHeight="12.75"/>
  <cols>
    <col min="1" max="1" width="56.42578125" customWidth="1"/>
    <col min="2" max="2" width="34.5703125" customWidth="1"/>
    <col min="3" max="3" width="42.42578125" customWidth="1"/>
  </cols>
  <sheetData>
    <row r="3" spans="1:4" ht="23.25">
      <c r="A3" s="753" t="s">
        <v>2919</v>
      </c>
      <c r="B3" s="753"/>
      <c r="C3" s="753"/>
    </row>
    <row r="5" spans="1:4" ht="18.75">
      <c r="A5" s="421" t="s">
        <v>2920</v>
      </c>
      <c r="B5" s="421" t="s">
        <v>1929</v>
      </c>
      <c r="C5" s="425" t="s">
        <v>2151</v>
      </c>
    </row>
    <row r="6" spans="1:4" ht="18.75">
      <c r="A6" s="419" t="s">
        <v>2921</v>
      </c>
      <c r="B6" s="420" t="s">
        <v>215</v>
      </c>
      <c r="C6" s="424" t="s">
        <v>2922</v>
      </c>
    </row>
    <row r="7" spans="1:4" ht="18.75">
      <c r="A7" s="419" t="s">
        <v>2923</v>
      </c>
      <c r="B7" s="420" t="s">
        <v>225</v>
      </c>
      <c r="C7" s="423"/>
    </row>
    <row r="8" spans="1:4" ht="18.75">
      <c r="A8" s="419" t="s">
        <v>2924</v>
      </c>
      <c r="B8" s="420" t="s">
        <v>217</v>
      </c>
      <c r="C8" s="423"/>
    </row>
    <row r="9" spans="1:4" ht="18.75">
      <c r="A9" s="419" t="s">
        <v>2925</v>
      </c>
      <c r="B9" s="420" t="s">
        <v>409</v>
      </c>
      <c r="C9" s="423"/>
    </row>
    <row r="10" spans="1:4" ht="18.75">
      <c r="A10" s="419" t="s">
        <v>2926</v>
      </c>
      <c r="B10" s="420" t="s">
        <v>2927</v>
      </c>
      <c r="C10" s="423"/>
    </row>
    <row r="11" spans="1:4" ht="18.75">
      <c r="A11" s="419" t="s">
        <v>1555</v>
      </c>
      <c r="B11" s="420" t="s">
        <v>225</v>
      </c>
      <c r="C11" s="424" t="s">
        <v>2928</v>
      </c>
    </row>
    <row r="12" spans="1:4" ht="18.75">
      <c r="A12" s="419" t="s">
        <v>2929</v>
      </c>
      <c r="B12" s="420" t="s">
        <v>1181</v>
      </c>
      <c r="C12" s="423"/>
    </row>
    <row r="13" spans="1:4" ht="18.75">
      <c r="A13" s="419" t="s">
        <v>2930</v>
      </c>
      <c r="B13" s="420" t="s">
        <v>984</v>
      </c>
      <c r="C13" s="423"/>
    </row>
    <row r="14" spans="1:4" ht="18.75">
      <c r="A14" s="419" t="s">
        <v>2931</v>
      </c>
      <c r="B14" s="420" t="s">
        <v>998</v>
      </c>
      <c r="C14" s="423"/>
    </row>
    <row r="15" spans="1:4" ht="18.75">
      <c r="A15" s="419" t="s">
        <v>2932</v>
      </c>
      <c r="B15" s="420" t="s">
        <v>155</v>
      </c>
      <c r="C15" s="424" t="s">
        <v>2933</v>
      </c>
      <c r="D15" s="29" t="s">
        <v>2925</v>
      </c>
    </row>
    <row r="16" spans="1:4" ht="18.75">
      <c r="A16" s="419" t="s">
        <v>2934</v>
      </c>
      <c r="B16" s="420" t="s">
        <v>409</v>
      </c>
      <c r="C16" s="424" t="s">
        <v>2935</v>
      </c>
    </row>
  </sheetData>
  <mergeCells count="1">
    <mergeCell ref="A3:C3"/>
  </mergeCells>
  <pageMargins left="0.7" right="0.7" top="0.75" bottom="0.75" header="0.3" footer="0.3"/>
  <pageSetup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9"/>
  <sheetViews>
    <sheetView workbookViewId="0"/>
  </sheetViews>
  <sheetFormatPr baseColWidth="10" defaultColWidth="11.42578125" defaultRowHeight="12.75"/>
  <cols>
    <col min="2" max="2" width="44.85546875" customWidth="1"/>
    <col min="3" max="3" width="49.85546875" bestFit="1" customWidth="1"/>
    <col min="4" max="4" width="17" customWidth="1"/>
  </cols>
  <sheetData>
    <row r="2" spans="1:21">
      <c r="E2" t="s">
        <v>800</v>
      </c>
      <c r="F2" t="s">
        <v>2936</v>
      </c>
      <c r="G2" t="s">
        <v>2937</v>
      </c>
      <c r="H2" t="s">
        <v>849</v>
      </c>
      <c r="I2" t="s">
        <v>2938</v>
      </c>
      <c r="J2" t="s">
        <v>2937</v>
      </c>
      <c r="K2" t="s">
        <v>615</v>
      </c>
      <c r="L2" t="s">
        <v>2939</v>
      </c>
      <c r="M2" t="s">
        <v>2937</v>
      </c>
      <c r="N2" t="s">
        <v>1220</v>
      </c>
      <c r="O2" t="s">
        <v>2940</v>
      </c>
      <c r="P2" t="s">
        <v>2941</v>
      </c>
      <c r="Q2" t="s">
        <v>442</v>
      </c>
      <c r="R2" t="s">
        <v>1792</v>
      </c>
      <c r="S2" t="s">
        <v>2908</v>
      </c>
      <c r="T2" t="s">
        <v>2909</v>
      </c>
      <c r="U2" t="s">
        <v>2910</v>
      </c>
    </row>
    <row r="3" spans="1:21" ht="15.75">
      <c r="A3" s="35"/>
      <c r="B3" s="35"/>
      <c r="C3" s="35" t="s">
        <v>1930</v>
      </c>
      <c r="D3" s="35"/>
    </row>
    <row r="4" spans="1:21">
      <c r="B4" s="31" t="s">
        <v>800</v>
      </c>
    </row>
    <row r="5" spans="1:21" ht="15.75">
      <c r="B5" s="383" t="s">
        <v>422</v>
      </c>
      <c r="C5" s="23"/>
    </row>
    <row r="6" spans="1:21" ht="15.75">
      <c r="A6" s="29"/>
      <c r="B6" s="444" t="s">
        <v>950</v>
      </c>
      <c r="C6" s="23">
        <v>717418.56</v>
      </c>
    </row>
    <row r="7" spans="1:21" ht="15.75">
      <c r="B7" s="444" t="s">
        <v>952</v>
      </c>
      <c r="C7" s="23">
        <v>338331.93</v>
      </c>
      <c r="D7" s="36"/>
    </row>
    <row r="8" spans="1:21" ht="15.75">
      <c r="B8" s="383" t="s">
        <v>2942</v>
      </c>
      <c r="C8" s="29"/>
      <c r="D8" s="36"/>
    </row>
    <row r="9" spans="1:21" ht="15.75">
      <c r="A9" s="29"/>
      <c r="B9" s="81" t="s">
        <v>943</v>
      </c>
      <c r="C9" s="13">
        <v>553720</v>
      </c>
      <c r="D9" s="36">
        <f>SUM(C6:C9)</f>
        <v>1609470.49</v>
      </c>
    </row>
    <row r="10" spans="1:21" ht="15.75">
      <c r="B10" s="120"/>
      <c r="D10" s="36"/>
    </row>
    <row r="11" spans="1:21" ht="15.75">
      <c r="B11" s="31" t="s">
        <v>849</v>
      </c>
      <c r="D11" s="36"/>
    </row>
    <row r="12" spans="1:21" ht="15.75">
      <c r="B12" s="444" t="s">
        <v>1082</v>
      </c>
      <c r="C12" s="23">
        <v>974298.91</v>
      </c>
      <c r="D12" s="36"/>
    </row>
    <row r="13" spans="1:21" ht="15.75">
      <c r="B13" s="444" t="s">
        <v>1084</v>
      </c>
      <c r="C13" s="23">
        <v>465225.5</v>
      </c>
      <c r="D13" s="36"/>
    </row>
    <row r="14" spans="1:21" ht="15.75">
      <c r="B14" s="444" t="s">
        <v>1086</v>
      </c>
      <c r="C14" s="23">
        <v>2592976.64</v>
      </c>
      <c r="D14" s="36"/>
    </row>
    <row r="15" spans="1:21" ht="15.75">
      <c r="B15" s="4" t="s">
        <v>424</v>
      </c>
      <c r="C15" s="10"/>
      <c r="D15" s="36"/>
    </row>
    <row r="16" spans="1:21" ht="15.75">
      <c r="B16" s="444" t="s">
        <v>1088</v>
      </c>
      <c r="C16" s="23">
        <v>1855599.85</v>
      </c>
      <c r="D16" s="36"/>
    </row>
    <row r="17" spans="2:4" ht="15.75">
      <c r="B17" s="444" t="s">
        <v>1090</v>
      </c>
      <c r="C17" s="23">
        <v>81964.59</v>
      </c>
      <c r="D17" s="36"/>
    </row>
    <row r="18" spans="2:4" ht="15.75">
      <c r="B18" s="444" t="s">
        <v>1092</v>
      </c>
      <c r="C18" s="23">
        <v>881137.53</v>
      </c>
      <c r="D18" s="36"/>
    </row>
    <row r="19" spans="2:4" ht="15.75">
      <c r="B19" s="444" t="s">
        <v>1094</v>
      </c>
      <c r="C19" s="23">
        <v>215637.97</v>
      </c>
      <c r="D19" s="36">
        <f>SUM(C12:C19)</f>
        <v>7066840.9900000002</v>
      </c>
    </row>
    <row r="20" spans="2:4" ht="15.75">
      <c r="D20" s="36"/>
    </row>
    <row r="21" spans="2:4" ht="15.75">
      <c r="B21" s="31" t="s">
        <v>615</v>
      </c>
      <c r="D21" s="36"/>
    </row>
    <row r="22" spans="2:4" ht="15.75">
      <c r="B22" s="1" t="s">
        <v>422</v>
      </c>
      <c r="C22" s="23">
        <v>0</v>
      </c>
      <c r="D22" s="36"/>
    </row>
    <row r="23" spans="2:4" ht="15.75">
      <c r="B23" s="444" t="s">
        <v>1214</v>
      </c>
      <c r="C23" s="23">
        <v>2986508.31</v>
      </c>
      <c r="D23" s="36"/>
    </row>
    <row r="24" spans="2:4" ht="15.75">
      <c r="B24" s="444" t="s">
        <v>1216</v>
      </c>
      <c r="C24" s="23">
        <v>894129.92</v>
      </c>
      <c r="D24" s="36"/>
    </row>
    <row r="25" spans="2:4" ht="15.75">
      <c r="B25" s="444"/>
      <c r="C25" s="23"/>
      <c r="D25" s="36"/>
    </row>
    <row r="26" spans="2:4">
      <c r="B26" s="4" t="s">
        <v>424</v>
      </c>
      <c r="C26" s="10"/>
    </row>
    <row r="27" spans="2:4" ht="15.75">
      <c r="B27" s="444" t="s">
        <v>1218</v>
      </c>
      <c r="C27" s="23">
        <v>88938.5</v>
      </c>
    </row>
    <row r="28" spans="2:4">
      <c r="D28" s="42"/>
    </row>
    <row r="29" spans="2:4" ht="15.75">
      <c r="B29" s="444" t="s">
        <v>1184</v>
      </c>
      <c r="C29" s="13">
        <v>186350.32</v>
      </c>
    </row>
    <row r="30" spans="2:4" ht="15.75">
      <c r="B30" s="444" t="s">
        <v>1186</v>
      </c>
      <c r="C30" s="13">
        <v>442160.16</v>
      </c>
    </row>
    <row r="31" spans="2:4" ht="15.75">
      <c r="B31" s="444" t="s">
        <v>1188</v>
      </c>
      <c r="C31" s="13">
        <v>44450.6</v>
      </c>
    </row>
    <row r="32" spans="2:4" ht="15.75">
      <c r="B32" s="444" t="s">
        <v>1190</v>
      </c>
      <c r="C32" s="13">
        <v>44533.2</v>
      </c>
    </row>
    <row r="33" spans="2:4" ht="15.75">
      <c r="B33" s="444" t="s">
        <v>1192</v>
      </c>
      <c r="C33" s="13">
        <v>297360</v>
      </c>
    </row>
    <row r="34" spans="2:4" ht="15.75">
      <c r="B34" s="444" t="s">
        <v>1194</v>
      </c>
      <c r="C34" s="13">
        <v>169920</v>
      </c>
    </row>
    <row r="35" spans="2:4" ht="15.75">
      <c r="B35" s="444" t="s">
        <v>1196</v>
      </c>
      <c r="C35" s="13">
        <v>29328</v>
      </c>
    </row>
    <row r="36" spans="2:4" ht="15.75">
      <c r="B36" s="444" t="s">
        <v>1198</v>
      </c>
      <c r="C36" s="13">
        <v>84000</v>
      </c>
    </row>
    <row r="37" spans="2:4" ht="15.75">
      <c r="B37" s="444" t="s">
        <v>1200</v>
      </c>
      <c r="C37" s="13">
        <v>452331.57</v>
      </c>
    </row>
    <row r="39" spans="2:4">
      <c r="D39" s="42">
        <f>SUM(C23:C37)</f>
        <v>5720010.5800000001</v>
      </c>
    </row>
    <row r="41" spans="2:4" ht="15.75">
      <c r="B41" s="31" t="s">
        <v>2261</v>
      </c>
      <c r="D41" s="445">
        <f>SUM(D6:D39)</f>
        <v>14396322.060000001</v>
      </c>
    </row>
    <row r="44" spans="2:4">
      <c r="B44" s="29" t="s">
        <v>2943</v>
      </c>
    </row>
    <row r="46" spans="2:4">
      <c r="B46" s="29" t="s">
        <v>2944</v>
      </c>
      <c r="C46" s="84">
        <v>21394911.369999997</v>
      </c>
    </row>
    <row r="47" spans="2:4">
      <c r="B47" s="29" t="s">
        <v>2945</v>
      </c>
      <c r="C47" s="84">
        <v>28759495.039999999</v>
      </c>
    </row>
    <row r="48" spans="2:4">
      <c r="B48" s="29" t="s">
        <v>2946</v>
      </c>
      <c r="C48" s="84">
        <v>1539042207.0999999</v>
      </c>
    </row>
    <row r="49" spans="3:4">
      <c r="C49" s="84"/>
      <c r="D49" s="446">
        <f>SUM(C46:C48)</f>
        <v>1589196613.51</v>
      </c>
    </row>
  </sheetData>
  <phoneticPr fontId="12" type="noConversion"/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4"/>
  <sheetViews>
    <sheetView workbookViewId="0">
      <selection sqref="A1:O1"/>
    </sheetView>
  </sheetViews>
  <sheetFormatPr baseColWidth="10" defaultColWidth="11.42578125" defaultRowHeight="12.75"/>
  <cols>
    <col min="1" max="1" width="10.5703125" customWidth="1"/>
    <col min="2" max="2" width="69.140625" customWidth="1"/>
    <col min="3" max="3" width="15.28515625" customWidth="1"/>
    <col min="4" max="4" width="15.140625" customWidth="1"/>
    <col min="5" max="5" width="15" customWidth="1"/>
    <col min="6" max="6" width="16.140625" customWidth="1"/>
    <col min="7" max="7" width="15.140625" customWidth="1"/>
    <col min="8" max="8" width="15.28515625" customWidth="1"/>
    <col min="9" max="9" width="7.85546875" customWidth="1"/>
    <col min="10" max="10" width="10.5703125" bestFit="1" customWidth="1"/>
    <col min="11" max="11" width="7" bestFit="1" customWidth="1"/>
    <col min="12" max="12" width="6.42578125" bestFit="1" customWidth="1"/>
    <col min="13" max="13" width="16.42578125" customWidth="1"/>
    <col min="14" max="14" width="6.28515625" bestFit="1" customWidth="1"/>
    <col min="15" max="15" width="16.5703125" customWidth="1"/>
  </cols>
  <sheetData>
    <row r="1" spans="1:15" ht="15.75">
      <c r="A1" s="697" t="s">
        <v>2905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</row>
    <row r="2" spans="1:15" ht="15.75">
      <c r="A2" s="697" t="s">
        <v>2906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97"/>
      <c r="M2" s="697"/>
      <c r="N2" s="697"/>
      <c r="O2" s="697"/>
    </row>
    <row r="3" spans="1:15" ht="15.75">
      <c r="A3" s="697" t="s">
        <v>1459</v>
      </c>
      <c r="B3" s="697"/>
      <c r="C3" s="697"/>
      <c r="D3" s="697"/>
      <c r="E3" s="697"/>
      <c r="F3" s="697"/>
      <c r="G3" s="697"/>
      <c r="H3" s="697"/>
      <c r="I3" s="697"/>
      <c r="J3" s="697"/>
      <c r="K3" s="697"/>
      <c r="L3" s="697"/>
      <c r="M3" s="697"/>
      <c r="N3" s="697"/>
      <c r="O3" s="697"/>
    </row>
    <row r="4" spans="1:15" ht="15">
      <c r="A4" s="698" t="s">
        <v>3</v>
      </c>
      <c r="B4" s="698"/>
      <c r="C4" s="698"/>
      <c r="D4" s="698"/>
      <c r="E4" s="698"/>
      <c r="F4" s="698"/>
      <c r="G4" s="698"/>
      <c r="H4" s="698"/>
      <c r="I4" s="698"/>
      <c r="J4" s="698"/>
      <c r="K4" s="698"/>
      <c r="L4" s="698"/>
      <c r="M4" s="698"/>
      <c r="N4" s="698"/>
      <c r="O4" s="698"/>
    </row>
    <row r="5" spans="1:15" ht="1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1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ht="1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5" ht="1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5.75">
      <c r="A10" s="3" t="s">
        <v>4</v>
      </c>
      <c r="B10" s="3" t="s">
        <v>5</v>
      </c>
      <c r="C10" s="6" t="s">
        <v>800</v>
      </c>
      <c r="D10" s="6" t="s">
        <v>849</v>
      </c>
      <c r="E10" s="6" t="s">
        <v>615</v>
      </c>
      <c r="F10" s="6" t="s">
        <v>1220</v>
      </c>
      <c r="G10" s="6" t="s">
        <v>1327</v>
      </c>
      <c r="H10" s="6" t="s">
        <v>1460</v>
      </c>
      <c r="I10" s="6" t="s">
        <v>442</v>
      </c>
      <c r="J10" s="6" t="s">
        <v>1792</v>
      </c>
      <c r="K10" s="6" t="s">
        <v>2947</v>
      </c>
      <c r="L10" s="6" t="s">
        <v>2908</v>
      </c>
      <c r="M10" s="6" t="s">
        <v>2909</v>
      </c>
      <c r="N10" s="6" t="s">
        <v>2910</v>
      </c>
      <c r="O10" s="19" t="s">
        <v>616</v>
      </c>
    </row>
    <row r="11" spans="1:15" ht="15">
      <c r="A11" s="5"/>
      <c r="B11" s="5"/>
      <c r="C11" s="7">
        <f>C12+C58+C130+C186+C199</f>
        <v>0</v>
      </c>
      <c r="D11" s="7">
        <f>D12+D58+D130+D186+D199</f>
        <v>0</v>
      </c>
      <c r="E11" s="7">
        <f>E12+E58+E130+E186+E199+E236</f>
        <v>0</v>
      </c>
      <c r="F11" s="7">
        <f>F12+F58+F130+F186+F199+F236</f>
        <v>0</v>
      </c>
      <c r="G11" s="7">
        <f t="shared" ref="G11:O11" si="0">G12+G58+G130+G186+G199+G236+G233</f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7">
        <f t="shared" si="0"/>
        <v>18120011.329999998</v>
      </c>
      <c r="N11" s="7">
        <f t="shared" si="0"/>
        <v>0</v>
      </c>
      <c r="O11" s="7">
        <f t="shared" si="0"/>
        <v>18116719.649999999</v>
      </c>
    </row>
    <row r="12" spans="1:15" ht="15">
      <c r="A12" s="16" t="s">
        <v>16</v>
      </c>
      <c r="B12" s="16" t="s">
        <v>17</v>
      </c>
      <c r="C12" s="17">
        <f t="shared" ref="C12:O12" si="1">C13+C28+C41+C47+C53</f>
        <v>0</v>
      </c>
      <c r="D12" s="17">
        <f t="shared" si="1"/>
        <v>0</v>
      </c>
      <c r="E12" s="17">
        <f t="shared" si="1"/>
        <v>0</v>
      </c>
      <c r="F12" s="17">
        <f t="shared" si="1"/>
        <v>0</v>
      </c>
      <c r="G12" s="17">
        <f t="shared" si="1"/>
        <v>0</v>
      </c>
      <c r="H12" s="17">
        <f t="shared" si="1"/>
        <v>0</v>
      </c>
      <c r="I12" s="17">
        <f t="shared" si="1"/>
        <v>0</v>
      </c>
      <c r="J12" s="17">
        <f t="shared" si="1"/>
        <v>0</v>
      </c>
      <c r="K12" s="17">
        <f t="shared" si="1"/>
        <v>0</v>
      </c>
      <c r="L12" s="17">
        <f t="shared" si="1"/>
        <v>0</v>
      </c>
      <c r="M12" s="17">
        <f t="shared" si="1"/>
        <v>11980831.190000001</v>
      </c>
      <c r="N12" s="17">
        <f t="shared" si="1"/>
        <v>0</v>
      </c>
      <c r="O12" s="17">
        <f t="shared" si="1"/>
        <v>11980831.190000001</v>
      </c>
    </row>
    <row r="13" spans="1:15">
      <c r="A13" s="4" t="s">
        <v>18</v>
      </c>
      <c r="B13" s="4" t="s">
        <v>19</v>
      </c>
      <c r="C13" s="10">
        <f>SUM(C14:C26)</f>
        <v>0</v>
      </c>
      <c r="D13" s="10">
        <f t="shared" ref="D13:N13" si="2">SUM(D14:D26)</f>
        <v>0</v>
      </c>
      <c r="E13" s="10">
        <f t="shared" si="2"/>
        <v>0</v>
      </c>
      <c r="F13" s="10">
        <f t="shared" si="2"/>
        <v>0</v>
      </c>
      <c r="G13" s="10">
        <f>SUM(G14:G26)</f>
        <v>0</v>
      </c>
      <c r="H13" s="10">
        <f t="shared" si="2"/>
        <v>0</v>
      </c>
      <c r="I13" s="10">
        <f t="shared" si="2"/>
        <v>0</v>
      </c>
      <c r="J13" s="10">
        <f t="shared" si="2"/>
        <v>0</v>
      </c>
      <c r="K13" s="10">
        <f t="shared" si="2"/>
        <v>0</v>
      </c>
      <c r="L13" s="10">
        <f t="shared" si="2"/>
        <v>0</v>
      </c>
      <c r="M13" s="10">
        <f t="shared" si="2"/>
        <v>7183465.6500000004</v>
      </c>
      <c r="N13" s="10">
        <f t="shared" si="2"/>
        <v>0</v>
      </c>
      <c r="O13" s="10">
        <f>SUM(O14:O26)</f>
        <v>7183465.6500000004</v>
      </c>
    </row>
    <row r="14" spans="1:15">
      <c r="A14" s="1" t="s">
        <v>20</v>
      </c>
      <c r="B14" s="1" t="s">
        <v>21</v>
      </c>
      <c r="C14" s="11"/>
      <c r="D14" s="12"/>
      <c r="E14" s="12"/>
      <c r="F14" s="12"/>
      <c r="G14" s="13"/>
      <c r="H14" s="13"/>
      <c r="I14" s="13"/>
      <c r="J14" s="13"/>
      <c r="K14" s="12"/>
      <c r="L14" s="12"/>
      <c r="M14" s="23">
        <v>6216260.5</v>
      </c>
      <c r="N14" s="23"/>
      <c r="O14" s="23">
        <f>SUM(C14:N14)</f>
        <v>6216260.5</v>
      </c>
    </row>
    <row r="15" spans="1:15">
      <c r="A15" s="1" t="s">
        <v>445</v>
      </c>
      <c r="B15" s="1" t="s">
        <v>446</v>
      </c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23">
        <v>0</v>
      </c>
      <c r="N15" s="23"/>
      <c r="O15" s="23">
        <f t="shared" ref="O15:O26" si="3">SUM(C15:N15)</f>
        <v>0</v>
      </c>
    </row>
    <row r="16" spans="1:15">
      <c r="A16" s="1" t="s">
        <v>22</v>
      </c>
      <c r="B16" s="1" t="s">
        <v>23</v>
      </c>
      <c r="C16" s="11"/>
      <c r="D16" s="12"/>
      <c r="E16" s="12"/>
      <c r="F16" s="12"/>
      <c r="G16" s="13"/>
      <c r="H16" s="13"/>
      <c r="I16" s="12"/>
      <c r="J16" s="12"/>
      <c r="K16" s="12"/>
      <c r="L16" s="12"/>
      <c r="M16" s="23"/>
      <c r="N16" s="23"/>
      <c r="O16" s="23">
        <f t="shared" si="3"/>
        <v>0</v>
      </c>
    </row>
    <row r="17" spans="1:15">
      <c r="A17" s="1" t="s">
        <v>24</v>
      </c>
      <c r="B17" s="1" t="s">
        <v>25</v>
      </c>
      <c r="C17" s="11"/>
      <c r="D17" s="12"/>
      <c r="E17" s="12"/>
      <c r="F17" s="12"/>
      <c r="G17" s="13"/>
      <c r="H17" s="13"/>
      <c r="I17" s="13"/>
      <c r="J17" s="13"/>
      <c r="K17" s="12"/>
      <c r="L17" s="12"/>
      <c r="M17" s="23"/>
      <c r="N17" s="23"/>
      <c r="O17" s="23">
        <f t="shared" si="3"/>
        <v>0</v>
      </c>
    </row>
    <row r="18" spans="1:15">
      <c r="A18" s="1" t="s">
        <v>26</v>
      </c>
      <c r="B18" s="1" t="s">
        <v>27</v>
      </c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23"/>
      <c r="N18" s="23"/>
      <c r="O18" s="23">
        <f t="shared" si="3"/>
        <v>0</v>
      </c>
    </row>
    <row r="19" spans="1:15">
      <c r="A19" s="1" t="s">
        <v>28</v>
      </c>
      <c r="B19" s="1" t="s">
        <v>29</v>
      </c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23"/>
      <c r="N19" s="23"/>
      <c r="O19" s="23">
        <f t="shared" si="3"/>
        <v>0</v>
      </c>
    </row>
    <row r="20" spans="1:15">
      <c r="A20" s="1" t="s">
        <v>32</v>
      </c>
      <c r="B20" s="1" t="s">
        <v>33</v>
      </c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23"/>
      <c r="N20" s="23"/>
      <c r="O20" s="23">
        <f t="shared" si="3"/>
        <v>0</v>
      </c>
    </row>
    <row r="21" spans="1:15">
      <c r="A21" s="1" t="s">
        <v>36</v>
      </c>
      <c r="B21" s="1" t="s">
        <v>37</v>
      </c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23">
        <v>702800.81</v>
      </c>
      <c r="N21" s="23"/>
      <c r="O21" s="23">
        <f t="shared" si="3"/>
        <v>702800.81</v>
      </c>
    </row>
    <row r="22" spans="1:15">
      <c r="A22" s="1" t="s">
        <v>38</v>
      </c>
      <c r="B22" s="1" t="s">
        <v>448</v>
      </c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23">
        <v>264404.34000000003</v>
      </c>
      <c r="N22" s="23"/>
      <c r="O22" s="23">
        <f t="shared" si="3"/>
        <v>264404.34000000003</v>
      </c>
    </row>
    <row r="23" spans="1:15">
      <c r="A23" s="1" t="s">
        <v>40</v>
      </c>
      <c r="B23" s="1" t="s">
        <v>449</v>
      </c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23"/>
      <c r="N23" s="23"/>
      <c r="O23" s="23">
        <f t="shared" si="3"/>
        <v>0</v>
      </c>
    </row>
    <row r="24" spans="1:15">
      <c r="A24" s="1" t="s">
        <v>42</v>
      </c>
      <c r="B24" s="1" t="s">
        <v>450</v>
      </c>
      <c r="C24" s="11"/>
      <c r="D24" s="12"/>
      <c r="E24" s="12"/>
      <c r="F24" s="12"/>
      <c r="G24" s="13"/>
      <c r="H24" s="13"/>
      <c r="I24" s="13"/>
      <c r="J24" s="13"/>
      <c r="K24" s="12"/>
      <c r="L24" s="12"/>
      <c r="M24" s="23"/>
      <c r="N24" s="23"/>
      <c r="O24" s="23">
        <f t="shared" si="3"/>
        <v>0</v>
      </c>
    </row>
    <row r="25" spans="1:15">
      <c r="A25" s="1" t="s">
        <v>44</v>
      </c>
      <c r="B25" s="1" t="s">
        <v>451</v>
      </c>
      <c r="C25" s="11"/>
      <c r="D25" s="12"/>
      <c r="E25" s="12"/>
      <c r="F25" s="12"/>
      <c r="G25" s="12"/>
      <c r="H25" s="13"/>
      <c r="I25" s="12"/>
      <c r="J25" s="12"/>
      <c r="K25" s="12"/>
      <c r="L25" s="12"/>
      <c r="M25" s="23"/>
      <c r="N25" s="23"/>
      <c r="O25" s="23">
        <f t="shared" si="3"/>
        <v>0</v>
      </c>
    </row>
    <row r="26" spans="1:15">
      <c r="A26" s="1" t="s">
        <v>46</v>
      </c>
      <c r="B26" s="1" t="s">
        <v>47</v>
      </c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23"/>
      <c r="N26" s="23"/>
      <c r="O26" s="23">
        <f t="shared" si="3"/>
        <v>0</v>
      </c>
    </row>
    <row r="27" spans="1:15">
      <c r="A27" s="2"/>
      <c r="B27" s="2"/>
      <c r="C27" s="8"/>
      <c r="D27" s="9"/>
      <c r="E27" s="9"/>
      <c r="F27" s="9"/>
      <c r="G27" s="9"/>
      <c r="H27" s="9"/>
      <c r="I27" s="9"/>
      <c r="J27" s="9"/>
      <c r="K27" s="12"/>
      <c r="L27" s="12"/>
      <c r="M27" s="18"/>
      <c r="N27" s="18"/>
      <c r="O27" s="18"/>
    </row>
    <row r="28" spans="1:15">
      <c r="A28" s="4" t="s">
        <v>48</v>
      </c>
      <c r="B28" s="4" t="s">
        <v>49</v>
      </c>
      <c r="C28" s="10">
        <f t="shared" ref="C28:O28" si="4">SUM(C29:C39)</f>
        <v>0</v>
      </c>
      <c r="D28" s="10">
        <f t="shared" si="4"/>
        <v>0</v>
      </c>
      <c r="E28" s="10">
        <f t="shared" si="4"/>
        <v>0</v>
      </c>
      <c r="F28" s="10">
        <f t="shared" si="4"/>
        <v>0</v>
      </c>
      <c r="G28" s="10">
        <f t="shared" si="4"/>
        <v>0</v>
      </c>
      <c r="H28" s="10">
        <f t="shared" si="4"/>
        <v>0</v>
      </c>
      <c r="I28" s="10">
        <f t="shared" si="4"/>
        <v>0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2170596.4</v>
      </c>
      <c r="N28" s="10">
        <f t="shared" si="4"/>
        <v>0</v>
      </c>
      <c r="O28" s="10">
        <f t="shared" si="4"/>
        <v>2170596.4</v>
      </c>
    </row>
    <row r="29" spans="1:15">
      <c r="A29" s="1" t="s">
        <v>50</v>
      </c>
      <c r="B29" s="1" t="s">
        <v>51</v>
      </c>
      <c r="C29" s="11"/>
      <c r="D29" s="12"/>
      <c r="E29" s="12"/>
      <c r="F29" s="12"/>
      <c r="G29" s="12"/>
      <c r="H29" s="12"/>
      <c r="I29" s="12"/>
      <c r="J29" s="12"/>
      <c r="K29" s="12"/>
      <c r="L29" s="12"/>
      <c r="M29" s="23">
        <v>965280.03</v>
      </c>
      <c r="N29" s="23"/>
      <c r="O29" s="23">
        <f>SUM(C29:N29)</f>
        <v>965280.03</v>
      </c>
    </row>
    <row r="30" spans="1:15">
      <c r="A30" s="1" t="s">
        <v>52</v>
      </c>
      <c r="B30" s="1" t="s">
        <v>53</v>
      </c>
      <c r="C30" s="11"/>
      <c r="D30" s="12"/>
      <c r="E30" s="12"/>
      <c r="F30" s="12"/>
      <c r="G30" s="12"/>
      <c r="H30" s="12"/>
      <c r="I30" s="12"/>
      <c r="J30" s="12"/>
      <c r="K30" s="12"/>
      <c r="L30" s="12"/>
      <c r="M30" s="23"/>
      <c r="N30" s="23"/>
      <c r="O30" s="23">
        <f t="shared" ref="O30:O39" si="5">SUM(C30:N30)</f>
        <v>0</v>
      </c>
    </row>
    <row r="31" spans="1:15">
      <c r="A31" s="1" t="s">
        <v>54</v>
      </c>
      <c r="B31" s="1" t="s">
        <v>55</v>
      </c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23"/>
      <c r="N31" s="23"/>
      <c r="O31" s="23">
        <f t="shared" si="5"/>
        <v>0</v>
      </c>
    </row>
    <row r="32" spans="1:15">
      <c r="A32" s="1" t="s">
        <v>56</v>
      </c>
      <c r="B32" s="1" t="s">
        <v>57</v>
      </c>
      <c r="C32" s="11"/>
      <c r="D32" s="12"/>
      <c r="E32" s="12"/>
      <c r="F32" s="12"/>
      <c r="G32" s="13"/>
      <c r="H32" s="13"/>
      <c r="I32" s="13"/>
      <c r="J32" s="13"/>
      <c r="K32" s="12"/>
      <c r="L32" s="12"/>
      <c r="M32" s="23">
        <v>854716.37</v>
      </c>
      <c r="N32" s="23"/>
      <c r="O32" s="23">
        <f t="shared" si="5"/>
        <v>854716.37</v>
      </c>
    </row>
    <row r="33" spans="1:15">
      <c r="A33" s="1" t="s">
        <v>58</v>
      </c>
      <c r="B33" s="1" t="s">
        <v>59</v>
      </c>
      <c r="C33" s="11"/>
      <c r="D33" s="12"/>
      <c r="E33" s="12"/>
      <c r="F33" s="12"/>
      <c r="G33" s="13"/>
      <c r="H33" s="13"/>
      <c r="I33" s="13"/>
      <c r="J33" s="13"/>
      <c r="K33" s="12"/>
      <c r="L33" s="12"/>
      <c r="M33" s="23">
        <v>350600</v>
      </c>
      <c r="N33" s="23"/>
      <c r="O33" s="23">
        <f t="shared" si="5"/>
        <v>350600</v>
      </c>
    </row>
    <row r="34" spans="1:15">
      <c r="A34" s="1" t="s">
        <v>60</v>
      </c>
      <c r="B34" s="1" t="s">
        <v>61</v>
      </c>
      <c r="C34" s="11"/>
      <c r="D34" s="12"/>
      <c r="E34" s="12"/>
      <c r="F34" s="12"/>
      <c r="G34" s="13"/>
      <c r="H34" s="13"/>
      <c r="I34" s="13"/>
      <c r="J34" s="13"/>
      <c r="K34" s="12"/>
      <c r="L34" s="12"/>
      <c r="M34" s="23"/>
      <c r="N34" s="23"/>
      <c r="O34" s="23">
        <f>SUM(C34:N34)</f>
        <v>0</v>
      </c>
    </row>
    <row r="35" spans="1:15">
      <c r="A35" s="1" t="s">
        <v>62</v>
      </c>
      <c r="B35" s="1" t="s">
        <v>63</v>
      </c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23"/>
      <c r="N35" s="23"/>
      <c r="O35" s="23">
        <f t="shared" si="5"/>
        <v>0</v>
      </c>
    </row>
    <row r="36" spans="1:15">
      <c r="A36" s="1" t="s">
        <v>64</v>
      </c>
      <c r="B36" s="1" t="s">
        <v>65</v>
      </c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23"/>
      <c r="N36" s="23"/>
      <c r="O36" s="23">
        <f t="shared" si="5"/>
        <v>0</v>
      </c>
    </row>
    <row r="37" spans="1:15">
      <c r="A37" s="1" t="s">
        <v>66</v>
      </c>
      <c r="B37" s="1" t="s">
        <v>67</v>
      </c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23"/>
      <c r="N37" s="23"/>
      <c r="O37" s="23">
        <f t="shared" si="5"/>
        <v>0</v>
      </c>
    </row>
    <row r="38" spans="1:15">
      <c r="A38" s="1" t="s">
        <v>70</v>
      </c>
      <c r="B38" s="1" t="s">
        <v>71</v>
      </c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23"/>
      <c r="N38" s="23"/>
      <c r="O38" s="23">
        <f t="shared" si="5"/>
        <v>0</v>
      </c>
    </row>
    <row r="39" spans="1:15">
      <c r="A39" s="1" t="s">
        <v>72</v>
      </c>
      <c r="B39" s="1" t="s">
        <v>73</v>
      </c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23"/>
      <c r="N39" s="23"/>
      <c r="O39" s="23">
        <f t="shared" si="5"/>
        <v>0</v>
      </c>
    </row>
    <row r="40" spans="1:15">
      <c r="A40" s="1"/>
      <c r="B40" s="1"/>
      <c r="C40" s="11"/>
      <c r="D40" s="12"/>
      <c r="E40" s="12"/>
      <c r="F40" s="12"/>
      <c r="G40" s="12"/>
      <c r="H40" s="12"/>
      <c r="I40" s="12"/>
      <c r="J40" s="12"/>
      <c r="K40" s="12"/>
      <c r="L40" s="12"/>
      <c r="M40" s="18"/>
      <c r="N40" s="18"/>
      <c r="O40" s="18"/>
    </row>
    <row r="41" spans="1:15">
      <c r="A41" s="4" t="s">
        <v>74</v>
      </c>
      <c r="B41" s="4" t="s">
        <v>457</v>
      </c>
      <c r="C41" s="10">
        <f t="shared" ref="C41:N41" si="6">SUM(C42:C45)</f>
        <v>0</v>
      </c>
      <c r="D41" s="10">
        <f t="shared" si="6"/>
        <v>0</v>
      </c>
      <c r="E41" s="10">
        <f t="shared" si="6"/>
        <v>0</v>
      </c>
      <c r="F41" s="10">
        <f t="shared" si="6"/>
        <v>0</v>
      </c>
      <c r="G41" s="10">
        <f t="shared" si="6"/>
        <v>0</v>
      </c>
      <c r="H41" s="10">
        <f t="shared" si="6"/>
        <v>0</v>
      </c>
      <c r="I41" s="10">
        <f t="shared" si="6"/>
        <v>0</v>
      </c>
      <c r="J41" s="10">
        <f t="shared" si="6"/>
        <v>0</v>
      </c>
      <c r="K41" s="10">
        <f t="shared" si="6"/>
        <v>0</v>
      </c>
      <c r="L41" s="10">
        <f t="shared" si="6"/>
        <v>0</v>
      </c>
      <c r="M41" s="10">
        <f t="shared" si="6"/>
        <v>0</v>
      </c>
      <c r="N41" s="10">
        <f t="shared" si="6"/>
        <v>0</v>
      </c>
      <c r="O41" s="10">
        <f>SUM(O42:O45)</f>
        <v>0</v>
      </c>
    </row>
    <row r="42" spans="1:15">
      <c r="A42" s="1" t="s">
        <v>76</v>
      </c>
      <c r="B42" s="1" t="s">
        <v>77</v>
      </c>
      <c r="C42" s="11"/>
      <c r="D42" s="12"/>
      <c r="E42" s="12"/>
      <c r="F42" s="12"/>
      <c r="G42" s="12"/>
      <c r="H42" s="12"/>
      <c r="I42" s="12"/>
      <c r="J42" s="12"/>
      <c r="K42" s="23"/>
      <c r="L42" s="23"/>
      <c r="M42" s="23"/>
      <c r="N42" s="23"/>
      <c r="O42" s="23">
        <f>SUM(C42:N42)</f>
        <v>0</v>
      </c>
    </row>
    <row r="43" spans="1:15">
      <c r="A43" s="1" t="s">
        <v>78</v>
      </c>
      <c r="B43" s="1" t="s">
        <v>79</v>
      </c>
      <c r="C43" s="11"/>
      <c r="D43" s="12"/>
      <c r="E43" s="12"/>
      <c r="F43" s="12"/>
      <c r="G43" s="12"/>
      <c r="H43" s="12"/>
      <c r="I43" s="12"/>
      <c r="J43" s="12"/>
      <c r="K43" s="23"/>
      <c r="L43" s="23"/>
      <c r="M43" s="23"/>
      <c r="N43" s="23"/>
      <c r="O43" s="23">
        <f t="shared" ref="O43:O45" si="7">SUM(C43:N43)</f>
        <v>0</v>
      </c>
    </row>
    <row r="44" spans="1:15">
      <c r="A44" s="1" t="s">
        <v>80</v>
      </c>
      <c r="B44" s="1" t="s">
        <v>81</v>
      </c>
      <c r="C44" s="11"/>
      <c r="D44" s="12"/>
      <c r="E44" s="12"/>
      <c r="F44" s="12"/>
      <c r="G44" s="12"/>
      <c r="H44" s="12"/>
      <c r="I44" s="12"/>
      <c r="J44" s="12"/>
      <c r="K44" s="23"/>
      <c r="L44" s="23"/>
      <c r="M44" s="23"/>
      <c r="N44" s="23"/>
      <c r="O44" s="23">
        <f t="shared" si="7"/>
        <v>0</v>
      </c>
    </row>
    <row r="45" spans="1:15">
      <c r="A45" s="1" t="s">
        <v>82</v>
      </c>
      <c r="B45" s="1" t="s">
        <v>83</v>
      </c>
      <c r="C45" s="11"/>
      <c r="D45" s="12"/>
      <c r="E45" s="12"/>
      <c r="F45" s="12"/>
      <c r="G45" s="12"/>
      <c r="H45" s="12"/>
      <c r="I45" s="12"/>
      <c r="J45" s="12"/>
      <c r="K45" s="18"/>
      <c r="L45" s="18"/>
      <c r="M45" s="18"/>
      <c r="N45" s="18"/>
      <c r="O45" s="18">
        <f t="shared" si="7"/>
        <v>0</v>
      </c>
    </row>
    <row r="46" spans="1:15">
      <c r="A46" s="1"/>
      <c r="B46" s="1"/>
      <c r="C46" s="11"/>
      <c r="D46" s="12"/>
      <c r="E46" s="12"/>
      <c r="F46" s="12"/>
      <c r="G46" s="12"/>
      <c r="H46" s="12"/>
      <c r="I46" s="12"/>
      <c r="J46" s="12"/>
      <c r="K46" s="18"/>
      <c r="L46" s="18"/>
      <c r="M46" s="18"/>
      <c r="N46" s="18"/>
      <c r="O46" s="18"/>
    </row>
    <row r="47" spans="1:15">
      <c r="A47" s="4" t="s">
        <v>84</v>
      </c>
      <c r="B47" s="4" t="s">
        <v>85</v>
      </c>
      <c r="C47" s="10">
        <f t="shared" ref="C47:O47" si="8">SUM(C48:C49)</f>
        <v>0</v>
      </c>
      <c r="D47" s="10">
        <f t="shared" si="8"/>
        <v>0</v>
      </c>
      <c r="E47" s="10">
        <f t="shared" si="8"/>
        <v>0</v>
      </c>
      <c r="F47" s="10">
        <f t="shared" si="8"/>
        <v>0</v>
      </c>
      <c r="G47" s="10">
        <f t="shared" si="8"/>
        <v>0</v>
      </c>
      <c r="H47" s="10">
        <f t="shared" si="8"/>
        <v>0</v>
      </c>
      <c r="I47" s="10">
        <f t="shared" si="8"/>
        <v>0</v>
      </c>
      <c r="J47" s="10">
        <f t="shared" si="8"/>
        <v>0</v>
      </c>
      <c r="K47" s="10">
        <f t="shared" si="8"/>
        <v>0</v>
      </c>
      <c r="L47" s="10">
        <f t="shared" si="8"/>
        <v>0</v>
      </c>
      <c r="M47" s="10">
        <f t="shared" si="8"/>
        <v>1622973.5</v>
      </c>
      <c r="N47" s="10">
        <f t="shared" si="8"/>
        <v>0</v>
      </c>
      <c r="O47" s="10">
        <f t="shared" si="8"/>
        <v>1622973.5</v>
      </c>
    </row>
    <row r="48" spans="1:15">
      <c r="A48" s="1" t="s">
        <v>86</v>
      </c>
      <c r="B48" s="1" t="s">
        <v>2912</v>
      </c>
      <c r="C48" s="11"/>
      <c r="D48" s="12"/>
      <c r="E48" s="12"/>
      <c r="F48" s="12"/>
      <c r="G48" s="12"/>
      <c r="H48" s="12"/>
      <c r="I48" s="12"/>
      <c r="J48" s="12"/>
      <c r="K48" s="18"/>
      <c r="L48" s="18"/>
      <c r="M48" s="18">
        <v>1622973.5</v>
      </c>
      <c r="N48" s="18"/>
      <c r="O48" s="18">
        <f t="shared" ref="O48:O49" si="9">SUM(C48:N48)</f>
        <v>1622973.5</v>
      </c>
    </row>
    <row r="49" spans="1:15">
      <c r="A49" s="1" t="s">
        <v>88</v>
      </c>
      <c r="B49" s="1" t="s">
        <v>89</v>
      </c>
      <c r="C49" s="11"/>
      <c r="D49" s="12"/>
      <c r="E49" s="12"/>
      <c r="F49" s="12"/>
      <c r="G49" s="12"/>
      <c r="H49" s="12"/>
      <c r="I49" s="12"/>
      <c r="J49" s="12"/>
      <c r="K49" s="18"/>
      <c r="L49" s="18"/>
      <c r="M49" s="18"/>
      <c r="N49" s="18"/>
      <c r="O49" s="18">
        <f t="shared" si="9"/>
        <v>0</v>
      </c>
    </row>
    <row r="50" spans="1:15">
      <c r="A50" s="1" t="s">
        <v>90</v>
      </c>
      <c r="B50" s="1" t="s">
        <v>91</v>
      </c>
      <c r="C50" s="11"/>
      <c r="D50" s="12"/>
      <c r="E50" s="12"/>
      <c r="F50" s="12"/>
      <c r="G50" s="12"/>
      <c r="H50" s="12"/>
      <c r="I50" s="12"/>
      <c r="J50" s="12"/>
      <c r="K50" s="18"/>
      <c r="L50" s="18"/>
      <c r="M50" s="18"/>
      <c r="N50" s="18"/>
      <c r="O50" s="18"/>
    </row>
    <row r="51" spans="1:15">
      <c r="A51" s="1" t="s">
        <v>92</v>
      </c>
      <c r="B51" s="1" t="s">
        <v>2913</v>
      </c>
      <c r="C51" s="11"/>
      <c r="D51" s="12"/>
      <c r="E51" s="12"/>
      <c r="F51" s="12"/>
      <c r="G51" s="12"/>
      <c r="H51" s="12"/>
      <c r="I51" s="12"/>
      <c r="J51" s="12"/>
      <c r="K51" s="18"/>
      <c r="L51" s="18"/>
      <c r="M51" s="18">
        <v>5000</v>
      </c>
      <c r="N51" s="18"/>
      <c r="O51" s="18"/>
    </row>
    <row r="52" spans="1:15">
      <c r="A52" s="1"/>
      <c r="B52" s="1"/>
      <c r="C52" s="11"/>
      <c r="D52" s="12"/>
      <c r="E52" s="12"/>
      <c r="F52" s="12"/>
      <c r="G52" s="12"/>
      <c r="H52" s="12"/>
      <c r="I52" s="12"/>
      <c r="J52" s="12"/>
      <c r="K52" s="18"/>
      <c r="L52" s="18"/>
      <c r="M52" s="18"/>
      <c r="N52" s="18"/>
      <c r="O52" s="18"/>
    </row>
    <row r="53" spans="1:15">
      <c r="A53" s="4" t="s">
        <v>94</v>
      </c>
      <c r="B53" s="4" t="s">
        <v>95</v>
      </c>
      <c r="C53" s="10">
        <f t="shared" ref="C53:N53" si="10">SUM(C54:C56)</f>
        <v>0</v>
      </c>
      <c r="D53" s="10">
        <f t="shared" si="10"/>
        <v>0</v>
      </c>
      <c r="E53" s="10">
        <f t="shared" si="10"/>
        <v>0</v>
      </c>
      <c r="F53" s="10">
        <f t="shared" si="10"/>
        <v>0</v>
      </c>
      <c r="G53" s="10">
        <f t="shared" si="10"/>
        <v>0</v>
      </c>
      <c r="H53" s="10">
        <f t="shared" si="10"/>
        <v>0</v>
      </c>
      <c r="I53" s="10">
        <f t="shared" si="10"/>
        <v>0</v>
      </c>
      <c r="J53" s="10">
        <f t="shared" si="10"/>
        <v>0</v>
      </c>
      <c r="K53" s="10">
        <f t="shared" si="10"/>
        <v>0</v>
      </c>
      <c r="L53" s="10">
        <f t="shared" si="10"/>
        <v>0</v>
      </c>
      <c r="M53" s="10">
        <f t="shared" si="10"/>
        <v>1003795.64</v>
      </c>
      <c r="N53" s="10">
        <f t="shared" si="10"/>
        <v>0</v>
      </c>
      <c r="O53" s="10">
        <f>SUM(O54:O56)</f>
        <v>1003795.64</v>
      </c>
    </row>
    <row r="54" spans="1:15">
      <c r="A54" s="1" t="s">
        <v>96</v>
      </c>
      <c r="B54" s="1" t="s">
        <v>97</v>
      </c>
      <c r="C54" s="11"/>
      <c r="D54" s="12"/>
      <c r="E54" s="12"/>
      <c r="F54" s="12"/>
      <c r="G54" s="13"/>
      <c r="H54" s="13"/>
      <c r="I54" s="13"/>
      <c r="J54" s="13"/>
      <c r="K54" s="13"/>
      <c r="L54" s="13"/>
      <c r="M54" s="23">
        <v>450355.38</v>
      </c>
      <c r="N54" s="23"/>
      <c r="O54" s="23">
        <f t="shared" ref="O54:O56" si="11">SUM(C54:N54)</f>
        <v>450355.38</v>
      </c>
    </row>
    <row r="55" spans="1:15">
      <c r="A55" s="1" t="s">
        <v>98</v>
      </c>
      <c r="B55" s="1" t="s">
        <v>99</v>
      </c>
      <c r="C55" s="11"/>
      <c r="D55" s="12"/>
      <c r="E55" s="12"/>
      <c r="F55" s="12"/>
      <c r="G55" s="13"/>
      <c r="H55" s="13"/>
      <c r="I55" s="13"/>
      <c r="J55" s="13"/>
      <c r="K55" s="13"/>
      <c r="L55" s="13"/>
      <c r="M55" s="23">
        <v>504524.58</v>
      </c>
      <c r="N55" s="23"/>
      <c r="O55" s="23">
        <f t="shared" si="11"/>
        <v>504524.58</v>
      </c>
    </row>
    <row r="56" spans="1:15">
      <c r="A56" s="1" t="s">
        <v>100</v>
      </c>
      <c r="B56" s="1" t="s">
        <v>101</v>
      </c>
      <c r="C56" s="11"/>
      <c r="D56" s="12"/>
      <c r="E56" s="12"/>
      <c r="F56" s="12"/>
      <c r="G56" s="13"/>
      <c r="H56" s="13"/>
      <c r="I56" s="13"/>
      <c r="J56" s="13"/>
      <c r="K56" s="13"/>
      <c r="L56" s="13"/>
      <c r="M56" s="23">
        <v>48915.68</v>
      </c>
      <c r="N56" s="23"/>
      <c r="O56" s="23">
        <f t="shared" si="11"/>
        <v>48915.68</v>
      </c>
    </row>
    <row r="57" spans="1:15">
      <c r="A57" s="1"/>
      <c r="B57" s="1"/>
      <c r="C57" s="14"/>
      <c r="D57" s="15"/>
      <c r="E57" s="15"/>
      <c r="F57" s="15"/>
      <c r="G57" s="15"/>
      <c r="H57" s="15"/>
      <c r="I57" s="15"/>
      <c r="J57" s="15"/>
      <c r="K57" s="78"/>
      <c r="L57" s="78"/>
      <c r="M57" s="78"/>
      <c r="N57" s="78"/>
      <c r="O57" s="78"/>
    </row>
    <row r="58" spans="1:15" ht="15">
      <c r="A58" s="16" t="s">
        <v>102</v>
      </c>
      <c r="B58" s="16" t="s">
        <v>458</v>
      </c>
      <c r="C58" s="17">
        <f t="shared" ref="C58" si="12">C59+C68+C72+C76+C82+C87+C93+C107</f>
        <v>0</v>
      </c>
      <c r="D58" s="17">
        <f>D59+D68+D72+D76+D82+D87+D93+D107+D126</f>
        <v>0</v>
      </c>
      <c r="E58" s="17">
        <f>E59+E68+E72+E76+E82+E87+E93+E107+E126</f>
        <v>0</v>
      </c>
      <c r="F58" s="17">
        <f t="shared" ref="F58:N58" si="13">F59+F68+F72+F76+F82+F87+F93+F107+F126</f>
        <v>0</v>
      </c>
      <c r="G58" s="17">
        <f t="shared" si="13"/>
        <v>0</v>
      </c>
      <c r="H58" s="17">
        <f t="shared" si="13"/>
        <v>0</v>
      </c>
      <c r="I58" s="17">
        <f t="shared" si="13"/>
        <v>0</v>
      </c>
      <c r="J58" s="17">
        <f t="shared" si="13"/>
        <v>0</v>
      </c>
      <c r="K58" s="17">
        <f t="shared" si="13"/>
        <v>0</v>
      </c>
      <c r="L58" s="17">
        <f t="shared" si="13"/>
        <v>0</v>
      </c>
      <c r="M58" s="17">
        <f>M59+M68+M72+M76+M82+M87+M93+M107+M126</f>
        <v>2622928.7699999996</v>
      </c>
      <c r="N58" s="17">
        <f t="shared" si="13"/>
        <v>0</v>
      </c>
      <c r="O58" s="17">
        <f>O59+O68+O72+O76+O82+O87+O93+O107+O126</f>
        <v>2622928.7699999996</v>
      </c>
    </row>
    <row r="59" spans="1:15">
      <c r="A59" s="4" t="s">
        <v>104</v>
      </c>
      <c r="B59" s="4" t="s">
        <v>459</v>
      </c>
      <c r="C59" s="10">
        <f t="shared" ref="C59:D59" si="14">SUM(C60:C66)</f>
        <v>0</v>
      </c>
      <c r="D59" s="10">
        <f t="shared" si="14"/>
        <v>0</v>
      </c>
      <c r="E59" s="10">
        <f t="shared" ref="E59:N59" si="15">SUM(E60:E66)</f>
        <v>0</v>
      </c>
      <c r="F59" s="10">
        <f t="shared" si="15"/>
        <v>0</v>
      </c>
      <c r="G59" s="10">
        <f t="shared" si="15"/>
        <v>0</v>
      </c>
      <c r="H59" s="10">
        <f t="shared" si="15"/>
        <v>0</v>
      </c>
      <c r="I59" s="10">
        <f t="shared" si="15"/>
        <v>0</v>
      </c>
      <c r="J59" s="10">
        <f t="shared" si="15"/>
        <v>0</v>
      </c>
      <c r="K59" s="10">
        <f t="shared" si="15"/>
        <v>0</v>
      </c>
      <c r="L59" s="10">
        <f t="shared" si="15"/>
        <v>0</v>
      </c>
      <c r="M59" s="10">
        <f>SUM(M60:M66)</f>
        <v>525543.17999999993</v>
      </c>
      <c r="N59" s="10">
        <f t="shared" si="15"/>
        <v>0</v>
      </c>
      <c r="O59" s="10">
        <f>SUM(O60:O66)</f>
        <v>525543.17999999993</v>
      </c>
    </row>
    <row r="60" spans="1:15">
      <c r="A60" s="1" t="s">
        <v>106</v>
      </c>
      <c r="B60" s="1" t="s">
        <v>107</v>
      </c>
      <c r="C60" s="11"/>
      <c r="D60" s="12"/>
      <c r="E60" s="12"/>
      <c r="F60" s="12"/>
      <c r="G60" s="13"/>
      <c r="H60" s="13"/>
      <c r="I60" s="13"/>
      <c r="J60" s="13"/>
      <c r="K60" s="13"/>
      <c r="L60" s="13"/>
      <c r="M60" s="23"/>
      <c r="N60" s="23"/>
      <c r="O60" s="23">
        <f>SUM(C60:N60)</f>
        <v>0</v>
      </c>
    </row>
    <row r="61" spans="1:15">
      <c r="A61" s="1" t="s">
        <v>108</v>
      </c>
      <c r="B61" s="1" t="s">
        <v>109</v>
      </c>
      <c r="C61" s="11"/>
      <c r="D61" s="12"/>
      <c r="E61" s="12"/>
      <c r="F61" s="12"/>
      <c r="G61" s="13"/>
      <c r="H61" s="13"/>
      <c r="I61" s="13"/>
      <c r="J61" s="13"/>
      <c r="K61" s="13"/>
      <c r="L61" s="13"/>
      <c r="M61" s="23"/>
      <c r="N61" s="23"/>
      <c r="O61" s="23">
        <f t="shared" ref="O61:O66" si="16">SUM(C61:N61)</f>
        <v>0</v>
      </c>
    </row>
    <row r="62" spans="1:15">
      <c r="A62" s="1" t="s">
        <v>110</v>
      </c>
      <c r="B62" s="1" t="s">
        <v>111</v>
      </c>
      <c r="C62" s="11"/>
      <c r="D62" s="12"/>
      <c r="E62" s="12"/>
      <c r="F62" s="12"/>
      <c r="G62" s="13"/>
      <c r="H62" s="13"/>
      <c r="I62" s="13"/>
      <c r="J62" s="13"/>
      <c r="K62" s="13"/>
      <c r="L62" s="13"/>
      <c r="M62" s="23"/>
      <c r="N62" s="23"/>
      <c r="O62" s="23">
        <f t="shared" si="16"/>
        <v>0</v>
      </c>
    </row>
    <row r="63" spans="1:15">
      <c r="A63" s="1" t="s">
        <v>112</v>
      </c>
      <c r="B63" s="1" t="s">
        <v>113</v>
      </c>
      <c r="C63" s="11"/>
      <c r="D63" s="12"/>
      <c r="E63" s="12"/>
      <c r="F63" s="12"/>
      <c r="G63" s="13"/>
      <c r="H63" s="13"/>
      <c r="I63" s="13"/>
      <c r="J63" s="13"/>
      <c r="K63" s="13"/>
      <c r="L63" s="13"/>
      <c r="M63" s="23"/>
      <c r="N63" s="23"/>
      <c r="O63" s="23">
        <f t="shared" si="16"/>
        <v>0</v>
      </c>
    </row>
    <row r="64" spans="1:15">
      <c r="A64" s="1" t="s">
        <v>114</v>
      </c>
      <c r="B64" s="1" t="s">
        <v>115</v>
      </c>
      <c r="C64" s="11"/>
      <c r="D64" s="12"/>
      <c r="E64" s="12"/>
      <c r="F64" s="12"/>
      <c r="G64" s="13"/>
      <c r="H64" s="13"/>
      <c r="I64" s="13"/>
      <c r="J64" s="13"/>
      <c r="K64" s="13"/>
      <c r="L64" s="13"/>
      <c r="M64" s="23">
        <v>513607.18</v>
      </c>
      <c r="N64" s="23"/>
      <c r="O64" s="23">
        <f t="shared" si="16"/>
        <v>513607.18</v>
      </c>
    </row>
    <row r="65" spans="1:15">
      <c r="A65" s="1" t="s">
        <v>116</v>
      </c>
      <c r="B65" s="1" t="s">
        <v>117</v>
      </c>
      <c r="C65" s="11"/>
      <c r="D65" s="12"/>
      <c r="E65" s="12"/>
      <c r="F65" s="12"/>
      <c r="G65" s="12"/>
      <c r="H65" s="12"/>
      <c r="I65" s="12"/>
      <c r="J65" s="12"/>
      <c r="K65" s="13"/>
      <c r="L65" s="13"/>
      <c r="M65" s="23">
        <v>11936</v>
      </c>
      <c r="N65" s="23"/>
      <c r="O65" s="23">
        <f t="shared" si="16"/>
        <v>11936</v>
      </c>
    </row>
    <row r="66" spans="1:15">
      <c r="A66" s="1" t="s">
        <v>118</v>
      </c>
      <c r="B66" s="1" t="s">
        <v>119</v>
      </c>
      <c r="C66" s="11"/>
      <c r="D66" s="12"/>
      <c r="E66" s="12"/>
      <c r="F66" s="12"/>
      <c r="G66" s="12"/>
      <c r="H66" s="12"/>
      <c r="I66" s="12"/>
      <c r="J66" s="12"/>
      <c r="K66" s="13"/>
      <c r="L66" s="13"/>
      <c r="M66" s="23"/>
      <c r="N66" s="23"/>
      <c r="O66" s="23">
        <f t="shared" si="16"/>
        <v>0</v>
      </c>
    </row>
    <row r="67" spans="1:15">
      <c r="A67" s="1"/>
      <c r="B67" s="1"/>
      <c r="C67" s="11"/>
      <c r="D67" s="12"/>
      <c r="E67" s="12"/>
      <c r="F67" s="12"/>
      <c r="G67" s="12"/>
      <c r="H67" s="12"/>
      <c r="I67" s="12"/>
      <c r="J67" s="12"/>
      <c r="K67" s="13"/>
      <c r="L67" s="13"/>
      <c r="M67" s="23"/>
      <c r="N67" s="23"/>
      <c r="O67" s="23"/>
    </row>
    <row r="68" spans="1:15">
      <c r="A68" s="4" t="s">
        <v>120</v>
      </c>
      <c r="B68" s="4" t="s">
        <v>464</v>
      </c>
      <c r="C68" s="10">
        <f t="shared" ref="C68:N68" si="17">SUM(C69:C70)</f>
        <v>0</v>
      </c>
      <c r="D68" s="10">
        <f t="shared" si="17"/>
        <v>0</v>
      </c>
      <c r="E68" s="10">
        <f t="shared" si="17"/>
        <v>0</v>
      </c>
      <c r="F68" s="10">
        <f t="shared" si="17"/>
        <v>0</v>
      </c>
      <c r="G68" s="10">
        <f t="shared" si="17"/>
        <v>0</v>
      </c>
      <c r="H68" s="10">
        <f t="shared" si="17"/>
        <v>0</v>
      </c>
      <c r="I68" s="10">
        <f t="shared" si="17"/>
        <v>0</v>
      </c>
      <c r="J68" s="10">
        <f t="shared" si="17"/>
        <v>0</v>
      </c>
      <c r="K68" s="10">
        <f t="shared" si="17"/>
        <v>0</v>
      </c>
      <c r="L68" s="10">
        <f t="shared" si="17"/>
        <v>0</v>
      </c>
      <c r="M68" s="10">
        <f t="shared" si="17"/>
        <v>0</v>
      </c>
      <c r="N68" s="10">
        <f t="shared" si="17"/>
        <v>0</v>
      </c>
      <c r="O68" s="10">
        <f>SUM(O69:O70)</f>
        <v>0</v>
      </c>
    </row>
    <row r="69" spans="1:15">
      <c r="A69" s="1" t="s">
        <v>122</v>
      </c>
      <c r="B69" s="1" t="s">
        <v>123</v>
      </c>
      <c r="C69" s="11"/>
      <c r="D69" s="12"/>
      <c r="E69" s="12"/>
      <c r="F69" s="12"/>
      <c r="G69" s="13"/>
      <c r="H69" s="13"/>
      <c r="I69" s="13"/>
      <c r="J69" s="13"/>
      <c r="K69" s="13"/>
      <c r="L69" s="13"/>
      <c r="M69" s="23"/>
      <c r="N69" s="23"/>
      <c r="O69" s="23">
        <f t="shared" ref="O69:O70" si="18">SUM(C69:N69)</f>
        <v>0</v>
      </c>
    </row>
    <row r="70" spans="1:15">
      <c r="A70" s="1" t="s">
        <v>124</v>
      </c>
      <c r="B70" s="1" t="s">
        <v>125</v>
      </c>
      <c r="C70" s="11"/>
      <c r="D70" s="12"/>
      <c r="E70" s="12"/>
      <c r="F70" s="12"/>
      <c r="G70" s="13"/>
      <c r="H70" s="13"/>
      <c r="I70" s="13"/>
      <c r="J70" s="13"/>
      <c r="K70" s="13"/>
      <c r="L70" s="13"/>
      <c r="M70" s="23"/>
      <c r="N70" s="23"/>
      <c r="O70" s="23">
        <f t="shared" si="18"/>
        <v>0</v>
      </c>
    </row>
    <row r="71" spans="1:15">
      <c r="A71" s="1"/>
      <c r="B71" s="1"/>
      <c r="C71" s="11"/>
      <c r="D71" s="12"/>
      <c r="E71" s="12"/>
      <c r="F71" s="12"/>
      <c r="G71" s="13"/>
      <c r="H71" s="13"/>
      <c r="I71" s="13"/>
      <c r="J71" s="13"/>
      <c r="K71" s="18"/>
      <c r="L71" s="23"/>
      <c r="M71" s="23"/>
      <c r="N71" s="23"/>
      <c r="O71" s="23"/>
    </row>
    <row r="72" spans="1:15">
      <c r="A72" s="4" t="s">
        <v>126</v>
      </c>
      <c r="B72" s="4" t="s">
        <v>483</v>
      </c>
      <c r="C72" s="10">
        <f t="shared" ref="C72:N72" si="19">SUM(C73:C74)</f>
        <v>0</v>
      </c>
      <c r="D72" s="10">
        <f t="shared" si="19"/>
        <v>0</v>
      </c>
      <c r="E72" s="10">
        <f t="shared" si="19"/>
        <v>0</v>
      </c>
      <c r="F72" s="10">
        <f t="shared" si="19"/>
        <v>0</v>
      </c>
      <c r="G72" s="10">
        <f t="shared" si="19"/>
        <v>0</v>
      </c>
      <c r="H72" s="10">
        <f t="shared" si="19"/>
        <v>0</v>
      </c>
      <c r="I72" s="10">
        <f t="shared" si="19"/>
        <v>0</v>
      </c>
      <c r="J72" s="10">
        <f t="shared" si="19"/>
        <v>0</v>
      </c>
      <c r="K72" s="10">
        <f t="shared" si="19"/>
        <v>0</v>
      </c>
      <c r="L72" s="10">
        <f t="shared" si="19"/>
        <v>0</v>
      </c>
      <c r="M72" s="10">
        <f t="shared" si="19"/>
        <v>0</v>
      </c>
      <c r="N72" s="10">
        <f t="shared" si="19"/>
        <v>0</v>
      </c>
      <c r="O72" s="10">
        <f>SUM(O73:O74)</f>
        <v>0</v>
      </c>
    </row>
    <row r="73" spans="1:15">
      <c r="A73" s="1" t="s">
        <v>128</v>
      </c>
      <c r="B73" s="1" t="s">
        <v>129</v>
      </c>
      <c r="C73" s="11"/>
      <c r="D73" s="12"/>
      <c r="E73" s="12"/>
      <c r="F73" s="12"/>
      <c r="G73" s="12"/>
      <c r="H73" s="12"/>
      <c r="I73" s="12"/>
      <c r="J73" s="12"/>
      <c r="K73" s="12"/>
      <c r="L73" s="12"/>
      <c r="M73" s="23"/>
      <c r="N73" s="23"/>
      <c r="O73" s="23">
        <f t="shared" ref="O73:O74" si="20">SUM(C73:N73)</f>
        <v>0</v>
      </c>
    </row>
    <row r="74" spans="1:15">
      <c r="A74" s="1" t="s">
        <v>130</v>
      </c>
      <c r="B74" s="1" t="s">
        <v>483</v>
      </c>
      <c r="C74" s="11"/>
      <c r="D74" s="12"/>
      <c r="E74" s="12"/>
      <c r="F74" s="12"/>
      <c r="G74" s="12"/>
      <c r="H74" s="12"/>
      <c r="I74" s="12"/>
      <c r="J74" s="12"/>
      <c r="K74" s="12"/>
      <c r="L74" s="12"/>
      <c r="M74" s="23"/>
      <c r="N74" s="23"/>
      <c r="O74" s="23">
        <f t="shared" si="20"/>
        <v>0</v>
      </c>
    </row>
    <row r="75" spans="1:15">
      <c r="A75" s="1"/>
      <c r="B75" s="1"/>
      <c r="C75" s="11"/>
      <c r="D75" s="12"/>
      <c r="E75" s="12"/>
      <c r="F75" s="12"/>
      <c r="G75" s="12"/>
      <c r="H75" s="12"/>
      <c r="I75" s="12"/>
      <c r="J75" s="12"/>
      <c r="K75" s="18"/>
      <c r="L75" s="23"/>
      <c r="M75" s="23"/>
      <c r="N75" s="23"/>
      <c r="O75" s="23"/>
    </row>
    <row r="76" spans="1:15">
      <c r="A76" s="4" t="s">
        <v>131</v>
      </c>
      <c r="B76" s="4" t="s">
        <v>132</v>
      </c>
      <c r="C76" s="10">
        <f t="shared" ref="C76:N76" si="21">SUM(C77:C80)</f>
        <v>0</v>
      </c>
      <c r="D76" s="10">
        <f t="shared" si="21"/>
        <v>0</v>
      </c>
      <c r="E76" s="10">
        <f t="shared" si="21"/>
        <v>0</v>
      </c>
      <c r="F76" s="10">
        <f t="shared" si="21"/>
        <v>0</v>
      </c>
      <c r="G76" s="10">
        <f t="shared" si="21"/>
        <v>0</v>
      </c>
      <c r="H76" s="10">
        <f t="shared" si="21"/>
        <v>0</v>
      </c>
      <c r="I76" s="10">
        <f t="shared" si="21"/>
        <v>0</v>
      </c>
      <c r="J76" s="10">
        <f t="shared" si="21"/>
        <v>0</v>
      </c>
      <c r="K76" s="10">
        <f t="shared" si="21"/>
        <v>0</v>
      </c>
      <c r="L76" s="10">
        <f t="shared" si="21"/>
        <v>0</v>
      </c>
      <c r="M76" s="10">
        <f t="shared" si="21"/>
        <v>3136</v>
      </c>
      <c r="N76" s="10">
        <f t="shared" si="21"/>
        <v>0</v>
      </c>
      <c r="O76" s="10">
        <f>SUM(O77:O80)</f>
        <v>3136</v>
      </c>
    </row>
    <row r="77" spans="1:15">
      <c r="A77" s="1" t="s">
        <v>133</v>
      </c>
      <c r="B77" s="1" t="s">
        <v>134</v>
      </c>
      <c r="C77" s="11"/>
      <c r="D77" s="12"/>
      <c r="E77" s="12"/>
      <c r="F77" s="12"/>
      <c r="G77" s="12"/>
      <c r="H77" s="12"/>
      <c r="I77" s="12"/>
      <c r="J77" s="12"/>
      <c r="K77" s="12"/>
      <c r="L77" s="12"/>
      <c r="M77" s="18">
        <v>163</v>
      </c>
      <c r="N77" s="18"/>
      <c r="O77" s="23">
        <f t="shared" ref="O77:O80" si="22">SUM(C77:N77)</f>
        <v>163</v>
      </c>
    </row>
    <row r="78" spans="1:15">
      <c r="A78" s="1" t="s">
        <v>135</v>
      </c>
      <c r="B78" s="1" t="s">
        <v>136</v>
      </c>
      <c r="C78" s="11"/>
      <c r="D78" s="12"/>
      <c r="E78" s="12"/>
      <c r="F78" s="12"/>
      <c r="G78" s="13"/>
      <c r="H78" s="13"/>
      <c r="I78" s="13"/>
      <c r="J78" s="13"/>
      <c r="K78" s="12"/>
      <c r="L78" s="12"/>
      <c r="M78" s="18"/>
      <c r="N78" s="18"/>
      <c r="O78" s="18">
        <f t="shared" si="22"/>
        <v>0</v>
      </c>
    </row>
    <row r="79" spans="1:15">
      <c r="A79" s="1" t="s">
        <v>137</v>
      </c>
      <c r="B79" s="1" t="s">
        <v>138</v>
      </c>
      <c r="C79" s="11"/>
      <c r="D79" s="12"/>
      <c r="E79" s="12"/>
      <c r="F79" s="12"/>
      <c r="G79" s="13"/>
      <c r="H79" s="13"/>
      <c r="I79" s="13"/>
      <c r="J79" s="13"/>
      <c r="K79" s="12"/>
      <c r="L79" s="12"/>
      <c r="M79" s="18"/>
      <c r="N79" s="18"/>
      <c r="O79" s="18">
        <f t="shared" si="22"/>
        <v>0</v>
      </c>
    </row>
    <row r="80" spans="1:15">
      <c r="A80" s="1" t="s">
        <v>139</v>
      </c>
      <c r="B80" s="1" t="s">
        <v>140</v>
      </c>
      <c r="C80" s="11"/>
      <c r="D80" s="12"/>
      <c r="E80" s="12"/>
      <c r="F80" s="12"/>
      <c r="G80" s="12"/>
      <c r="H80" s="12"/>
      <c r="I80" s="12"/>
      <c r="J80" s="12"/>
      <c r="K80" s="12"/>
      <c r="L80" s="12"/>
      <c r="M80" s="18">
        <v>2973</v>
      </c>
      <c r="N80" s="18"/>
      <c r="O80" s="18">
        <f t="shared" si="22"/>
        <v>2973</v>
      </c>
    </row>
    <row r="81" spans="1:15">
      <c r="A81" s="1"/>
      <c r="B81" s="1"/>
      <c r="C81" s="11"/>
      <c r="D81" s="12"/>
      <c r="E81" s="12"/>
      <c r="F81" s="12"/>
      <c r="G81" s="12"/>
      <c r="H81" s="12"/>
      <c r="I81" s="12"/>
      <c r="J81" s="12"/>
      <c r="K81" s="18"/>
      <c r="L81" s="18"/>
      <c r="M81" s="18"/>
      <c r="N81" s="18"/>
      <c r="O81" s="18"/>
    </row>
    <row r="82" spans="1:15">
      <c r="A82" s="4" t="s">
        <v>141</v>
      </c>
      <c r="B82" s="4" t="s">
        <v>142</v>
      </c>
      <c r="C82" s="10">
        <f>SUM(C83:C85)</f>
        <v>0</v>
      </c>
      <c r="D82" s="10">
        <f t="shared" ref="D82:N82" si="23">SUM(D83:D85)</f>
        <v>0</v>
      </c>
      <c r="E82" s="10">
        <f t="shared" si="23"/>
        <v>0</v>
      </c>
      <c r="F82" s="10">
        <f t="shared" si="23"/>
        <v>0</v>
      </c>
      <c r="G82" s="10">
        <f t="shared" si="23"/>
        <v>0</v>
      </c>
      <c r="H82" s="10">
        <f t="shared" si="23"/>
        <v>0</v>
      </c>
      <c r="I82" s="10">
        <f t="shared" si="23"/>
        <v>0</v>
      </c>
      <c r="J82" s="10">
        <f t="shared" si="23"/>
        <v>0</v>
      </c>
      <c r="K82" s="10">
        <f t="shared" si="23"/>
        <v>0</v>
      </c>
      <c r="L82" s="10">
        <f t="shared" si="23"/>
        <v>0</v>
      </c>
      <c r="M82" s="10">
        <f t="shared" si="23"/>
        <v>0</v>
      </c>
      <c r="N82" s="10">
        <f t="shared" si="23"/>
        <v>0</v>
      </c>
      <c r="O82" s="10">
        <f>SUM(O83:O85)</f>
        <v>0</v>
      </c>
    </row>
    <row r="83" spans="1:15">
      <c r="A83" s="1" t="s">
        <v>143</v>
      </c>
      <c r="B83" s="1" t="s">
        <v>144</v>
      </c>
      <c r="C83" s="11"/>
      <c r="D83" s="12"/>
      <c r="E83" s="12"/>
      <c r="F83" s="12"/>
      <c r="G83" s="13"/>
      <c r="H83" s="13"/>
      <c r="I83" s="13"/>
      <c r="J83" s="13"/>
      <c r="K83" s="13"/>
      <c r="L83" s="13"/>
      <c r="M83" s="23"/>
      <c r="N83" s="23"/>
      <c r="O83" s="23">
        <f t="shared" ref="O83:O85" si="24">SUM(C83:N83)</f>
        <v>0</v>
      </c>
    </row>
    <row r="84" spans="1:15">
      <c r="A84" s="1" t="s">
        <v>153</v>
      </c>
      <c r="B84" s="1" t="s">
        <v>485</v>
      </c>
      <c r="C84" s="11"/>
      <c r="D84" s="12"/>
      <c r="E84" s="12"/>
      <c r="F84" s="12"/>
      <c r="G84" s="13"/>
      <c r="H84" s="13"/>
      <c r="I84" s="13"/>
      <c r="J84" s="13"/>
      <c r="K84" s="13"/>
      <c r="L84" s="13"/>
      <c r="M84" s="23"/>
      <c r="N84" s="23"/>
      <c r="O84" s="23">
        <f t="shared" si="24"/>
        <v>0</v>
      </c>
    </row>
    <row r="85" spans="1:15">
      <c r="A85" s="1" t="s">
        <v>155</v>
      </c>
      <c r="B85" s="1" t="s">
        <v>682</v>
      </c>
      <c r="C85" s="11"/>
      <c r="D85" s="12"/>
      <c r="E85" s="12"/>
      <c r="F85" s="12"/>
      <c r="G85" s="13"/>
      <c r="H85" s="13"/>
      <c r="I85" s="13"/>
      <c r="J85" s="13"/>
      <c r="K85" s="13"/>
      <c r="L85" s="13"/>
      <c r="M85" s="23"/>
      <c r="N85" s="23"/>
      <c r="O85" s="23">
        <f t="shared" si="24"/>
        <v>0</v>
      </c>
    </row>
    <row r="86" spans="1:15">
      <c r="A86" s="1"/>
      <c r="B86" s="1"/>
      <c r="C86" s="11"/>
      <c r="D86" s="12"/>
      <c r="E86" s="12"/>
      <c r="F86" s="12"/>
      <c r="G86" s="13"/>
      <c r="H86" s="13"/>
      <c r="I86" s="13"/>
      <c r="J86" s="13"/>
      <c r="K86" s="18"/>
      <c r="L86" s="18"/>
      <c r="M86" s="18"/>
      <c r="N86" s="18"/>
      <c r="O86" s="18"/>
    </row>
    <row r="87" spans="1:15">
      <c r="A87" s="4" t="s">
        <v>157</v>
      </c>
      <c r="B87" s="4" t="s">
        <v>158</v>
      </c>
      <c r="C87" s="10">
        <f t="shared" ref="C87:N87" si="25">SUM(C88:C91)</f>
        <v>0</v>
      </c>
      <c r="D87" s="10">
        <f t="shared" si="25"/>
        <v>0</v>
      </c>
      <c r="E87" s="10">
        <f t="shared" si="25"/>
        <v>0</v>
      </c>
      <c r="F87" s="10">
        <f t="shared" si="25"/>
        <v>0</v>
      </c>
      <c r="G87" s="10">
        <f t="shared" si="25"/>
        <v>0</v>
      </c>
      <c r="H87" s="10">
        <f t="shared" si="25"/>
        <v>0</v>
      </c>
      <c r="I87" s="10">
        <f t="shared" si="25"/>
        <v>0</v>
      </c>
      <c r="J87" s="10">
        <f t="shared" si="25"/>
        <v>0</v>
      </c>
      <c r="K87" s="10">
        <f t="shared" si="25"/>
        <v>0</v>
      </c>
      <c r="L87" s="10">
        <f t="shared" si="25"/>
        <v>0</v>
      </c>
      <c r="M87" s="10">
        <f t="shared" si="25"/>
        <v>0</v>
      </c>
      <c r="N87" s="10">
        <f t="shared" si="25"/>
        <v>0</v>
      </c>
      <c r="O87" s="10">
        <f>SUM(O88:O91)</f>
        <v>0</v>
      </c>
    </row>
    <row r="88" spans="1:15">
      <c r="A88" s="1" t="s">
        <v>161</v>
      </c>
      <c r="B88" s="1" t="s">
        <v>162</v>
      </c>
      <c r="C88" s="11"/>
      <c r="D88" s="12"/>
      <c r="E88" s="12"/>
      <c r="F88" s="12"/>
      <c r="G88" s="12"/>
      <c r="H88" s="12"/>
      <c r="I88" s="12"/>
      <c r="J88" s="12"/>
      <c r="K88" s="23"/>
      <c r="L88" s="23"/>
      <c r="M88" s="23"/>
      <c r="N88" s="23"/>
      <c r="O88" s="23">
        <f t="shared" ref="O88:O91" si="26">SUM(C88:N88)</f>
        <v>0</v>
      </c>
    </row>
    <row r="89" spans="1:15">
      <c r="A89" s="1" t="s">
        <v>163</v>
      </c>
      <c r="B89" s="1" t="s">
        <v>164</v>
      </c>
      <c r="C89" s="11"/>
      <c r="D89" s="12"/>
      <c r="E89" s="12"/>
      <c r="F89" s="12"/>
      <c r="G89" s="13"/>
      <c r="H89" s="13"/>
      <c r="I89" s="13"/>
      <c r="J89" s="13"/>
      <c r="K89" s="23"/>
      <c r="L89" s="23"/>
      <c r="M89" s="23"/>
      <c r="N89" s="23"/>
      <c r="O89" s="23">
        <f t="shared" si="26"/>
        <v>0</v>
      </c>
    </row>
    <row r="90" spans="1:15">
      <c r="A90" s="1" t="s">
        <v>165</v>
      </c>
      <c r="B90" s="1" t="s">
        <v>166</v>
      </c>
      <c r="C90" s="11"/>
      <c r="D90" s="12"/>
      <c r="E90" s="12"/>
      <c r="F90" s="12"/>
      <c r="G90" s="12"/>
      <c r="H90" s="12"/>
      <c r="I90" s="12"/>
      <c r="J90" s="12"/>
      <c r="K90" s="23"/>
      <c r="L90" s="23"/>
      <c r="M90" s="23"/>
      <c r="N90" s="23"/>
      <c r="O90" s="23">
        <f t="shared" si="26"/>
        <v>0</v>
      </c>
    </row>
    <row r="91" spans="1:15">
      <c r="A91" s="1" t="s">
        <v>167</v>
      </c>
      <c r="B91" s="1" t="s">
        <v>168</v>
      </c>
      <c r="C91" s="11"/>
      <c r="D91" s="12"/>
      <c r="E91" s="12"/>
      <c r="F91" s="12"/>
      <c r="G91" s="12"/>
      <c r="H91" s="12"/>
      <c r="I91" s="12"/>
      <c r="J91" s="12"/>
      <c r="K91" s="23"/>
      <c r="L91" s="23"/>
      <c r="M91" s="23"/>
      <c r="N91" s="23"/>
      <c r="O91" s="23">
        <f t="shared" si="26"/>
        <v>0</v>
      </c>
    </row>
    <row r="92" spans="1:15">
      <c r="A92" s="1"/>
      <c r="B92" s="1"/>
      <c r="C92" s="11"/>
      <c r="D92" s="12"/>
      <c r="E92" s="12"/>
      <c r="F92" s="12"/>
      <c r="G92" s="12"/>
      <c r="H92" s="12"/>
      <c r="I92" s="12"/>
      <c r="J92" s="12"/>
      <c r="K92" s="18"/>
      <c r="L92" s="18"/>
      <c r="M92" s="18"/>
      <c r="N92" s="18"/>
      <c r="O92" s="18"/>
    </row>
    <row r="93" spans="1:15">
      <c r="A93" s="4" t="s">
        <v>169</v>
      </c>
      <c r="B93" s="4" t="s">
        <v>170</v>
      </c>
      <c r="C93" s="10">
        <f>SUM(C94:C105)</f>
        <v>0</v>
      </c>
      <c r="D93" s="10">
        <f t="shared" ref="D93:N93" si="27">SUM(D94:D105)</f>
        <v>0</v>
      </c>
      <c r="E93" s="10">
        <f t="shared" si="27"/>
        <v>0</v>
      </c>
      <c r="F93" s="10">
        <f t="shared" si="27"/>
        <v>0</v>
      </c>
      <c r="G93" s="10">
        <f t="shared" si="27"/>
        <v>0</v>
      </c>
      <c r="H93" s="10">
        <f t="shared" si="27"/>
        <v>0</v>
      </c>
      <c r="I93" s="10">
        <f t="shared" si="27"/>
        <v>0</v>
      </c>
      <c r="J93" s="10">
        <f t="shared" si="27"/>
        <v>0</v>
      </c>
      <c r="K93" s="10">
        <f t="shared" si="27"/>
        <v>0</v>
      </c>
      <c r="L93" s="10">
        <f t="shared" si="27"/>
        <v>0</v>
      </c>
      <c r="M93" s="10">
        <f t="shared" si="27"/>
        <v>252298.74</v>
      </c>
      <c r="N93" s="10">
        <f t="shared" si="27"/>
        <v>0</v>
      </c>
      <c r="O93" s="10">
        <f>SUM(O94:O105)</f>
        <v>252298.74</v>
      </c>
    </row>
    <row r="94" spans="1:15">
      <c r="A94" s="1" t="s">
        <v>171</v>
      </c>
      <c r="B94" s="1" t="s">
        <v>172</v>
      </c>
      <c r="C94" s="11"/>
      <c r="D94" s="12"/>
      <c r="E94" s="12"/>
      <c r="F94" s="12"/>
      <c r="G94" s="12"/>
      <c r="H94" s="12"/>
      <c r="I94" s="12"/>
      <c r="J94" s="12"/>
      <c r="K94" s="12"/>
      <c r="L94" s="12"/>
      <c r="M94" s="23"/>
      <c r="N94" s="23"/>
      <c r="O94" s="23">
        <f>SUM(C94:N94)</f>
        <v>0</v>
      </c>
    </row>
    <row r="95" spans="1:15">
      <c r="A95" s="1" t="s">
        <v>173</v>
      </c>
      <c r="B95" s="1" t="s">
        <v>490</v>
      </c>
      <c r="C95" s="11"/>
      <c r="D95" s="12"/>
      <c r="E95" s="12"/>
      <c r="F95" s="12"/>
      <c r="G95" s="12"/>
      <c r="H95" s="12"/>
      <c r="I95" s="12"/>
      <c r="J95" s="12"/>
      <c r="K95" s="12"/>
      <c r="L95" s="12"/>
      <c r="M95" s="23"/>
      <c r="N95" s="23"/>
      <c r="O95" s="23">
        <f>SUM(C95:N95)</f>
        <v>0</v>
      </c>
    </row>
    <row r="96" spans="1:15">
      <c r="A96" s="1" t="s">
        <v>175</v>
      </c>
      <c r="B96" s="1" t="s">
        <v>176</v>
      </c>
      <c r="C96" s="11"/>
      <c r="D96" s="12"/>
      <c r="E96" s="12"/>
      <c r="F96" s="12"/>
      <c r="G96" s="13"/>
      <c r="H96" s="13"/>
      <c r="I96" s="13"/>
      <c r="J96" s="13"/>
      <c r="K96" s="12"/>
      <c r="L96" s="12"/>
      <c r="M96" s="23"/>
      <c r="N96" s="23"/>
      <c r="O96" s="23">
        <f t="shared" ref="O96:O103" si="28">SUM(C96:N96)</f>
        <v>0</v>
      </c>
    </row>
    <row r="97" spans="1:15">
      <c r="A97" s="1" t="s">
        <v>177</v>
      </c>
      <c r="B97" s="1" t="s">
        <v>491</v>
      </c>
      <c r="C97" s="11"/>
      <c r="D97" s="12"/>
      <c r="E97" s="12"/>
      <c r="F97" s="12"/>
      <c r="G97" s="12"/>
      <c r="H97" s="12"/>
      <c r="I97" s="12"/>
      <c r="J97" s="12"/>
      <c r="K97" s="12"/>
      <c r="L97" s="12"/>
      <c r="M97" s="23"/>
      <c r="N97" s="23"/>
      <c r="O97" s="23">
        <f t="shared" si="28"/>
        <v>0</v>
      </c>
    </row>
    <row r="98" spans="1:15">
      <c r="A98" s="1" t="s">
        <v>179</v>
      </c>
      <c r="B98" s="1" t="s">
        <v>180</v>
      </c>
      <c r="C98" s="11"/>
      <c r="D98" s="12"/>
      <c r="E98" s="12"/>
      <c r="F98" s="12"/>
      <c r="G98" s="13"/>
      <c r="H98" s="13"/>
      <c r="I98" s="13"/>
      <c r="J98" s="13"/>
      <c r="K98" s="12"/>
      <c r="L98" s="12"/>
      <c r="M98" s="23"/>
      <c r="N98" s="23"/>
      <c r="O98" s="23">
        <f t="shared" si="28"/>
        <v>0</v>
      </c>
    </row>
    <row r="99" spans="1:15">
      <c r="A99" s="1" t="s">
        <v>181</v>
      </c>
      <c r="B99" s="1" t="s">
        <v>182</v>
      </c>
      <c r="C99" s="11"/>
      <c r="D99" s="12"/>
      <c r="E99" s="12"/>
      <c r="F99" s="12"/>
      <c r="G99" s="12"/>
      <c r="H99" s="12"/>
      <c r="I99" s="12"/>
      <c r="J99" s="12"/>
      <c r="K99" s="12"/>
      <c r="L99" s="12"/>
      <c r="M99" s="23">
        <v>51027.28</v>
      </c>
      <c r="N99" s="23"/>
      <c r="O99" s="23">
        <f t="shared" si="28"/>
        <v>51027.28</v>
      </c>
    </row>
    <row r="100" spans="1:15">
      <c r="A100" s="1" t="s">
        <v>183</v>
      </c>
      <c r="B100" s="1" t="s">
        <v>493</v>
      </c>
      <c r="C100" s="11"/>
      <c r="D100" s="12"/>
      <c r="E100" s="12"/>
      <c r="F100" s="12"/>
      <c r="G100" s="12"/>
      <c r="H100" s="12"/>
      <c r="I100" s="12"/>
      <c r="J100" s="12"/>
      <c r="K100" s="12"/>
      <c r="L100" s="12"/>
      <c r="M100" s="23"/>
      <c r="N100" s="23"/>
      <c r="O100" s="23">
        <f t="shared" si="28"/>
        <v>0</v>
      </c>
    </row>
    <row r="101" spans="1:15">
      <c r="A101" s="1" t="s">
        <v>185</v>
      </c>
      <c r="B101" s="1" t="s">
        <v>186</v>
      </c>
      <c r="C101" s="11"/>
      <c r="D101" s="12"/>
      <c r="E101" s="12"/>
      <c r="F101" s="12"/>
      <c r="G101" s="12"/>
      <c r="H101" s="12"/>
      <c r="I101" s="12"/>
      <c r="J101" s="12"/>
      <c r="K101" s="12"/>
      <c r="L101" s="12"/>
      <c r="M101" s="23"/>
      <c r="N101" s="23"/>
      <c r="O101" s="23">
        <f t="shared" si="28"/>
        <v>0</v>
      </c>
    </row>
    <row r="102" spans="1:15">
      <c r="A102" s="1" t="s">
        <v>187</v>
      </c>
      <c r="B102" s="1" t="s">
        <v>188</v>
      </c>
      <c r="C102" s="11"/>
      <c r="D102" s="12"/>
      <c r="E102" s="12"/>
      <c r="F102" s="12"/>
      <c r="G102" s="12"/>
      <c r="H102" s="12"/>
      <c r="I102" s="12"/>
      <c r="J102" s="12"/>
      <c r="K102" s="12"/>
      <c r="L102" s="12"/>
      <c r="M102" s="23"/>
      <c r="N102" s="23"/>
      <c r="O102" s="23">
        <f t="shared" si="28"/>
        <v>0</v>
      </c>
    </row>
    <row r="103" spans="1:15">
      <c r="A103" s="1" t="s">
        <v>189</v>
      </c>
      <c r="B103" s="1" t="s">
        <v>190</v>
      </c>
      <c r="C103" s="11"/>
      <c r="D103" s="12"/>
      <c r="E103" s="12"/>
      <c r="F103" s="12"/>
      <c r="G103" s="12"/>
      <c r="H103" s="12"/>
      <c r="I103" s="12"/>
      <c r="J103" s="12"/>
      <c r="K103" s="12"/>
      <c r="L103" s="12"/>
      <c r="M103" s="23"/>
      <c r="N103" s="23"/>
      <c r="O103" s="23">
        <f t="shared" si="28"/>
        <v>0</v>
      </c>
    </row>
    <row r="104" spans="1:15">
      <c r="A104" s="1" t="s">
        <v>191</v>
      </c>
      <c r="B104" s="1" t="s">
        <v>192</v>
      </c>
      <c r="C104" s="11"/>
      <c r="D104" s="12"/>
      <c r="E104" s="12"/>
      <c r="F104" s="12"/>
      <c r="G104" s="13"/>
      <c r="H104" s="13"/>
      <c r="I104" s="13"/>
      <c r="J104" s="13"/>
      <c r="K104" s="12"/>
      <c r="L104" s="12"/>
      <c r="M104" s="23">
        <v>201271.46</v>
      </c>
      <c r="N104" s="23"/>
      <c r="O104" s="23">
        <f>SUM(C104:N104)</f>
        <v>201271.46</v>
      </c>
    </row>
    <row r="105" spans="1:15">
      <c r="A105" s="1" t="s">
        <v>193</v>
      </c>
      <c r="B105" s="1" t="s">
        <v>496</v>
      </c>
      <c r="C105" s="11"/>
      <c r="D105" s="12"/>
      <c r="E105" s="12"/>
      <c r="F105" s="12"/>
      <c r="G105" s="13"/>
      <c r="H105" s="13"/>
      <c r="I105" s="13"/>
      <c r="J105" s="13"/>
      <c r="K105" s="12"/>
      <c r="L105" s="12"/>
      <c r="M105" s="23"/>
      <c r="N105" s="23"/>
      <c r="O105" s="23">
        <f>SUM(C105:N105)</f>
        <v>0</v>
      </c>
    </row>
    <row r="106" spans="1:15">
      <c r="A106" s="1"/>
      <c r="B106" s="1"/>
      <c r="C106" s="11"/>
      <c r="D106" s="12"/>
      <c r="E106" s="12"/>
      <c r="F106" s="12"/>
      <c r="G106" s="13"/>
      <c r="H106" s="13"/>
      <c r="I106" s="13"/>
      <c r="J106" s="13"/>
      <c r="K106" s="18"/>
      <c r="L106" s="18"/>
      <c r="M106" s="23"/>
      <c r="N106" s="23"/>
      <c r="O106" s="23"/>
    </row>
    <row r="107" spans="1:15">
      <c r="A107" s="4" t="s">
        <v>197</v>
      </c>
      <c r="B107" s="4" t="s">
        <v>198</v>
      </c>
      <c r="C107" s="10">
        <f t="shared" ref="C107:D107" si="29">SUM(C108:C124)</f>
        <v>0</v>
      </c>
      <c r="D107" s="10">
        <f t="shared" si="29"/>
        <v>0</v>
      </c>
      <c r="E107" s="10">
        <f>SUM(E108:E125)</f>
        <v>0</v>
      </c>
      <c r="F107" s="10">
        <f t="shared" ref="F107:N107" si="30">SUM(F108:F124)</f>
        <v>0</v>
      </c>
      <c r="G107" s="10">
        <f t="shared" si="30"/>
        <v>0</v>
      </c>
      <c r="H107" s="10">
        <f t="shared" si="30"/>
        <v>0</v>
      </c>
      <c r="I107" s="10">
        <f t="shared" si="30"/>
        <v>0</v>
      </c>
      <c r="J107" s="10">
        <f t="shared" si="30"/>
        <v>0</v>
      </c>
      <c r="K107" s="10">
        <f t="shared" si="30"/>
        <v>0</v>
      </c>
      <c r="L107" s="10">
        <f t="shared" si="30"/>
        <v>0</v>
      </c>
      <c r="M107" s="10">
        <f t="shared" si="30"/>
        <v>1841950.8499999999</v>
      </c>
      <c r="N107" s="10">
        <f t="shared" si="30"/>
        <v>0</v>
      </c>
      <c r="O107" s="10">
        <f>SUM(O108:O124)</f>
        <v>1841950.8499999999</v>
      </c>
    </row>
    <row r="108" spans="1:15">
      <c r="A108" s="1" t="s">
        <v>199</v>
      </c>
      <c r="B108" s="1" t="s">
        <v>200</v>
      </c>
      <c r="C108" s="11"/>
      <c r="D108" s="12"/>
      <c r="E108" s="12"/>
      <c r="F108" s="12"/>
      <c r="G108" s="13"/>
      <c r="H108" s="13"/>
      <c r="I108" s="13"/>
      <c r="J108" s="13"/>
      <c r="K108" s="13"/>
      <c r="L108" s="13"/>
      <c r="M108" s="23"/>
      <c r="N108" s="23"/>
      <c r="O108" s="23">
        <f t="shared" ref="O108:O124" si="31">SUM(C108:N108)</f>
        <v>0</v>
      </c>
    </row>
    <row r="109" spans="1:15">
      <c r="A109" s="1" t="s">
        <v>201</v>
      </c>
      <c r="B109" s="1" t="s">
        <v>202</v>
      </c>
      <c r="C109" s="11"/>
      <c r="D109" s="12"/>
      <c r="E109" s="12"/>
      <c r="F109" s="12"/>
      <c r="G109" s="12"/>
      <c r="H109" s="12"/>
      <c r="I109" s="12"/>
      <c r="J109" s="12"/>
      <c r="K109" s="13"/>
      <c r="L109" s="13"/>
      <c r="M109" s="23"/>
      <c r="N109" s="23"/>
      <c r="O109" s="23">
        <f t="shared" si="31"/>
        <v>0</v>
      </c>
    </row>
    <row r="110" spans="1:15">
      <c r="A110" s="1" t="s">
        <v>203</v>
      </c>
      <c r="B110" s="1" t="s">
        <v>204</v>
      </c>
      <c r="C110" s="11"/>
      <c r="D110" s="12"/>
      <c r="E110" s="12"/>
      <c r="F110" s="12"/>
      <c r="G110" s="12"/>
      <c r="H110" s="12"/>
      <c r="I110" s="12"/>
      <c r="J110" s="12"/>
      <c r="K110" s="13"/>
      <c r="L110" s="13"/>
      <c r="M110" s="23"/>
      <c r="N110" s="23"/>
      <c r="O110" s="23">
        <f t="shared" si="31"/>
        <v>0</v>
      </c>
    </row>
    <row r="111" spans="1:15">
      <c r="A111" s="1" t="s">
        <v>205</v>
      </c>
      <c r="B111" s="1" t="s">
        <v>206</v>
      </c>
      <c r="C111" s="11"/>
      <c r="D111" s="12"/>
      <c r="E111" s="12"/>
      <c r="F111" s="12"/>
      <c r="G111" s="13"/>
      <c r="H111" s="13"/>
      <c r="I111" s="13"/>
      <c r="J111" s="13"/>
      <c r="K111" s="13"/>
      <c r="L111" s="13"/>
      <c r="M111" s="23">
        <v>14160</v>
      </c>
      <c r="N111" s="23"/>
      <c r="O111" s="23">
        <f>SUM(C111:N111)</f>
        <v>14160</v>
      </c>
    </row>
    <row r="112" spans="1:15">
      <c r="A112" s="1" t="s">
        <v>207</v>
      </c>
      <c r="B112" s="1" t="s">
        <v>497</v>
      </c>
      <c r="C112" s="11"/>
      <c r="D112" s="12"/>
      <c r="E112" s="12"/>
      <c r="F112" s="12"/>
      <c r="G112" s="12"/>
      <c r="H112" s="12"/>
      <c r="I112" s="12"/>
      <c r="J112" s="12"/>
      <c r="K112" s="13"/>
      <c r="L112" s="13"/>
      <c r="M112" s="23"/>
      <c r="N112" s="23"/>
      <c r="O112" s="23">
        <f t="shared" si="31"/>
        <v>0</v>
      </c>
    </row>
    <row r="113" spans="1:15">
      <c r="A113" s="1" t="s">
        <v>209</v>
      </c>
      <c r="B113" s="1" t="s">
        <v>210</v>
      </c>
      <c r="C113" s="11"/>
      <c r="D113" s="12"/>
      <c r="E113" s="12"/>
      <c r="F113" s="12"/>
      <c r="G113" s="12"/>
      <c r="H113" s="12"/>
      <c r="I113" s="12"/>
      <c r="J113" s="12"/>
      <c r="K113" s="13"/>
      <c r="L113" s="13"/>
      <c r="M113" s="23"/>
      <c r="N113" s="23"/>
      <c r="O113" s="23">
        <f t="shared" si="31"/>
        <v>0</v>
      </c>
    </row>
    <row r="114" spans="1:15">
      <c r="A114" s="1" t="s">
        <v>211</v>
      </c>
      <c r="B114" s="1" t="s">
        <v>212</v>
      </c>
      <c r="C114" s="11"/>
      <c r="D114" s="12"/>
      <c r="E114" s="12"/>
      <c r="F114" s="12"/>
      <c r="G114" s="13"/>
      <c r="H114" s="13"/>
      <c r="I114" s="13"/>
      <c r="J114" s="13"/>
      <c r="K114" s="13"/>
      <c r="L114" s="13"/>
      <c r="M114" s="23"/>
      <c r="N114" s="23"/>
      <c r="O114" s="23">
        <f t="shared" si="31"/>
        <v>0</v>
      </c>
    </row>
    <row r="115" spans="1:15">
      <c r="A115" s="1" t="s">
        <v>213</v>
      </c>
      <c r="B115" s="1" t="s">
        <v>214</v>
      </c>
      <c r="C115" s="11"/>
      <c r="D115" s="12"/>
      <c r="E115" s="12"/>
      <c r="F115" s="12"/>
      <c r="G115" s="13"/>
      <c r="H115" s="13"/>
      <c r="I115" s="13"/>
      <c r="J115" s="13"/>
      <c r="K115" s="13"/>
      <c r="L115" s="13"/>
      <c r="M115" s="23"/>
      <c r="N115" s="23"/>
      <c r="O115" s="23">
        <f t="shared" si="31"/>
        <v>0</v>
      </c>
    </row>
    <row r="116" spans="1:15">
      <c r="A116" s="1" t="s">
        <v>215</v>
      </c>
      <c r="B116" s="1" t="s">
        <v>692</v>
      </c>
      <c r="C116" s="11"/>
      <c r="D116" s="12"/>
      <c r="E116" s="12"/>
      <c r="F116" s="12"/>
      <c r="G116" s="13"/>
      <c r="H116" s="13"/>
      <c r="I116" s="13"/>
      <c r="J116" s="13"/>
      <c r="K116" s="13"/>
      <c r="L116" s="13"/>
      <c r="M116" s="23"/>
      <c r="N116" s="23"/>
      <c r="O116" s="23">
        <f t="shared" si="31"/>
        <v>0</v>
      </c>
    </row>
    <row r="117" spans="1:15">
      <c r="A117" s="1" t="s">
        <v>217</v>
      </c>
      <c r="B117" s="1" t="s">
        <v>218</v>
      </c>
      <c r="C117" s="11"/>
      <c r="D117" s="12"/>
      <c r="E117" s="12"/>
      <c r="F117" s="12"/>
      <c r="G117" s="13"/>
      <c r="H117" s="13"/>
      <c r="I117" s="13"/>
      <c r="J117" s="13"/>
      <c r="K117" s="13"/>
      <c r="L117" s="13"/>
      <c r="M117" s="23"/>
      <c r="N117" s="23"/>
      <c r="O117" s="23">
        <f t="shared" si="31"/>
        <v>0</v>
      </c>
    </row>
    <row r="118" spans="1:15">
      <c r="A118" s="1" t="s">
        <v>219</v>
      </c>
      <c r="B118" s="1" t="s">
        <v>220</v>
      </c>
      <c r="C118" s="11"/>
      <c r="D118" s="12"/>
      <c r="E118" s="12"/>
      <c r="F118" s="12"/>
      <c r="G118" s="13"/>
      <c r="H118" s="13"/>
      <c r="I118" s="13"/>
      <c r="J118" s="13"/>
      <c r="K118" s="13"/>
      <c r="L118" s="13"/>
      <c r="M118" s="23"/>
      <c r="N118" s="23"/>
      <c r="O118" s="23">
        <f t="shared" si="31"/>
        <v>0</v>
      </c>
    </row>
    <row r="119" spans="1:15">
      <c r="A119" s="1" t="s">
        <v>221</v>
      </c>
      <c r="B119" s="1" t="s">
        <v>222</v>
      </c>
      <c r="C119" s="11"/>
      <c r="D119" s="12"/>
      <c r="E119" s="12"/>
      <c r="F119" s="12"/>
      <c r="G119" s="13"/>
      <c r="H119" s="13"/>
      <c r="I119" s="13"/>
      <c r="J119" s="13"/>
      <c r="K119" s="13"/>
      <c r="L119" s="13"/>
      <c r="M119" s="23"/>
      <c r="N119" s="23"/>
      <c r="O119" s="23">
        <f t="shared" si="31"/>
        <v>0</v>
      </c>
    </row>
    <row r="120" spans="1:15">
      <c r="A120" s="1" t="s">
        <v>223</v>
      </c>
      <c r="B120" s="1" t="s">
        <v>505</v>
      </c>
      <c r="C120" s="11"/>
      <c r="D120" s="12"/>
      <c r="E120" s="12"/>
      <c r="F120" s="12"/>
      <c r="G120" s="12"/>
      <c r="H120" s="12"/>
      <c r="I120" s="12"/>
      <c r="J120" s="12"/>
      <c r="K120" s="13"/>
      <c r="L120" s="13"/>
      <c r="M120" s="23"/>
      <c r="N120" s="23"/>
      <c r="O120" s="23">
        <f t="shared" si="31"/>
        <v>0</v>
      </c>
    </row>
    <row r="121" spans="1:15">
      <c r="A121" s="1" t="s">
        <v>225</v>
      </c>
      <c r="B121" s="1" t="s">
        <v>226</v>
      </c>
      <c r="C121" s="11"/>
      <c r="D121" s="12"/>
      <c r="E121" s="12"/>
      <c r="F121" s="12"/>
      <c r="G121" s="13"/>
      <c r="H121" s="13"/>
      <c r="I121" s="13"/>
      <c r="J121" s="13"/>
      <c r="K121" s="13"/>
      <c r="L121" s="13"/>
      <c r="M121" s="23">
        <v>1707557.65</v>
      </c>
      <c r="N121" s="23"/>
      <c r="O121" s="23">
        <f>SUM(C121:N121)</f>
        <v>1707557.65</v>
      </c>
    </row>
    <row r="122" spans="1:15">
      <c r="A122" s="1" t="s">
        <v>227</v>
      </c>
      <c r="B122" s="1" t="s">
        <v>228</v>
      </c>
      <c r="C122" s="11"/>
      <c r="D122" s="12"/>
      <c r="E122" s="12"/>
      <c r="F122" s="12"/>
      <c r="G122" s="13"/>
      <c r="H122" s="13"/>
      <c r="I122" s="13"/>
      <c r="J122" s="13"/>
      <c r="K122" s="13"/>
      <c r="L122" s="13"/>
      <c r="M122" s="23">
        <v>120233.2</v>
      </c>
      <c r="N122" s="23"/>
      <c r="O122" s="23">
        <f t="shared" si="31"/>
        <v>120233.2</v>
      </c>
    </row>
    <row r="123" spans="1:15">
      <c r="A123" s="1" t="s">
        <v>229</v>
      </c>
      <c r="B123" s="1" t="s">
        <v>230</v>
      </c>
      <c r="C123" s="11"/>
      <c r="D123" s="12"/>
      <c r="E123" s="12"/>
      <c r="F123" s="12"/>
      <c r="G123" s="12"/>
      <c r="H123" s="12"/>
      <c r="I123" s="12"/>
      <c r="J123" s="12"/>
      <c r="K123" s="13"/>
      <c r="L123" s="13"/>
      <c r="M123" s="23"/>
      <c r="N123" s="23"/>
      <c r="O123" s="23">
        <f t="shared" si="31"/>
        <v>0</v>
      </c>
    </row>
    <row r="124" spans="1:15">
      <c r="A124" s="1" t="s">
        <v>231</v>
      </c>
      <c r="B124" s="1" t="s">
        <v>232</v>
      </c>
      <c r="C124" s="11"/>
      <c r="D124" s="12"/>
      <c r="E124" s="12"/>
      <c r="F124" s="12"/>
      <c r="G124" s="12"/>
      <c r="H124" s="12"/>
      <c r="I124" s="12"/>
      <c r="J124" s="12"/>
      <c r="K124" s="13"/>
      <c r="L124" s="13"/>
      <c r="M124" s="18"/>
      <c r="N124" s="18"/>
      <c r="O124" s="18">
        <f t="shared" si="31"/>
        <v>0</v>
      </c>
    </row>
    <row r="125" spans="1:15">
      <c r="A125" s="1"/>
      <c r="B125" s="1"/>
      <c r="C125" s="14"/>
      <c r="D125" s="15"/>
      <c r="E125" s="15"/>
      <c r="F125" s="15"/>
      <c r="G125" s="15"/>
      <c r="H125" s="15"/>
      <c r="I125" s="15"/>
      <c r="J125" s="15"/>
      <c r="K125" s="13"/>
      <c r="L125" s="13"/>
      <c r="M125" s="78"/>
      <c r="N125" s="78"/>
      <c r="O125" s="78"/>
    </row>
    <row r="126" spans="1:15">
      <c r="A126" s="4" t="s">
        <v>233</v>
      </c>
      <c r="B126" s="4" t="s">
        <v>234</v>
      </c>
      <c r="C126" s="10">
        <f>SUM(C127:C128)</f>
        <v>0</v>
      </c>
      <c r="D126" s="10">
        <f t="shared" ref="D126:O126" si="32">SUM(D127:D128)</f>
        <v>0</v>
      </c>
      <c r="E126" s="10">
        <f t="shared" si="32"/>
        <v>0</v>
      </c>
      <c r="F126" s="10">
        <f t="shared" si="32"/>
        <v>0</v>
      </c>
      <c r="G126" s="10">
        <f t="shared" si="32"/>
        <v>0</v>
      </c>
      <c r="H126" s="10">
        <f t="shared" si="32"/>
        <v>0</v>
      </c>
      <c r="I126" s="10">
        <f t="shared" si="32"/>
        <v>0</v>
      </c>
      <c r="J126" s="10">
        <f t="shared" si="32"/>
        <v>0</v>
      </c>
      <c r="K126" s="10">
        <f t="shared" si="32"/>
        <v>0</v>
      </c>
      <c r="L126" s="10">
        <f t="shared" si="32"/>
        <v>0</v>
      </c>
      <c r="M126" s="10">
        <f t="shared" si="32"/>
        <v>0</v>
      </c>
      <c r="N126" s="10">
        <f>SUM(N127:N128)</f>
        <v>0</v>
      </c>
      <c r="O126" s="10">
        <f t="shared" si="32"/>
        <v>0</v>
      </c>
    </row>
    <row r="127" spans="1:15">
      <c r="A127" s="1" t="s">
        <v>235</v>
      </c>
      <c r="B127" s="1" t="s">
        <v>511</v>
      </c>
      <c r="C127" s="14"/>
      <c r="D127" s="15"/>
      <c r="E127" s="15"/>
      <c r="F127" s="15"/>
      <c r="G127" s="15"/>
      <c r="H127" s="15"/>
      <c r="I127" s="15"/>
      <c r="J127" s="15"/>
      <c r="K127" s="13"/>
      <c r="L127" s="13"/>
      <c r="M127" s="24"/>
      <c r="N127" s="24"/>
      <c r="O127" s="23">
        <f>SUM(C127:N127)</f>
        <v>0</v>
      </c>
    </row>
    <row r="128" spans="1:15">
      <c r="A128" s="1" t="s">
        <v>237</v>
      </c>
      <c r="B128" s="1" t="s">
        <v>236</v>
      </c>
      <c r="C128" s="14"/>
      <c r="D128" s="15"/>
      <c r="E128" s="15"/>
      <c r="F128" s="15"/>
      <c r="G128" s="15"/>
      <c r="H128" s="15"/>
      <c r="I128" s="15"/>
      <c r="J128" s="15"/>
      <c r="K128" s="13"/>
      <c r="L128" s="13"/>
      <c r="M128" s="24"/>
      <c r="N128" s="24"/>
      <c r="O128" s="23">
        <f>SUM(C128:N128)</f>
        <v>0</v>
      </c>
    </row>
    <row r="129" spans="1:15">
      <c r="A129" s="1"/>
      <c r="B129" s="1"/>
      <c r="C129" s="14"/>
      <c r="D129" s="15"/>
      <c r="E129" s="15"/>
      <c r="F129" s="15"/>
      <c r="G129" s="15"/>
      <c r="H129" s="15"/>
      <c r="I129" s="15"/>
      <c r="J129" s="15"/>
      <c r="K129" s="13"/>
      <c r="L129" s="13"/>
      <c r="M129" s="78"/>
      <c r="N129" s="78"/>
      <c r="O129" s="78"/>
    </row>
    <row r="130" spans="1:15" ht="15">
      <c r="A130" s="16" t="s">
        <v>238</v>
      </c>
      <c r="B130" s="16" t="s">
        <v>239</v>
      </c>
      <c r="C130" s="17">
        <f t="shared" ref="C130:N130" si="33">C131+C135+C140+C147+C150+C155+C164+C174</f>
        <v>0</v>
      </c>
      <c r="D130" s="17">
        <f t="shared" si="33"/>
        <v>0</v>
      </c>
      <c r="E130" s="17">
        <f t="shared" si="33"/>
        <v>0</v>
      </c>
      <c r="F130" s="17">
        <f t="shared" si="33"/>
        <v>0</v>
      </c>
      <c r="G130" s="17">
        <f t="shared" si="33"/>
        <v>0</v>
      </c>
      <c r="H130" s="17">
        <f t="shared" si="33"/>
        <v>0</v>
      </c>
      <c r="I130" s="17">
        <f t="shared" si="33"/>
        <v>0</v>
      </c>
      <c r="J130" s="17">
        <f t="shared" si="33"/>
        <v>0</v>
      </c>
      <c r="K130" s="17">
        <f t="shared" si="33"/>
        <v>0</v>
      </c>
      <c r="L130" s="17">
        <f t="shared" si="33"/>
        <v>0</v>
      </c>
      <c r="M130" s="17">
        <f t="shared" si="33"/>
        <v>1520641.78</v>
      </c>
      <c r="N130" s="17">
        <f t="shared" si="33"/>
        <v>0</v>
      </c>
      <c r="O130" s="17">
        <f>O131+O135+O140+O147+O150+O155+O164+O174</f>
        <v>1517350.1</v>
      </c>
    </row>
    <row r="131" spans="1:15">
      <c r="A131" s="4" t="s">
        <v>240</v>
      </c>
      <c r="B131" s="4" t="s">
        <v>241</v>
      </c>
      <c r="C131" s="10">
        <f t="shared" ref="C131:D131" si="34">SUM(C132:C133)</f>
        <v>0</v>
      </c>
      <c r="D131" s="10">
        <f t="shared" si="34"/>
        <v>0</v>
      </c>
      <c r="E131" s="10">
        <f t="shared" ref="E131:O131" si="35">SUM(E132:E133)</f>
        <v>0</v>
      </c>
      <c r="F131" s="10">
        <f t="shared" si="35"/>
        <v>0</v>
      </c>
      <c r="G131" s="10">
        <f t="shared" si="35"/>
        <v>0</v>
      </c>
      <c r="H131" s="10">
        <f t="shared" si="35"/>
        <v>0</v>
      </c>
      <c r="I131" s="10">
        <f t="shared" si="35"/>
        <v>0</v>
      </c>
      <c r="J131" s="10">
        <f>SUM(J132:J133)</f>
        <v>0</v>
      </c>
      <c r="K131" s="10">
        <f t="shared" si="35"/>
        <v>0</v>
      </c>
      <c r="L131" s="10">
        <f t="shared" si="35"/>
        <v>0</v>
      </c>
      <c r="M131" s="10">
        <f t="shared" si="35"/>
        <v>405966.8</v>
      </c>
      <c r="N131" s="10">
        <f t="shared" si="35"/>
        <v>0</v>
      </c>
      <c r="O131" s="10">
        <f t="shared" si="35"/>
        <v>405966.8</v>
      </c>
    </row>
    <row r="132" spans="1:15">
      <c r="A132" s="1" t="s">
        <v>242</v>
      </c>
      <c r="B132" s="1" t="s">
        <v>241</v>
      </c>
      <c r="C132" s="11"/>
      <c r="D132" s="12"/>
      <c r="E132" s="12"/>
      <c r="F132" s="12"/>
      <c r="G132" s="13"/>
      <c r="H132" s="13"/>
      <c r="I132" s="13"/>
      <c r="J132" s="13"/>
      <c r="K132" s="13"/>
      <c r="L132" s="13"/>
      <c r="M132" s="23">
        <v>405966.8</v>
      </c>
      <c r="N132" s="23"/>
      <c r="O132" s="23">
        <f t="shared" ref="O132:O133" si="36">SUM(C132:N132)</f>
        <v>405966.8</v>
      </c>
    </row>
    <row r="133" spans="1:15">
      <c r="A133" s="1" t="s">
        <v>243</v>
      </c>
      <c r="B133" s="1" t="s">
        <v>244</v>
      </c>
      <c r="C133" s="11"/>
      <c r="D133" s="12"/>
      <c r="E133" s="12"/>
      <c r="F133" s="12"/>
      <c r="G133" s="13"/>
      <c r="H133" s="13"/>
      <c r="I133" s="13"/>
      <c r="J133" s="13"/>
      <c r="K133" s="13"/>
      <c r="L133" s="13"/>
      <c r="M133" s="23"/>
      <c r="N133" s="23"/>
      <c r="O133" s="23">
        <f t="shared" si="36"/>
        <v>0</v>
      </c>
    </row>
    <row r="134" spans="1:15">
      <c r="A134" s="1"/>
      <c r="B134" s="1"/>
      <c r="C134" s="11"/>
      <c r="D134" s="12"/>
      <c r="E134" s="12"/>
      <c r="F134" s="12"/>
      <c r="G134" s="13"/>
      <c r="H134" s="13"/>
      <c r="I134" s="13"/>
      <c r="J134" s="13"/>
      <c r="K134" s="18"/>
      <c r="L134" s="18"/>
      <c r="M134" s="23"/>
      <c r="N134" s="23"/>
      <c r="O134" s="23"/>
    </row>
    <row r="135" spans="1:15">
      <c r="A135" s="4" t="s">
        <v>245</v>
      </c>
      <c r="B135" s="4" t="s">
        <v>246</v>
      </c>
      <c r="C135" s="10">
        <f t="shared" ref="C135:N135" si="37">SUM(C136:C138)</f>
        <v>0</v>
      </c>
      <c r="D135" s="10">
        <f t="shared" si="37"/>
        <v>0</v>
      </c>
      <c r="E135" s="10">
        <f t="shared" si="37"/>
        <v>0</v>
      </c>
      <c r="F135" s="10">
        <f t="shared" si="37"/>
        <v>0</v>
      </c>
      <c r="G135" s="10">
        <f t="shared" si="37"/>
        <v>0</v>
      </c>
      <c r="H135" s="10">
        <f t="shared" si="37"/>
        <v>0</v>
      </c>
      <c r="I135" s="10">
        <f t="shared" si="37"/>
        <v>0</v>
      </c>
      <c r="J135" s="10">
        <f t="shared" si="37"/>
        <v>0</v>
      </c>
      <c r="K135" s="10">
        <f t="shared" si="37"/>
        <v>0</v>
      </c>
      <c r="L135" s="10">
        <f t="shared" si="37"/>
        <v>0</v>
      </c>
      <c r="M135" s="10">
        <f t="shared" si="37"/>
        <v>354675.3</v>
      </c>
      <c r="N135" s="10">
        <f t="shared" si="37"/>
        <v>0</v>
      </c>
      <c r="O135" s="10">
        <f>SUM(O136:O138)</f>
        <v>354675.3</v>
      </c>
    </row>
    <row r="136" spans="1:15">
      <c r="A136" s="1" t="s">
        <v>247</v>
      </c>
      <c r="B136" s="1" t="s">
        <v>248</v>
      </c>
      <c r="C136" s="11"/>
      <c r="D136" s="12"/>
      <c r="E136" s="12"/>
      <c r="F136" s="12"/>
      <c r="G136" s="12"/>
      <c r="H136" s="12"/>
      <c r="I136" s="12"/>
      <c r="J136" s="12"/>
      <c r="K136" s="18"/>
      <c r="L136" s="18"/>
      <c r="M136" s="18"/>
      <c r="N136" s="18"/>
      <c r="O136" s="18">
        <f t="shared" ref="O136:O138" si="38">SUM(C136:N136)</f>
        <v>0</v>
      </c>
    </row>
    <row r="137" spans="1:15">
      <c r="A137" s="1" t="s">
        <v>249</v>
      </c>
      <c r="B137" s="1" t="s">
        <v>250</v>
      </c>
      <c r="C137" s="11"/>
      <c r="D137" s="12"/>
      <c r="E137" s="12"/>
      <c r="F137" s="12"/>
      <c r="G137" s="12"/>
      <c r="H137" s="12"/>
      <c r="I137" s="12"/>
      <c r="J137" s="12"/>
      <c r="K137" s="18"/>
      <c r="L137" s="18"/>
      <c r="M137" s="23">
        <v>354675.3</v>
      </c>
      <c r="N137" s="23"/>
      <c r="O137" s="23">
        <f t="shared" si="38"/>
        <v>354675.3</v>
      </c>
    </row>
    <row r="138" spans="1:15">
      <c r="A138" s="1" t="s">
        <v>251</v>
      </c>
      <c r="B138" s="1" t="s">
        <v>252</v>
      </c>
      <c r="C138" s="11"/>
      <c r="D138" s="12"/>
      <c r="E138" s="12"/>
      <c r="F138" s="12"/>
      <c r="G138" s="12"/>
      <c r="H138" s="12"/>
      <c r="I138" s="12"/>
      <c r="J138" s="12"/>
      <c r="K138" s="18"/>
      <c r="L138" s="18"/>
      <c r="M138" s="23"/>
      <c r="N138" s="23"/>
      <c r="O138" s="23">
        <f t="shared" si="38"/>
        <v>0</v>
      </c>
    </row>
    <row r="139" spans="1:15">
      <c r="A139" s="1"/>
      <c r="B139" s="1"/>
      <c r="C139" s="11"/>
      <c r="D139" s="12"/>
      <c r="E139" s="12"/>
      <c r="F139" s="12"/>
      <c r="G139" s="12"/>
      <c r="H139" s="12"/>
      <c r="I139" s="12"/>
      <c r="J139" s="12"/>
      <c r="K139" s="18"/>
      <c r="L139" s="18"/>
      <c r="M139" s="18"/>
      <c r="N139" s="18"/>
      <c r="O139" s="18"/>
    </row>
    <row r="140" spans="1:15">
      <c r="A140" s="4" t="s">
        <v>253</v>
      </c>
      <c r="B140" s="4" t="s">
        <v>557</v>
      </c>
      <c r="C140" s="10">
        <f t="shared" ref="C140:N140" si="39">SUM(C141:C145)</f>
        <v>0</v>
      </c>
      <c r="D140" s="10">
        <f t="shared" si="39"/>
        <v>0</v>
      </c>
      <c r="E140" s="10">
        <f t="shared" si="39"/>
        <v>0</v>
      </c>
      <c r="F140" s="10">
        <f t="shared" si="39"/>
        <v>0</v>
      </c>
      <c r="G140" s="10">
        <f t="shared" si="39"/>
        <v>0</v>
      </c>
      <c r="H140" s="10">
        <f t="shared" si="39"/>
        <v>0</v>
      </c>
      <c r="I140" s="10">
        <f t="shared" si="39"/>
        <v>0</v>
      </c>
      <c r="J140" s="10">
        <f t="shared" si="39"/>
        <v>0</v>
      </c>
      <c r="K140" s="10">
        <f t="shared" si="39"/>
        <v>0</v>
      </c>
      <c r="L140" s="10">
        <f t="shared" si="39"/>
        <v>0</v>
      </c>
      <c r="M140" s="10">
        <f t="shared" si="39"/>
        <v>0</v>
      </c>
      <c r="N140" s="10">
        <f t="shared" si="39"/>
        <v>0</v>
      </c>
      <c r="O140" s="10">
        <f>SUM(O141:O145)</f>
        <v>0</v>
      </c>
    </row>
    <row r="141" spans="1:15">
      <c r="A141" s="1" t="s">
        <v>257</v>
      </c>
      <c r="B141" s="1" t="s">
        <v>258</v>
      </c>
      <c r="C141" s="11"/>
      <c r="D141" s="12"/>
      <c r="E141" s="12"/>
      <c r="F141" s="12"/>
      <c r="G141" s="12"/>
      <c r="H141" s="12"/>
      <c r="I141" s="12"/>
      <c r="J141" s="12"/>
      <c r="K141" s="18"/>
      <c r="L141" s="18"/>
      <c r="M141" s="23"/>
      <c r="N141" s="23"/>
      <c r="O141" s="23">
        <f t="shared" ref="O141:O145" si="40">SUM(C141:N141)</f>
        <v>0</v>
      </c>
    </row>
    <row r="142" spans="1:15">
      <c r="A142" s="1" t="s">
        <v>259</v>
      </c>
      <c r="B142" s="1" t="s">
        <v>260</v>
      </c>
      <c r="C142" s="11"/>
      <c r="D142" s="12"/>
      <c r="E142" s="12"/>
      <c r="F142" s="12"/>
      <c r="G142" s="13"/>
      <c r="H142" s="13"/>
      <c r="I142" s="13"/>
      <c r="J142" s="13"/>
      <c r="K142" s="18"/>
      <c r="L142" s="18"/>
      <c r="M142" s="23"/>
      <c r="N142" s="23"/>
      <c r="O142" s="23">
        <f t="shared" si="40"/>
        <v>0</v>
      </c>
    </row>
    <row r="143" spans="1:15">
      <c r="A143" s="1" t="s">
        <v>261</v>
      </c>
      <c r="B143" s="1" t="s">
        <v>262</v>
      </c>
      <c r="C143" s="11"/>
      <c r="D143" s="12"/>
      <c r="E143" s="12"/>
      <c r="F143" s="12"/>
      <c r="G143" s="13"/>
      <c r="H143" s="13"/>
      <c r="I143" s="13"/>
      <c r="J143" s="13"/>
      <c r="K143" s="18"/>
      <c r="L143" s="18"/>
      <c r="M143" s="23"/>
      <c r="N143" s="23"/>
      <c r="O143" s="23">
        <f t="shared" si="40"/>
        <v>0</v>
      </c>
    </row>
    <row r="144" spans="1:15">
      <c r="A144" s="1" t="s">
        <v>263</v>
      </c>
      <c r="B144" s="1" t="s">
        <v>264</v>
      </c>
      <c r="C144" s="11"/>
      <c r="D144" s="12"/>
      <c r="E144" s="12"/>
      <c r="F144" s="12"/>
      <c r="G144" s="13"/>
      <c r="H144" s="13"/>
      <c r="I144" s="13"/>
      <c r="J144" s="13"/>
      <c r="K144" s="18"/>
      <c r="L144" s="18"/>
      <c r="M144" s="23"/>
      <c r="N144" s="23"/>
      <c r="O144" s="23">
        <f t="shared" si="40"/>
        <v>0</v>
      </c>
    </row>
    <row r="145" spans="1:15">
      <c r="A145" s="1" t="s">
        <v>265</v>
      </c>
      <c r="B145" s="1" t="s">
        <v>266</v>
      </c>
      <c r="C145" s="11"/>
      <c r="D145" s="12"/>
      <c r="E145" s="12"/>
      <c r="F145" s="12"/>
      <c r="G145" s="12"/>
      <c r="H145" s="12"/>
      <c r="I145" s="12"/>
      <c r="J145" s="12"/>
      <c r="K145" s="18"/>
      <c r="L145" s="18"/>
      <c r="M145" s="18"/>
      <c r="N145" s="18"/>
      <c r="O145" s="18">
        <f t="shared" si="40"/>
        <v>0</v>
      </c>
    </row>
    <row r="146" spans="1:15">
      <c r="A146" s="1"/>
      <c r="B146" s="1"/>
      <c r="C146" s="11"/>
      <c r="D146" s="12"/>
      <c r="E146" s="12"/>
      <c r="F146" s="12"/>
      <c r="G146" s="12"/>
      <c r="H146" s="12"/>
      <c r="I146" s="12"/>
      <c r="J146" s="12"/>
      <c r="K146" s="18"/>
      <c r="L146" s="18"/>
      <c r="M146" s="18"/>
      <c r="N146" s="18"/>
      <c r="O146" s="18"/>
    </row>
    <row r="147" spans="1:15">
      <c r="A147" s="4" t="s">
        <v>267</v>
      </c>
      <c r="B147" s="4" t="s">
        <v>558</v>
      </c>
      <c r="C147" s="10">
        <f t="shared" ref="C147:N147" si="41">SUM(C148)</f>
        <v>0</v>
      </c>
      <c r="D147" s="10">
        <f t="shared" si="41"/>
        <v>0</v>
      </c>
      <c r="E147" s="10">
        <f t="shared" si="41"/>
        <v>0</v>
      </c>
      <c r="F147" s="10">
        <f t="shared" si="41"/>
        <v>0</v>
      </c>
      <c r="G147" s="10">
        <f t="shared" si="41"/>
        <v>0</v>
      </c>
      <c r="H147" s="10">
        <f t="shared" si="41"/>
        <v>0</v>
      </c>
      <c r="I147" s="10">
        <f t="shared" si="41"/>
        <v>0</v>
      </c>
      <c r="J147" s="10">
        <f t="shared" si="41"/>
        <v>0</v>
      </c>
      <c r="K147" s="10">
        <f t="shared" si="41"/>
        <v>0</v>
      </c>
      <c r="L147" s="10">
        <f t="shared" si="41"/>
        <v>0</v>
      </c>
      <c r="M147" s="10">
        <f t="shared" si="41"/>
        <v>0</v>
      </c>
      <c r="N147" s="10">
        <f t="shared" si="41"/>
        <v>0</v>
      </c>
      <c r="O147" s="10">
        <f>SUM(O148)</f>
        <v>0</v>
      </c>
    </row>
    <row r="148" spans="1:15">
      <c r="A148" s="1" t="s">
        <v>269</v>
      </c>
      <c r="B148" s="1" t="s">
        <v>270</v>
      </c>
      <c r="C148" s="11"/>
      <c r="D148" s="12"/>
      <c r="E148" s="12"/>
      <c r="F148" s="12"/>
      <c r="G148" s="12"/>
      <c r="H148" s="12"/>
      <c r="I148" s="12"/>
      <c r="J148" s="12"/>
      <c r="K148" s="18"/>
      <c r="L148" s="18"/>
      <c r="M148" s="18"/>
      <c r="N148" s="23"/>
      <c r="O148" s="23">
        <f t="shared" ref="O148" si="42">SUM(C148:N148)</f>
        <v>0</v>
      </c>
    </row>
    <row r="149" spans="1:15">
      <c r="A149" s="1"/>
      <c r="B149" s="1"/>
      <c r="C149" s="11"/>
      <c r="D149" s="12"/>
      <c r="E149" s="12"/>
      <c r="F149" s="12"/>
      <c r="G149" s="12"/>
      <c r="H149" s="12"/>
      <c r="I149" s="12"/>
      <c r="J149" s="12"/>
      <c r="K149" s="18"/>
      <c r="L149" s="18"/>
      <c r="M149" s="18"/>
      <c r="N149" s="18"/>
      <c r="O149" s="18"/>
    </row>
    <row r="150" spans="1:15">
      <c r="A150" s="4" t="s">
        <v>271</v>
      </c>
      <c r="B150" s="4" t="s">
        <v>560</v>
      </c>
      <c r="C150" s="10">
        <f t="shared" ref="C150:O150" si="43">SUM(C151:C153)</f>
        <v>0</v>
      </c>
      <c r="D150" s="10">
        <f t="shared" si="43"/>
        <v>0</v>
      </c>
      <c r="E150" s="10">
        <f t="shared" si="43"/>
        <v>0</v>
      </c>
      <c r="F150" s="10">
        <f t="shared" si="43"/>
        <v>0</v>
      </c>
      <c r="G150" s="10">
        <f t="shared" si="43"/>
        <v>0</v>
      </c>
      <c r="H150" s="10">
        <f t="shared" si="43"/>
        <v>0</v>
      </c>
      <c r="I150" s="10">
        <f t="shared" si="43"/>
        <v>0</v>
      </c>
      <c r="J150" s="10">
        <f t="shared" si="43"/>
        <v>0</v>
      </c>
      <c r="K150" s="10">
        <f t="shared" si="43"/>
        <v>0</v>
      </c>
      <c r="L150" s="10">
        <f t="shared" si="43"/>
        <v>0</v>
      </c>
      <c r="M150" s="10">
        <f t="shared" si="43"/>
        <v>0</v>
      </c>
      <c r="N150" s="10">
        <f t="shared" si="43"/>
        <v>0</v>
      </c>
      <c r="O150" s="10">
        <f t="shared" si="43"/>
        <v>0</v>
      </c>
    </row>
    <row r="151" spans="1:15">
      <c r="A151" s="1" t="s">
        <v>273</v>
      </c>
      <c r="B151" s="1" t="s">
        <v>274</v>
      </c>
      <c r="C151" s="11"/>
      <c r="D151" s="12"/>
      <c r="E151" s="12"/>
      <c r="F151" s="12"/>
      <c r="G151" s="13"/>
      <c r="H151" s="13"/>
      <c r="I151" s="13"/>
      <c r="J151" s="13"/>
      <c r="K151" s="18"/>
      <c r="L151" s="18"/>
      <c r="M151" s="18"/>
      <c r="N151" s="18"/>
      <c r="O151" s="18">
        <f t="shared" ref="O151:O153" si="44">SUM(C151:N151)</f>
        <v>0</v>
      </c>
    </row>
    <row r="152" spans="1:15">
      <c r="A152" s="1" t="s">
        <v>275</v>
      </c>
      <c r="B152" s="1" t="s">
        <v>276</v>
      </c>
      <c r="C152" s="11"/>
      <c r="D152" s="12"/>
      <c r="E152" s="12"/>
      <c r="F152" s="12"/>
      <c r="G152" s="13"/>
      <c r="H152" s="13"/>
      <c r="I152" s="13"/>
      <c r="J152" s="13"/>
      <c r="K152" s="18"/>
      <c r="L152" s="18"/>
      <c r="M152" s="18"/>
      <c r="N152" s="23"/>
      <c r="O152" s="23">
        <f t="shared" si="44"/>
        <v>0</v>
      </c>
    </row>
    <row r="153" spans="1:15">
      <c r="A153" s="1" t="s">
        <v>277</v>
      </c>
      <c r="B153" s="1" t="s">
        <v>561</v>
      </c>
      <c r="C153" s="11"/>
      <c r="D153" s="12"/>
      <c r="E153" s="12"/>
      <c r="F153" s="12"/>
      <c r="G153" s="13"/>
      <c r="H153" s="13"/>
      <c r="I153" s="13"/>
      <c r="J153" s="13"/>
      <c r="K153" s="18"/>
      <c r="L153" s="18"/>
      <c r="M153" s="18"/>
      <c r="N153" s="23"/>
      <c r="O153" s="23">
        <f t="shared" si="44"/>
        <v>0</v>
      </c>
    </row>
    <row r="154" spans="1:15">
      <c r="A154" s="1"/>
      <c r="B154" s="1"/>
      <c r="C154" s="11"/>
      <c r="D154" s="12"/>
      <c r="E154" s="12"/>
      <c r="F154" s="12"/>
      <c r="G154" s="13"/>
      <c r="H154" s="13"/>
      <c r="I154" s="13"/>
      <c r="J154" s="13"/>
      <c r="K154" s="18"/>
      <c r="L154" s="18"/>
      <c r="M154" s="18"/>
      <c r="N154" s="23"/>
      <c r="O154" s="23"/>
    </row>
    <row r="155" spans="1:15">
      <c r="A155" s="4" t="s">
        <v>279</v>
      </c>
      <c r="B155" s="4" t="s">
        <v>562</v>
      </c>
      <c r="C155" s="10">
        <f>SUM(C156:C162)</f>
        <v>0</v>
      </c>
      <c r="D155" s="10">
        <f t="shared" ref="D155:N155" si="45">SUM(D156:D162)</f>
        <v>0</v>
      </c>
      <c r="E155" s="10">
        <f t="shared" si="45"/>
        <v>0</v>
      </c>
      <c r="F155" s="10">
        <f t="shared" si="45"/>
        <v>0</v>
      </c>
      <c r="G155" s="10">
        <f t="shared" si="45"/>
        <v>0</v>
      </c>
      <c r="H155" s="10">
        <f t="shared" si="45"/>
        <v>0</v>
      </c>
      <c r="I155" s="10">
        <f t="shared" si="45"/>
        <v>0</v>
      </c>
      <c r="J155" s="10">
        <f t="shared" si="45"/>
        <v>0</v>
      </c>
      <c r="K155" s="10">
        <f t="shared" si="45"/>
        <v>0</v>
      </c>
      <c r="L155" s="10">
        <f t="shared" si="45"/>
        <v>0</v>
      </c>
      <c r="M155" s="10">
        <f t="shared" si="45"/>
        <v>0</v>
      </c>
      <c r="N155" s="10">
        <f t="shared" si="45"/>
        <v>0</v>
      </c>
      <c r="O155" s="10">
        <f>SUM(O156:O162)</f>
        <v>0</v>
      </c>
    </row>
    <row r="156" spans="1:15">
      <c r="A156" s="1" t="s">
        <v>281</v>
      </c>
      <c r="B156" s="1" t="s">
        <v>282</v>
      </c>
      <c r="C156" s="11"/>
      <c r="D156" s="12"/>
      <c r="E156" s="12"/>
      <c r="F156" s="12"/>
      <c r="G156" s="12"/>
      <c r="H156" s="12"/>
      <c r="I156" s="12"/>
      <c r="J156" s="12"/>
      <c r="K156" s="23"/>
      <c r="L156" s="23"/>
      <c r="M156" s="23"/>
      <c r="N156" s="23"/>
      <c r="O156" s="23">
        <f t="shared" ref="O156:O162" si="46">SUM(C156:N156)</f>
        <v>0</v>
      </c>
    </row>
    <row r="157" spans="1:15">
      <c r="A157" s="1" t="s">
        <v>283</v>
      </c>
      <c r="B157" s="1" t="s">
        <v>284</v>
      </c>
      <c r="C157" s="11"/>
      <c r="D157" s="12"/>
      <c r="E157" s="12"/>
      <c r="F157" s="12"/>
      <c r="G157" s="12"/>
      <c r="H157" s="12"/>
      <c r="I157" s="12"/>
      <c r="J157" s="12"/>
      <c r="K157" s="23"/>
      <c r="L157" s="23"/>
      <c r="M157" s="23"/>
      <c r="N157" s="23"/>
      <c r="O157" s="23">
        <f t="shared" si="46"/>
        <v>0</v>
      </c>
    </row>
    <row r="158" spans="1:15">
      <c r="A158" s="1" t="s">
        <v>285</v>
      </c>
      <c r="B158" s="1" t="s">
        <v>286</v>
      </c>
      <c r="C158" s="11"/>
      <c r="D158" s="12"/>
      <c r="E158" s="12"/>
      <c r="F158" s="12"/>
      <c r="G158" s="12"/>
      <c r="H158" s="12"/>
      <c r="I158" s="12"/>
      <c r="J158" s="12"/>
      <c r="K158" s="23"/>
      <c r="L158" s="23"/>
      <c r="M158" s="23"/>
      <c r="N158" s="23"/>
      <c r="O158" s="23">
        <f t="shared" si="46"/>
        <v>0</v>
      </c>
    </row>
    <row r="159" spans="1:15">
      <c r="A159" s="1" t="s">
        <v>287</v>
      </c>
      <c r="B159" s="1" t="s">
        <v>288</v>
      </c>
      <c r="C159" s="11"/>
      <c r="D159" s="12"/>
      <c r="E159" s="12"/>
      <c r="F159" s="12"/>
      <c r="G159" s="12"/>
      <c r="H159" s="12"/>
      <c r="I159" s="12"/>
      <c r="J159" s="12"/>
      <c r="K159" s="23"/>
      <c r="L159" s="23"/>
      <c r="M159" s="23"/>
      <c r="N159" s="23"/>
      <c r="O159" s="23">
        <f t="shared" si="46"/>
        <v>0</v>
      </c>
    </row>
    <row r="160" spans="1:15">
      <c r="A160" s="1" t="s">
        <v>289</v>
      </c>
      <c r="B160" s="1" t="s">
        <v>715</v>
      </c>
      <c r="C160" s="11"/>
      <c r="D160" s="12"/>
      <c r="E160" s="12"/>
      <c r="F160" s="12"/>
      <c r="G160" s="12"/>
      <c r="H160" s="12"/>
      <c r="I160" s="12"/>
      <c r="J160" s="12"/>
      <c r="K160" s="23"/>
      <c r="L160" s="23"/>
      <c r="M160" s="23"/>
      <c r="N160" s="23"/>
      <c r="O160" s="23">
        <f t="shared" si="46"/>
        <v>0</v>
      </c>
    </row>
    <row r="161" spans="1:15">
      <c r="A161" s="1" t="s">
        <v>291</v>
      </c>
      <c r="B161" s="1" t="s">
        <v>292</v>
      </c>
      <c r="C161" s="11"/>
      <c r="D161" s="12"/>
      <c r="E161" s="12"/>
      <c r="F161" s="12"/>
      <c r="G161" s="12"/>
      <c r="H161" s="12"/>
      <c r="I161" s="12"/>
      <c r="J161" s="12"/>
      <c r="K161" s="23"/>
      <c r="L161" s="23"/>
      <c r="M161" s="23"/>
      <c r="N161" s="23"/>
      <c r="O161" s="23">
        <f t="shared" si="46"/>
        <v>0</v>
      </c>
    </row>
    <row r="162" spans="1:15">
      <c r="A162" s="1" t="s">
        <v>293</v>
      </c>
      <c r="B162" s="1" t="s">
        <v>294</v>
      </c>
      <c r="C162" s="11"/>
      <c r="D162" s="12"/>
      <c r="E162" s="12"/>
      <c r="F162" s="12"/>
      <c r="G162" s="12"/>
      <c r="H162" s="12"/>
      <c r="I162" s="12"/>
      <c r="J162" s="12"/>
      <c r="K162" s="23"/>
      <c r="L162" s="23"/>
      <c r="M162" s="23"/>
      <c r="N162" s="23"/>
      <c r="O162" s="23">
        <f t="shared" si="46"/>
        <v>0</v>
      </c>
    </row>
    <row r="163" spans="1:15">
      <c r="A163" s="1"/>
      <c r="B163" s="1"/>
      <c r="C163" s="11"/>
      <c r="D163" s="12"/>
      <c r="E163" s="12"/>
      <c r="F163" s="12"/>
      <c r="G163" s="12"/>
      <c r="H163" s="12"/>
      <c r="I163" s="12"/>
      <c r="J163" s="12"/>
      <c r="K163" s="18"/>
      <c r="L163" s="18"/>
      <c r="M163" s="18"/>
      <c r="N163" s="18"/>
      <c r="O163" s="18"/>
    </row>
    <row r="164" spans="1:15">
      <c r="A164" s="4" t="s">
        <v>295</v>
      </c>
      <c r="B164" s="4" t="s">
        <v>296</v>
      </c>
      <c r="C164" s="10">
        <f t="shared" ref="C164:N164" si="47">SUM(C165:C172)</f>
        <v>0</v>
      </c>
      <c r="D164" s="10">
        <f t="shared" si="47"/>
        <v>0</v>
      </c>
      <c r="E164" s="10">
        <f t="shared" si="47"/>
        <v>0</v>
      </c>
      <c r="F164" s="10">
        <f t="shared" si="47"/>
        <v>0</v>
      </c>
      <c r="G164" s="10">
        <f t="shared" si="47"/>
        <v>0</v>
      </c>
      <c r="H164" s="10">
        <f t="shared" si="47"/>
        <v>0</v>
      </c>
      <c r="I164" s="10">
        <f t="shared" si="47"/>
        <v>0</v>
      </c>
      <c r="J164" s="10">
        <f t="shared" si="47"/>
        <v>0</v>
      </c>
      <c r="K164" s="10">
        <f t="shared" si="47"/>
        <v>0</v>
      </c>
      <c r="L164" s="10">
        <f t="shared" si="47"/>
        <v>0</v>
      </c>
      <c r="M164" s="10">
        <f t="shared" si="47"/>
        <v>759999.68</v>
      </c>
      <c r="N164" s="10">
        <f t="shared" si="47"/>
        <v>0</v>
      </c>
      <c r="O164" s="10">
        <f>SUM(O165:O172)</f>
        <v>756708</v>
      </c>
    </row>
    <row r="165" spans="1:15">
      <c r="A165" s="1" t="s">
        <v>297</v>
      </c>
      <c r="B165" s="1" t="s">
        <v>298</v>
      </c>
      <c r="C165" s="11"/>
      <c r="D165" s="12"/>
      <c r="E165" s="12"/>
      <c r="F165" s="12"/>
      <c r="G165" s="13"/>
      <c r="H165" s="13"/>
      <c r="I165" s="13"/>
      <c r="J165" s="13"/>
      <c r="K165" s="13"/>
      <c r="L165" s="13"/>
      <c r="M165" s="23">
        <v>756708</v>
      </c>
      <c r="N165" s="23"/>
      <c r="O165" s="23">
        <f t="shared" ref="O165:O172" si="48">SUM(C165:N165)</f>
        <v>756708</v>
      </c>
    </row>
    <row r="166" spans="1:15">
      <c r="A166" s="1" t="s">
        <v>299</v>
      </c>
      <c r="B166" s="1" t="s">
        <v>300</v>
      </c>
      <c r="C166" s="11"/>
      <c r="D166" s="12"/>
      <c r="E166" s="12"/>
      <c r="F166" s="12"/>
      <c r="G166" s="13"/>
      <c r="H166" s="13"/>
      <c r="I166" s="13"/>
      <c r="J166" s="13"/>
      <c r="K166" s="18"/>
      <c r="L166" s="23"/>
      <c r="M166" s="23"/>
      <c r="N166" s="23"/>
      <c r="O166" s="23">
        <f t="shared" si="48"/>
        <v>0</v>
      </c>
    </row>
    <row r="167" spans="1:15">
      <c r="A167" s="1" t="s">
        <v>563</v>
      </c>
      <c r="B167" s="1" t="s">
        <v>2914</v>
      </c>
      <c r="C167" s="11"/>
      <c r="D167" s="12"/>
      <c r="E167" s="12"/>
      <c r="F167" s="12"/>
      <c r="G167" s="13"/>
      <c r="H167" s="13"/>
      <c r="I167" s="13"/>
      <c r="J167" s="13"/>
      <c r="K167" s="18"/>
      <c r="L167" s="23"/>
      <c r="M167" s="23">
        <v>3291.68</v>
      </c>
      <c r="N167" s="23"/>
      <c r="O167" s="23"/>
    </row>
    <row r="168" spans="1:15">
      <c r="A168" s="1" t="s">
        <v>303</v>
      </c>
      <c r="B168" s="1" t="s">
        <v>304</v>
      </c>
      <c r="C168" s="11"/>
      <c r="D168" s="12"/>
      <c r="E168" s="12"/>
      <c r="F168" s="12"/>
      <c r="G168" s="12"/>
      <c r="H168" s="12"/>
      <c r="I168" s="12"/>
      <c r="J168" s="12"/>
      <c r="K168" s="18"/>
      <c r="L168" s="23"/>
      <c r="M168" s="23"/>
      <c r="N168" s="23"/>
      <c r="O168" s="23">
        <f t="shared" si="48"/>
        <v>0</v>
      </c>
    </row>
    <row r="169" spans="1:15">
      <c r="A169" s="1" t="s">
        <v>305</v>
      </c>
      <c r="B169" s="1" t="s">
        <v>306</v>
      </c>
      <c r="C169" s="11"/>
      <c r="D169" s="12"/>
      <c r="E169" s="12"/>
      <c r="F169" s="12"/>
      <c r="G169" s="12"/>
      <c r="H169" s="12"/>
      <c r="I169" s="12"/>
      <c r="J169" s="12"/>
      <c r="K169" s="18"/>
      <c r="L169" s="23"/>
      <c r="M169" s="23"/>
      <c r="N169" s="23"/>
      <c r="O169" s="23">
        <f t="shared" si="48"/>
        <v>0</v>
      </c>
    </row>
    <row r="170" spans="1:15">
      <c r="A170" s="1" t="s">
        <v>307</v>
      </c>
      <c r="B170" s="1" t="s">
        <v>308</v>
      </c>
      <c r="C170" s="11"/>
      <c r="D170" s="12"/>
      <c r="E170" s="12"/>
      <c r="F170" s="12"/>
      <c r="G170" s="12"/>
      <c r="H170" s="12"/>
      <c r="I170" s="12"/>
      <c r="J170" s="12"/>
      <c r="K170" s="18"/>
      <c r="L170" s="23"/>
      <c r="M170" s="23"/>
      <c r="N170" s="23"/>
      <c r="O170" s="23">
        <f t="shared" si="48"/>
        <v>0</v>
      </c>
    </row>
    <row r="171" spans="1:15">
      <c r="A171" s="1" t="s">
        <v>309</v>
      </c>
      <c r="B171" s="1" t="s">
        <v>310</v>
      </c>
      <c r="C171" s="11"/>
      <c r="D171" s="12"/>
      <c r="E171" s="12"/>
      <c r="F171" s="12"/>
      <c r="G171" s="12"/>
      <c r="H171" s="12"/>
      <c r="I171" s="12"/>
      <c r="J171" s="12"/>
      <c r="K171" s="18"/>
      <c r="L171" s="23"/>
      <c r="M171" s="23"/>
      <c r="N171" s="23"/>
      <c r="O171" s="23">
        <f t="shared" si="48"/>
        <v>0</v>
      </c>
    </row>
    <row r="172" spans="1:15">
      <c r="A172" s="1" t="s">
        <v>311</v>
      </c>
      <c r="B172" s="1" t="s">
        <v>564</v>
      </c>
      <c r="C172" s="11"/>
      <c r="D172" s="12"/>
      <c r="E172" s="12"/>
      <c r="F172" s="12"/>
      <c r="G172" s="12"/>
      <c r="H172" s="12"/>
      <c r="I172" s="12"/>
      <c r="J172" s="12"/>
      <c r="K172" s="18"/>
      <c r="L172" s="23"/>
      <c r="M172" s="23"/>
      <c r="N172" s="23"/>
      <c r="O172" s="23">
        <f t="shared" si="48"/>
        <v>0</v>
      </c>
    </row>
    <row r="173" spans="1:15">
      <c r="A173" s="1"/>
      <c r="B173" s="1"/>
      <c r="C173" s="11"/>
      <c r="D173" s="12"/>
      <c r="E173" s="12"/>
      <c r="F173" s="12"/>
      <c r="G173" s="12"/>
      <c r="H173" s="12"/>
      <c r="I173" s="12"/>
      <c r="J173" s="12"/>
      <c r="K173" s="18"/>
      <c r="L173" s="18"/>
      <c r="M173" s="18"/>
      <c r="N173" s="18"/>
      <c r="O173" s="18"/>
    </row>
    <row r="174" spans="1:15">
      <c r="A174" s="4" t="s">
        <v>313</v>
      </c>
      <c r="B174" s="4" t="s">
        <v>314</v>
      </c>
      <c r="C174" s="10">
        <f>SUM(C175:C184)</f>
        <v>0</v>
      </c>
      <c r="D174" s="10">
        <f t="shared" ref="D174:N174" si="49">SUM(D175:D184)</f>
        <v>0</v>
      </c>
      <c r="E174" s="10">
        <f t="shared" si="49"/>
        <v>0</v>
      </c>
      <c r="F174" s="10">
        <f t="shared" si="49"/>
        <v>0</v>
      </c>
      <c r="G174" s="10">
        <f t="shared" si="49"/>
        <v>0</v>
      </c>
      <c r="H174" s="10">
        <f t="shared" si="49"/>
        <v>0</v>
      </c>
      <c r="I174" s="10">
        <f t="shared" si="49"/>
        <v>0</v>
      </c>
      <c r="J174" s="10">
        <f t="shared" si="49"/>
        <v>0</v>
      </c>
      <c r="K174" s="10">
        <f t="shared" si="49"/>
        <v>0</v>
      </c>
      <c r="L174" s="10">
        <f t="shared" si="49"/>
        <v>0</v>
      </c>
      <c r="M174" s="10">
        <f t="shared" si="49"/>
        <v>0</v>
      </c>
      <c r="N174" s="10">
        <f t="shared" si="49"/>
        <v>0</v>
      </c>
      <c r="O174" s="10">
        <f>SUM(O175:O184)</f>
        <v>0</v>
      </c>
    </row>
    <row r="175" spans="1:15">
      <c r="A175" s="1" t="s">
        <v>315</v>
      </c>
      <c r="B175" s="1" t="s">
        <v>565</v>
      </c>
      <c r="C175" s="11"/>
      <c r="D175" s="12"/>
      <c r="E175" s="12"/>
      <c r="F175" s="12"/>
      <c r="G175" s="13"/>
      <c r="H175" s="13"/>
      <c r="I175" s="13"/>
      <c r="J175" s="13"/>
      <c r="K175" s="13"/>
      <c r="L175" s="13"/>
      <c r="M175" s="23"/>
      <c r="N175" s="23"/>
      <c r="O175" s="23">
        <f t="shared" ref="O175:O182" si="50">SUM(C175:N175)</f>
        <v>0</v>
      </c>
    </row>
    <row r="176" spans="1:15">
      <c r="A176" s="1" t="s">
        <v>317</v>
      </c>
      <c r="B176" s="1" t="s">
        <v>318</v>
      </c>
      <c r="C176" s="11"/>
      <c r="D176" s="12"/>
      <c r="E176" s="12"/>
      <c r="F176" s="12"/>
      <c r="G176" s="13"/>
      <c r="H176" s="13"/>
      <c r="I176" s="18"/>
      <c r="J176" s="13"/>
      <c r="K176" s="13"/>
      <c r="L176" s="13"/>
      <c r="M176" s="23"/>
      <c r="N176" s="23"/>
      <c r="O176" s="23">
        <f t="shared" si="50"/>
        <v>0</v>
      </c>
    </row>
    <row r="177" spans="1:15">
      <c r="A177" s="1" t="s">
        <v>319</v>
      </c>
      <c r="B177" s="1" t="s">
        <v>568</v>
      </c>
      <c r="C177" s="11"/>
      <c r="D177" s="12"/>
      <c r="E177" s="12"/>
      <c r="F177" s="12"/>
      <c r="G177" s="12"/>
      <c r="H177" s="12"/>
      <c r="I177" s="13"/>
      <c r="J177" s="12"/>
      <c r="K177" s="13"/>
      <c r="L177" s="13"/>
      <c r="M177" s="23"/>
      <c r="N177" s="23"/>
      <c r="O177" s="23">
        <f t="shared" si="50"/>
        <v>0</v>
      </c>
    </row>
    <row r="178" spans="1:15">
      <c r="A178" s="1" t="s">
        <v>321</v>
      </c>
      <c r="B178" s="1" t="s">
        <v>322</v>
      </c>
      <c r="C178" s="11"/>
      <c r="D178" s="12"/>
      <c r="E178" s="12"/>
      <c r="F178" s="12"/>
      <c r="G178" s="12"/>
      <c r="H178" s="12"/>
      <c r="I178" s="12"/>
      <c r="J178" s="12"/>
      <c r="K178" s="13"/>
      <c r="L178" s="13"/>
      <c r="M178" s="23"/>
      <c r="N178" s="23"/>
      <c r="O178" s="23">
        <f t="shared" si="50"/>
        <v>0</v>
      </c>
    </row>
    <row r="179" spans="1:15">
      <c r="A179" s="1" t="s">
        <v>323</v>
      </c>
      <c r="B179" s="1" t="s">
        <v>324</v>
      </c>
      <c r="C179" s="11"/>
      <c r="D179" s="12"/>
      <c r="E179" s="12"/>
      <c r="F179" s="12"/>
      <c r="G179" s="13"/>
      <c r="H179" s="13"/>
      <c r="I179" s="13"/>
      <c r="J179" s="13"/>
      <c r="K179" s="13"/>
      <c r="L179" s="13"/>
      <c r="M179" s="23"/>
      <c r="N179" s="23"/>
      <c r="O179" s="23">
        <f t="shared" si="50"/>
        <v>0</v>
      </c>
    </row>
    <row r="180" spans="1:15">
      <c r="A180" s="1" t="s">
        <v>325</v>
      </c>
      <c r="B180" s="1" t="s">
        <v>326</v>
      </c>
      <c r="C180" s="11"/>
      <c r="D180" s="12"/>
      <c r="E180" s="12"/>
      <c r="F180" s="12"/>
      <c r="G180" s="13"/>
      <c r="H180" s="13"/>
      <c r="I180" s="13"/>
      <c r="J180" s="13"/>
      <c r="K180" s="13"/>
      <c r="L180" s="13"/>
      <c r="M180" s="23"/>
      <c r="N180" s="23"/>
      <c r="O180" s="23">
        <f t="shared" si="50"/>
        <v>0</v>
      </c>
    </row>
    <row r="181" spans="1:15">
      <c r="A181" s="1" t="s">
        <v>327</v>
      </c>
      <c r="B181" s="1" t="s">
        <v>328</v>
      </c>
      <c r="C181" s="11"/>
      <c r="D181" s="12"/>
      <c r="E181" s="12"/>
      <c r="F181" s="12"/>
      <c r="G181" s="12"/>
      <c r="H181" s="12"/>
      <c r="I181" s="12"/>
      <c r="J181" s="12"/>
      <c r="K181" s="13"/>
      <c r="L181" s="13"/>
      <c r="M181" s="23"/>
      <c r="N181" s="23"/>
      <c r="O181" s="23">
        <f t="shared" si="50"/>
        <v>0</v>
      </c>
    </row>
    <row r="182" spans="1:15">
      <c r="A182" s="1" t="s">
        <v>329</v>
      </c>
      <c r="B182" s="1" t="s">
        <v>330</v>
      </c>
      <c r="C182" s="11"/>
      <c r="D182" s="12"/>
      <c r="E182" s="12"/>
      <c r="F182" s="12"/>
      <c r="G182" s="13"/>
      <c r="H182" s="13"/>
      <c r="I182" s="13"/>
      <c r="J182" s="13"/>
      <c r="K182" s="13"/>
      <c r="L182" s="13"/>
      <c r="M182" s="23"/>
      <c r="N182" s="23"/>
      <c r="O182" s="23">
        <f t="shared" si="50"/>
        <v>0</v>
      </c>
    </row>
    <row r="183" spans="1:15">
      <c r="A183" s="1" t="s">
        <v>331</v>
      </c>
      <c r="B183" s="1" t="s">
        <v>720</v>
      </c>
      <c r="C183" s="11"/>
      <c r="D183" s="12"/>
      <c r="E183" s="12"/>
      <c r="F183" s="12"/>
      <c r="G183" s="13"/>
      <c r="H183" s="13"/>
      <c r="I183" s="13"/>
      <c r="J183" s="13"/>
      <c r="K183" s="13"/>
      <c r="L183" s="13"/>
      <c r="M183" s="23"/>
      <c r="N183" s="23"/>
      <c r="O183" s="23">
        <f>SUM(C183:N183)</f>
        <v>0</v>
      </c>
    </row>
    <row r="184" spans="1:15">
      <c r="A184" s="1" t="s">
        <v>333</v>
      </c>
      <c r="B184" s="1" t="s">
        <v>578</v>
      </c>
      <c r="C184" s="11"/>
      <c r="D184" s="12"/>
      <c r="E184" s="12"/>
      <c r="F184" s="12"/>
      <c r="G184" s="13"/>
      <c r="H184" s="13"/>
      <c r="I184" s="13"/>
      <c r="J184" s="13"/>
      <c r="K184" s="13"/>
      <c r="L184" s="13"/>
      <c r="M184" s="23"/>
      <c r="N184" s="23"/>
      <c r="O184" s="23">
        <f>SUM(C184:N184)</f>
        <v>0</v>
      </c>
    </row>
    <row r="185" spans="1:15">
      <c r="A185" s="1"/>
      <c r="B185" s="1"/>
      <c r="C185" s="14"/>
      <c r="D185" s="15"/>
      <c r="E185" s="15"/>
      <c r="F185" s="15"/>
      <c r="G185" s="15"/>
      <c r="H185" s="15"/>
      <c r="I185" s="15"/>
      <c r="J185" s="15"/>
      <c r="K185" s="13"/>
      <c r="L185" s="13"/>
      <c r="M185" s="78"/>
      <c r="N185" s="78"/>
      <c r="O185" s="78"/>
    </row>
    <row r="186" spans="1:15" ht="15">
      <c r="A186" s="16" t="s">
        <v>335</v>
      </c>
      <c r="B186" s="16" t="s">
        <v>336</v>
      </c>
      <c r="C186" s="17">
        <f t="shared" ref="C186:N186" si="51">C187+C195</f>
        <v>0</v>
      </c>
      <c r="D186" s="17">
        <f t="shared" si="51"/>
        <v>0</v>
      </c>
      <c r="E186" s="17">
        <f t="shared" si="51"/>
        <v>0</v>
      </c>
      <c r="F186" s="17">
        <f t="shared" si="51"/>
        <v>0</v>
      </c>
      <c r="G186" s="17">
        <f t="shared" si="51"/>
        <v>0</v>
      </c>
      <c r="H186" s="17">
        <f t="shared" si="51"/>
        <v>0</v>
      </c>
      <c r="I186" s="17">
        <f t="shared" si="51"/>
        <v>0</v>
      </c>
      <c r="J186" s="17">
        <f t="shared" si="51"/>
        <v>0</v>
      </c>
      <c r="K186" s="17">
        <f t="shared" si="51"/>
        <v>0</v>
      </c>
      <c r="L186" s="17">
        <f t="shared" si="51"/>
        <v>0</v>
      </c>
      <c r="M186" s="17">
        <f t="shared" si="51"/>
        <v>0</v>
      </c>
      <c r="N186" s="17">
        <f t="shared" si="51"/>
        <v>0</v>
      </c>
      <c r="O186" s="17">
        <f>O187+O195</f>
        <v>0</v>
      </c>
    </row>
    <row r="187" spans="1:15">
      <c r="A187" s="4" t="s">
        <v>337</v>
      </c>
      <c r="B187" s="4" t="s">
        <v>338</v>
      </c>
      <c r="C187" s="10">
        <f t="shared" ref="C187:N187" si="52">SUM(C188:C193)</f>
        <v>0</v>
      </c>
      <c r="D187" s="10">
        <f t="shared" si="52"/>
        <v>0</v>
      </c>
      <c r="E187" s="10">
        <f t="shared" si="52"/>
        <v>0</v>
      </c>
      <c r="F187" s="10">
        <f t="shared" si="52"/>
        <v>0</v>
      </c>
      <c r="G187" s="10">
        <f t="shared" si="52"/>
        <v>0</v>
      </c>
      <c r="H187" s="10">
        <f t="shared" si="52"/>
        <v>0</v>
      </c>
      <c r="I187" s="10">
        <f t="shared" si="52"/>
        <v>0</v>
      </c>
      <c r="J187" s="10">
        <f t="shared" si="52"/>
        <v>0</v>
      </c>
      <c r="K187" s="10">
        <f t="shared" si="52"/>
        <v>0</v>
      </c>
      <c r="L187" s="10">
        <f t="shared" si="52"/>
        <v>0</v>
      </c>
      <c r="M187" s="10">
        <f t="shared" si="52"/>
        <v>0</v>
      </c>
      <c r="N187" s="10">
        <f t="shared" si="52"/>
        <v>0</v>
      </c>
      <c r="O187" s="10">
        <f>SUM(O188:O193)</f>
        <v>0</v>
      </c>
    </row>
    <row r="188" spans="1:15">
      <c r="A188" s="1" t="s">
        <v>339</v>
      </c>
      <c r="B188" s="1" t="s">
        <v>581</v>
      </c>
      <c r="C188" s="11"/>
      <c r="D188" s="12"/>
      <c r="E188" s="12"/>
      <c r="F188" s="12"/>
      <c r="G188" s="12"/>
      <c r="H188" s="12"/>
      <c r="I188" s="12"/>
      <c r="J188" s="12"/>
      <c r="K188" s="13"/>
      <c r="L188" s="13"/>
      <c r="M188" s="18"/>
      <c r="N188" s="18"/>
      <c r="O188" s="18">
        <f t="shared" ref="O188:O193" si="53">SUM(C188:N188)</f>
        <v>0</v>
      </c>
    </row>
    <row r="189" spans="1:15">
      <c r="A189" s="1" t="s">
        <v>341</v>
      </c>
      <c r="B189" s="1" t="s">
        <v>342</v>
      </c>
      <c r="C189" s="11"/>
      <c r="D189" s="12"/>
      <c r="E189" s="12"/>
      <c r="F189" s="12"/>
      <c r="G189" s="12"/>
      <c r="H189" s="12"/>
      <c r="I189" s="12"/>
      <c r="J189" s="12"/>
      <c r="K189" s="13"/>
      <c r="L189" s="13"/>
      <c r="M189" s="18"/>
      <c r="N189" s="18"/>
      <c r="O189" s="18">
        <f t="shared" si="53"/>
        <v>0</v>
      </c>
    </row>
    <row r="190" spans="1:15">
      <c r="A190" s="1" t="s">
        <v>343</v>
      </c>
      <c r="B190" s="1" t="s">
        <v>344</v>
      </c>
      <c r="C190" s="11"/>
      <c r="D190" s="12"/>
      <c r="E190" s="12"/>
      <c r="F190" s="12"/>
      <c r="G190" s="13"/>
      <c r="H190" s="13"/>
      <c r="I190" s="13"/>
      <c r="J190" s="13"/>
      <c r="K190" s="13"/>
      <c r="L190" s="13"/>
      <c r="M190" s="23"/>
      <c r="N190" s="23"/>
      <c r="O190" s="23">
        <f t="shared" si="53"/>
        <v>0</v>
      </c>
    </row>
    <row r="191" spans="1:15">
      <c r="A191" s="1" t="s">
        <v>345</v>
      </c>
      <c r="B191" s="1" t="s">
        <v>346</v>
      </c>
      <c r="C191" s="11"/>
      <c r="D191" s="12"/>
      <c r="E191" s="12"/>
      <c r="F191" s="12"/>
      <c r="G191" s="13"/>
      <c r="H191" s="13"/>
      <c r="I191" s="13"/>
      <c r="J191" s="13"/>
      <c r="K191" s="13"/>
      <c r="L191" s="13"/>
      <c r="M191" s="18"/>
      <c r="N191" s="18"/>
      <c r="O191" s="18">
        <f t="shared" si="53"/>
        <v>0</v>
      </c>
    </row>
    <row r="192" spans="1:15">
      <c r="A192" s="1" t="s">
        <v>347</v>
      </c>
      <c r="B192" s="1" t="s">
        <v>348</v>
      </c>
      <c r="C192" s="11"/>
      <c r="D192" s="12"/>
      <c r="E192" s="12"/>
      <c r="F192" s="12"/>
      <c r="G192" s="13"/>
      <c r="H192" s="13"/>
      <c r="I192" s="13"/>
      <c r="J192" s="13"/>
      <c r="K192" s="13"/>
      <c r="L192" s="13"/>
      <c r="M192" s="18"/>
      <c r="N192" s="18"/>
      <c r="O192" s="18">
        <f t="shared" si="53"/>
        <v>0</v>
      </c>
    </row>
    <row r="193" spans="1:15">
      <c r="A193" s="1" t="s">
        <v>349</v>
      </c>
      <c r="B193" s="1" t="s">
        <v>350</v>
      </c>
      <c r="C193" s="11"/>
      <c r="D193" s="12"/>
      <c r="E193" s="12"/>
      <c r="F193" s="12"/>
      <c r="G193" s="13"/>
      <c r="H193" s="13"/>
      <c r="I193" s="13"/>
      <c r="J193" s="13"/>
      <c r="K193" s="13"/>
      <c r="L193" s="13"/>
      <c r="M193" s="18"/>
      <c r="N193" s="18"/>
      <c r="O193" s="18">
        <f t="shared" si="53"/>
        <v>0</v>
      </c>
    </row>
    <row r="194" spans="1:15">
      <c r="A194" s="1"/>
      <c r="B194" s="1"/>
      <c r="C194" s="11"/>
      <c r="D194" s="12"/>
      <c r="E194" s="12"/>
      <c r="F194" s="12"/>
      <c r="G194" s="13"/>
      <c r="H194" s="13"/>
      <c r="I194" s="13"/>
      <c r="J194" s="13"/>
      <c r="K194" s="13"/>
      <c r="L194" s="13"/>
      <c r="M194" s="18"/>
      <c r="N194" s="18"/>
      <c r="O194" s="18"/>
    </row>
    <row r="195" spans="1:15">
      <c r="A195" s="4" t="s">
        <v>584</v>
      </c>
      <c r="B195" s="4" t="s">
        <v>585</v>
      </c>
      <c r="C195" s="10">
        <f t="shared" ref="C195:N195" si="54">SUM(C196:C197)</f>
        <v>0</v>
      </c>
      <c r="D195" s="10">
        <f t="shared" si="54"/>
        <v>0</v>
      </c>
      <c r="E195" s="10">
        <f t="shared" si="54"/>
        <v>0</v>
      </c>
      <c r="F195" s="10">
        <f t="shared" si="54"/>
        <v>0</v>
      </c>
      <c r="G195" s="10">
        <f t="shared" si="54"/>
        <v>0</v>
      </c>
      <c r="H195" s="10">
        <f t="shared" si="54"/>
        <v>0</v>
      </c>
      <c r="I195" s="10">
        <f t="shared" si="54"/>
        <v>0</v>
      </c>
      <c r="J195" s="10">
        <f t="shared" si="54"/>
        <v>0</v>
      </c>
      <c r="K195" s="10">
        <f t="shared" si="54"/>
        <v>0</v>
      </c>
      <c r="L195" s="10">
        <f t="shared" si="54"/>
        <v>0</v>
      </c>
      <c r="M195" s="10">
        <f t="shared" si="54"/>
        <v>0</v>
      </c>
      <c r="N195" s="10">
        <f t="shared" si="54"/>
        <v>0</v>
      </c>
      <c r="O195" s="10">
        <f>SUM(O196:O197)</f>
        <v>0</v>
      </c>
    </row>
    <row r="196" spans="1:15">
      <c r="A196" s="1" t="s">
        <v>586</v>
      </c>
      <c r="B196" s="1" t="s">
        <v>587</v>
      </c>
      <c r="C196" s="11"/>
      <c r="D196" s="12"/>
      <c r="E196" s="12"/>
      <c r="F196" s="12"/>
      <c r="G196" s="13"/>
      <c r="H196" s="13"/>
      <c r="I196" s="13"/>
      <c r="J196" s="13"/>
      <c r="K196" s="13"/>
      <c r="L196" s="13"/>
      <c r="M196" s="23"/>
      <c r="N196" s="23"/>
      <c r="O196" s="23">
        <f t="shared" ref="O196:O197" si="55">SUM(C196:N196)</f>
        <v>0</v>
      </c>
    </row>
    <row r="197" spans="1:15">
      <c r="A197" s="1" t="s">
        <v>588</v>
      </c>
      <c r="B197" s="1" t="s">
        <v>589</v>
      </c>
      <c r="C197" s="11"/>
      <c r="D197" s="12"/>
      <c r="E197" s="12"/>
      <c r="F197" s="12"/>
      <c r="G197" s="12"/>
      <c r="H197" s="12"/>
      <c r="I197" s="12"/>
      <c r="J197" s="12"/>
      <c r="K197" s="18"/>
      <c r="L197" s="18"/>
      <c r="M197" s="23"/>
      <c r="N197" s="23"/>
      <c r="O197" s="23">
        <f t="shared" si="55"/>
        <v>0</v>
      </c>
    </row>
    <row r="198" spans="1:15">
      <c r="A198" s="1"/>
      <c r="B198" s="1"/>
      <c r="C198" s="14"/>
      <c r="D198" s="15"/>
      <c r="E198" s="15"/>
      <c r="F198" s="15"/>
      <c r="G198" s="15"/>
      <c r="H198" s="15"/>
      <c r="I198" s="15"/>
      <c r="J198" s="15"/>
      <c r="K198" s="78"/>
      <c r="L198" s="78"/>
      <c r="M198" s="78"/>
      <c r="N198" s="78"/>
      <c r="O198" s="78"/>
    </row>
    <row r="199" spans="1:15" ht="15">
      <c r="A199" s="16" t="s">
        <v>355</v>
      </c>
      <c r="B199" s="16" t="s">
        <v>356</v>
      </c>
      <c r="C199" s="17">
        <f t="shared" ref="C199:M199" si="56">C200+C207+C212+C215+C218+C226+C229</f>
        <v>0</v>
      </c>
      <c r="D199" s="17">
        <f t="shared" si="56"/>
        <v>0</v>
      </c>
      <c r="E199" s="17">
        <f>E200+E207+E212+E215+E218+E226+E229</f>
        <v>0</v>
      </c>
      <c r="F199" s="17">
        <f t="shared" si="56"/>
        <v>0</v>
      </c>
      <c r="G199" s="17">
        <f t="shared" si="56"/>
        <v>0</v>
      </c>
      <c r="H199" s="17">
        <f t="shared" si="56"/>
        <v>0</v>
      </c>
      <c r="I199" s="17">
        <f t="shared" si="56"/>
        <v>0</v>
      </c>
      <c r="J199" s="17">
        <f t="shared" si="56"/>
        <v>0</v>
      </c>
      <c r="K199" s="17">
        <f t="shared" si="56"/>
        <v>0</v>
      </c>
      <c r="L199" s="17">
        <f t="shared" si="56"/>
        <v>0</v>
      </c>
      <c r="M199" s="17">
        <f t="shared" si="56"/>
        <v>1973180.16</v>
      </c>
      <c r="N199" s="17">
        <f>N200+N207+N212+N215+N218+N226+N229+N233</f>
        <v>0</v>
      </c>
      <c r="O199" s="17">
        <f>O200+O207+O212+O215+O218+O226+O229+O233</f>
        <v>1973180.16</v>
      </c>
    </row>
    <row r="200" spans="1:15">
      <c r="A200" s="4" t="s">
        <v>357</v>
      </c>
      <c r="B200" s="4" t="s">
        <v>358</v>
      </c>
      <c r="C200" s="10">
        <f t="shared" ref="C200:D200" si="57">SUM(C201:C205)</f>
        <v>0</v>
      </c>
      <c r="D200" s="10">
        <f t="shared" si="57"/>
        <v>0</v>
      </c>
      <c r="E200" s="10">
        <f t="shared" ref="E200:N200" si="58">SUM(E201:E205)</f>
        <v>0</v>
      </c>
      <c r="F200" s="10">
        <f t="shared" si="58"/>
        <v>0</v>
      </c>
      <c r="G200" s="10">
        <f t="shared" si="58"/>
        <v>0</v>
      </c>
      <c r="H200" s="10">
        <f t="shared" si="58"/>
        <v>0</v>
      </c>
      <c r="I200" s="10">
        <f t="shared" si="58"/>
        <v>0</v>
      </c>
      <c r="J200" s="10">
        <f t="shared" si="58"/>
        <v>0</v>
      </c>
      <c r="K200" s="10">
        <f t="shared" si="58"/>
        <v>0</v>
      </c>
      <c r="L200" s="10">
        <f t="shared" si="58"/>
        <v>0</v>
      </c>
      <c r="M200" s="10">
        <f t="shared" si="58"/>
        <v>1973180.16</v>
      </c>
      <c r="N200" s="10">
        <f t="shared" si="58"/>
        <v>0</v>
      </c>
      <c r="O200" s="10">
        <f>SUM(O201:O205)</f>
        <v>1973180.16</v>
      </c>
    </row>
    <row r="201" spans="1:15">
      <c r="A201" s="1" t="s">
        <v>359</v>
      </c>
      <c r="B201" s="1" t="s">
        <v>360</v>
      </c>
      <c r="C201" s="11"/>
      <c r="D201" s="12"/>
      <c r="E201" s="12"/>
      <c r="F201" s="12"/>
      <c r="G201" s="13"/>
      <c r="H201" s="13"/>
      <c r="I201" s="13"/>
      <c r="J201" s="13"/>
      <c r="K201" s="18"/>
      <c r="L201" s="23"/>
      <c r="M201" s="23"/>
      <c r="N201" s="23"/>
      <c r="O201" s="23">
        <f t="shared" ref="O201:O205" si="59">SUM(C201:N201)</f>
        <v>0</v>
      </c>
    </row>
    <row r="202" spans="1:15">
      <c r="A202" s="1" t="s">
        <v>361</v>
      </c>
      <c r="B202" s="1" t="s">
        <v>362</v>
      </c>
      <c r="C202" s="11"/>
      <c r="D202" s="12"/>
      <c r="E202" s="12"/>
      <c r="F202" s="12"/>
      <c r="G202" s="13"/>
      <c r="H202" s="13"/>
      <c r="I202" s="13"/>
      <c r="J202" s="13"/>
      <c r="K202" s="18"/>
      <c r="L202" s="23"/>
      <c r="M202" s="23"/>
      <c r="N202" s="23"/>
      <c r="O202" s="23">
        <f t="shared" si="59"/>
        <v>0</v>
      </c>
    </row>
    <row r="203" spans="1:15">
      <c r="A203" s="1" t="s">
        <v>363</v>
      </c>
      <c r="B203" s="1" t="s">
        <v>590</v>
      </c>
      <c r="C203" s="11"/>
      <c r="D203" s="12"/>
      <c r="E203" s="12"/>
      <c r="F203" s="12"/>
      <c r="G203" s="13"/>
      <c r="H203" s="13"/>
      <c r="I203" s="13"/>
      <c r="J203" s="13"/>
      <c r="K203" s="18"/>
      <c r="L203" s="23"/>
      <c r="M203" s="23">
        <v>1973180.16</v>
      </c>
      <c r="N203" s="23"/>
      <c r="O203" s="23">
        <f t="shared" si="59"/>
        <v>1973180.16</v>
      </c>
    </row>
    <row r="204" spans="1:15">
      <c r="A204" s="1" t="s">
        <v>365</v>
      </c>
      <c r="B204" s="1" t="s">
        <v>366</v>
      </c>
      <c r="C204" s="11"/>
      <c r="D204" s="12"/>
      <c r="E204" s="12"/>
      <c r="F204" s="12"/>
      <c r="G204" s="13"/>
      <c r="H204" s="13"/>
      <c r="I204" s="13"/>
      <c r="J204" s="13"/>
      <c r="K204" s="18"/>
      <c r="L204" s="23"/>
      <c r="M204" s="23"/>
      <c r="N204" s="23"/>
      <c r="O204" s="23">
        <f t="shared" si="59"/>
        <v>0</v>
      </c>
    </row>
    <row r="205" spans="1:15">
      <c r="A205" s="1" t="s">
        <v>367</v>
      </c>
      <c r="B205" s="1" t="s">
        <v>368</v>
      </c>
      <c r="C205" s="11"/>
      <c r="D205" s="12"/>
      <c r="E205" s="12"/>
      <c r="F205" s="12"/>
      <c r="G205" s="13"/>
      <c r="H205" s="13"/>
      <c r="I205" s="13"/>
      <c r="J205" s="13"/>
      <c r="K205" s="18"/>
      <c r="L205" s="23"/>
      <c r="M205" s="23"/>
      <c r="N205" s="23"/>
      <c r="O205" s="23">
        <f t="shared" si="59"/>
        <v>0</v>
      </c>
    </row>
    <row r="206" spans="1:15">
      <c r="A206" s="1"/>
      <c r="B206" s="1"/>
      <c r="C206" s="11"/>
      <c r="D206" s="12"/>
      <c r="E206" s="12"/>
      <c r="F206" s="12"/>
      <c r="G206" s="13"/>
      <c r="H206" s="13"/>
      <c r="I206" s="13"/>
      <c r="J206" s="13"/>
      <c r="K206" s="18"/>
      <c r="L206" s="23"/>
      <c r="M206" s="23"/>
      <c r="N206" s="23"/>
      <c r="O206" s="23"/>
    </row>
    <row r="207" spans="1:15">
      <c r="A207" s="4" t="s">
        <v>369</v>
      </c>
      <c r="B207" s="4" t="s">
        <v>370</v>
      </c>
      <c r="C207" s="10">
        <f t="shared" ref="C207:N207" si="60">SUM(C208:C210)</f>
        <v>0</v>
      </c>
      <c r="D207" s="10">
        <f t="shared" si="60"/>
        <v>0</v>
      </c>
      <c r="E207" s="10">
        <f>SUM(E208:E210)</f>
        <v>0</v>
      </c>
      <c r="F207" s="10">
        <f t="shared" si="60"/>
        <v>0</v>
      </c>
      <c r="G207" s="10">
        <f t="shared" si="60"/>
        <v>0</v>
      </c>
      <c r="H207" s="10">
        <f t="shared" si="60"/>
        <v>0</v>
      </c>
      <c r="I207" s="10">
        <f t="shared" si="60"/>
        <v>0</v>
      </c>
      <c r="J207" s="10">
        <f t="shared" si="60"/>
        <v>0</v>
      </c>
      <c r="K207" s="10">
        <f t="shared" si="60"/>
        <v>0</v>
      </c>
      <c r="L207" s="10">
        <f t="shared" si="60"/>
        <v>0</v>
      </c>
      <c r="M207" s="10">
        <f t="shared" si="60"/>
        <v>0</v>
      </c>
      <c r="N207" s="10">
        <f t="shared" si="60"/>
        <v>0</v>
      </c>
      <c r="O207" s="10">
        <f>SUM(O208:O210)</f>
        <v>0</v>
      </c>
    </row>
    <row r="208" spans="1:15">
      <c r="A208" s="1" t="s">
        <v>371</v>
      </c>
      <c r="B208" s="1" t="s">
        <v>372</v>
      </c>
      <c r="C208" s="11"/>
      <c r="D208" s="12"/>
      <c r="E208" s="12"/>
      <c r="F208" s="12"/>
      <c r="G208" s="13"/>
      <c r="H208" s="13"/>
      <c r="I208" s="13"/>
      <c r="J208" s="13"/>
      <c r="K208" s="23"/>
      <c r="L208" s="23"/>
      <c r="M208" s="23"/>
      <c r="N208" s="23"/>
      <c r="O208" s="23">
        <f>SUM(C208:N208)</f>
        <v>0</v>
      </c>
    </row>
    <row r="209" spans="1:15">
      <c r="A209" s="1" t="s">
        <v>373</v>
      </c>
      <c r="B209" s="1" t="s">
        <v>591</v>
      </c>
      <c r="C209" s="11"/>
      <c r="D209" s="12"/>
      <c r="E209" s="12"/>
      <c r="F209" s="12"/>
      <c r="G209" s="12"/>
      <c r="H209" s="12"/>
      <c r="I209" s="12"/>
      <c r="J209" s="12"/>
      <c r="K209" s="23"/>
      <c r="L209" s="23"/>
      <c r="M209" s="23"/>
      <c r="N209" s="23"/>
      <c r="O209" s="23">
        <f t="shared" ref="O209:O210" si="61">SUM(C209:N209)</f>
        <v>0</v>
      </c>
    </row>
    <row r="210" spans="1:15">
      <c r="A210" s="1" t="s">
        <v>375</v>
      </c>
      <c r="B210" s="1" t="s">
        <v>376</v>
      </c>
      <c r="C210" s="11"/>
      <c r="D210" s="12"/>
      <c r="E210" s="12"/>
      <c r="F210" s="12"/>
      <c r="G210" s="12"/>
      <c r="H210" s="12"/>
      <c r="I210" s="12"/>
      <c r="J210" s="12"/>
      <c r="K210" s="23"/>
      <c r="L210" s="23"/>
      <c r="M210" s="23"/>
      <c r="N210" s="23"/>
      <c r="O210" s="23">
        <f t="shared" si="61"/>
        <v>0</v>
      </c>
    </row>
    <row r="211" spans="1:15">
      <c r="A211" s="1"/>
      <c r="B211" s="1"/>
      <c r="C211" s="11"/>
      <c r="D211" s="12"/>
      <c r="E211" s="12"/>
      <c r="F211" s="12"/>
      <c r="G211" s="12"/>
      <c r="H211" s="12"/>
      <c r="I211" s="12"/>
      <c r="J211" s="12"/>
      <c r="K211" s="23"/>
      <c r="L211" s="23"/>
      <c r="M211" s="23"/>
      <c r="N211" s="23"/>
      <c r="O211" s="23"/>
    </row>
    <row r="212" spans="1:15">
      <c r="A212" s="4" t="s">
        <v>377</v>
      </c>
      <c r="B212" s="4" t="s">
        <v>592</v>
      </c>
      <c r="C212" s="10">
        <f t="shared" ref="C212:O212" si="62">SUM(C213)</f>
        <v>0</v>
      </c>
      <c r="D212" s="10">
        <f t="shared" si="62"/>
        <v>0</v>
      </c>
      <c r="E212" s="10">
        <f t="shared" si="62"/>
        <v>0</v>
      </c>
      <c r="F212" s="10">
        <f t="shared" si="62"/>
        <v>0</v>
      </c>
      <c r="G212" s="10">
        <f t="shared" si="62"/>
        <v>0</v>
      </c>
      <c r="H212" s="10">
        <f t="shared" si="62"/>
        <v>0</v>
      </c>
      <c r="I212" s="10">
        <f t="shared" si="62"/>
        <v>0</v>
      </c>
      <c r="J212" s="10">
        <f t="shared" si="62"/>
        <v>0</v>
      </c>
      <c r="K212" s="10">
        <f t="shared" si="62"/>
        <v>0</v>
      </c>
      <c r="L212" s="10">
        <f t="shared" si="62"/>
        <v>0</v>
      </c>
      <c r="M212" s="10">
        <f t="shared" si="62"/>
        <v>0</v>
      </c>
      <c r="N212" s="10">
        <f t="shared" si="62"/>
        <v>0</v>
      </c>
      <c r="O212" s="10">
        <f t="shared" si="62"/>
        <v>0</v>
      </c>
    </row>
    <row r="213" spans="1:15">
      <c r="A213" s="1" t="s">
        <v>379</v>
      </c>
      <c r="B213" s="1" t="s">
        <v>380</v>
      </c>
      <c r="C213" s="11"/>
      <c r="D213" s="12"/>
      <c r="E213" s="12"/>
      <c r="F213" s="12"/>
      <c r="G213" s="12"/>
      <c r="H213" s="12"/>
      <c r="I213" s="12"/>
      <c r="J213" s="12"/>
      <c r="K213" s="18"/>
      <c r="L213" s="18"/>
      <c r="M213" s="18"/>
      <c r="N213" s="18"/>
      <c r="O213" s="18">
        <f t="shared" ref="O213" si="63">SUM(C213:N213)</f>
        <v>0</v>
      </c>
    </row>
    <row r="214" spans="1:15">
      <c r="A214" s="1"/>
      <c r="B214" s="1"/>
      <c r="C214" s="11"/>
      <c r="D214" s="12"/>
      <c r="E214" s="12"/>
      <c r="F214" s="12"/>
      <c r="G214" s="12"/>
      <c r="H214" s="12"/>
      <c r="I214" s="12"/>
      <c r="J214" s="12"/>
      <c r="K214" s="18"/>
      <c r="L214" s="18"/>
      <c r="M214" s="18"/>
      <c r="N214" s="18"/>
      <c r="O214" s="18"/>
    </row>
    <row r="215" spans="1:15">
      <c r="A215" s="4" t="s">
        <v>381</v>
      </c>
      <c r="B215" s="4" t="s">
        <v>593</v>
      </c>
      <c r="C215" s="10">
        <f t="shared" ref="C215:O215" si="64">SUM(C216)</f>
        <v>0</v>
      </c>
      <c r="D215" s="10">
        <f t="shared" si="64"/>
        <v>0</v>
      </c>
      <c r="E215" s="10">
        <f t="shared" si="64"/>
        <v>0</v>
      </c>
      <c r="F215" s="10">
        <f t="shared" si="64"/>
        <v>0</v>
      </c>
      <c r="G215" s="10">
        <f t="shared" si="64"/>
        <v>0</v>
      </c>
      <c r="H215" s="10">
        <f t="shared" si="64"/>
        <v>0</v>
      </c>
      <c r="I215" s="10">
        <f t="shared" si="64"/>
        <v>0</v>
      </c>
      <c r="J215" s="10">
        <f t="shared" si="64"/>
        <v>0</v>
      </c>
      <c r="K215" s="10">
        <f t="shared" si="64"/>
        <v>0</v>
      </c>
      <c r="L215" s="10">
        <f t="shared" si="64"/>
        <v>0</v>
      </c>
      <c r="M215" s="10">
        <f t="shared" si="64"/>
        <v>0</v>
      </c>
      <c r="N215" s="10">
        <f t="shared" si="64"/>
        <v>0</v>
      </c>
      <c r="O215" s="10">
        <f t="shared" si="64"/>
        <v>0</v>
      </c>
    </row>
    <row r="216" spans="1:15">
      <c r="A216" s="1" t="s">
        <v>383</v>
      </c>
      <c r="B216" s="1" t="s">
        <v>594</v>
      </c>
      <c r="C216" s="11"/>
      <c r="D216" s="12"/>
      <c r="E216" s="12"/>
      <c r="F216" s="12"/>
      <c r="G216" s="12"/>
      <c r="H216" s="12"/>
      <c r="I216" s="12"/>
      <c r="J216" s="12"/>
      <c r="K216" s="23"/>
      <c r="L216" s="23"/>
      <c r="M216" s="23"/>
      <c r="N216" s="23"/>
      <c r="O216" s="23">
        <f t="shared" ref="O216" si="65">SUM(C216:N216)</f>
        <v>0</v>
      </c>
    </row>
    <row r="217" spans="1:15">
      <c r="A217" s="1"/>
      <c r="B217" s="1"/>
      <c r="C217" s="11"/>
      <c r="D217" s="12"/>
      <c r="E217" s="12"/>
      <c r="F217" s="12"/>
      <c r="G217" s="12"/>
      <c r="H217" s="12"/>
      <c r="I217" s="12"/>
      <c r="J217" s="12"/>
      <c r="K217" s="23"/>
      <c r="L217" s="23"/>
      <c r="M217" s="23"/>
      <c r="N217" s="23"/>
      <c r="O217" s="23"/>
    </row>
    <row r="218" spans="1:15">
      <c r="A218" s="4" t="s">
        <v>387</v>
      </c>
      <c r="B218" s="4" t="s">
        <v>388</v>
      </c>
      <c r="C218" s="10">
        <f t="shared" ref="C218:N218" si="66">SUM(C219:C224)</f>
        <v>0</v>
      </c>
      <c r="D218" s="10">
        <f t="shared" si="66"/>
        <v>0</v>
      </c>
      <c r="E218" s="10">
        <f t="shared" si="66"/>
        <v>0</v>
      </c>
      <c r="F218" s="10">
        <f t="shared" si="66"/>
        <v>0</v>
      </c>
      <c r="G218" s="10">
        <f t="shared" si="66"/>
        <v>0</v>
      </c>
      <c r="H218" s="10">
        <f t="shared" si="66"/>
        <v>0</v>
      </c>
      <c r="I218" s="10">
        <f t="shared" si="66"/>
        <v>0</v>
      </c>
      <c r="J218" s="10">
        <f t="shared" si="66"/>
        <v>0</v>
      </c>
      <c r="K218" s="10">
        <f t="shared" si="66"/>
        <v>0</v>
      </c>
      <c r="L218" s="10">
        <f t="shared" si="66"/>
        <v>0</v>
      </c>
      <c r="M218" s="10">
        <f t="shared" si="66"/>
        <v>0</v>
      </c>
      <c r="N218" s="10">
        <f t="shared" si="66"/>
        <v>0</v>
      </c>
      <c r="O218" s="10">
        <f t="shared" ref="O218" si="67">SUM(O221:O224)</f>
        <v>0</v>
      </c>
    </row>
    <row r="219" spans="1:15">
      <c r="A219" s="1" t="s">
        <v>389</v>
      </c>
      <c r="B219" s="1" t="s">
        <v>595</v>
      </c>
      <c r="C219" s="11"/>
      <c r="D219" s="12"/>
      <c r="E219" s="12"/>
      <c r="F219" s="12"/>
      <c r="G219" s="12"/>
      <c r="H219" s="12"/>
      <c r="I219" s="12"/>
      <c r="J219" s="12"/>
      <c r="K219" s="18"/>
      <c r="L219" s="18"/>
      <c r="M219" s="18"/>
      <c r="N219" s="18"/>
      <c r="O219" s="18">
        <f>SUM(C219:N219)</f>
        <v>0</v>
      </c>
    </row>
    <row r="220" spans="1:15">
      <c r="A220" s="1" t="s">
        <v>391</v>
      </c>
      <c r="B220" s="1" t="s">
        <v>596</v>
      </c>
      <c r="C220" s="11"/>
      <c r="D220" s="12"/>
      <c r="E220" s="12"/>
      <c r="F220" s="12"/>
      <c r="G220" s="12"/>
      <c r="H220" s="12"/>
      <c r="I220" s="12"/>
      <c r="J220" s="12"/>
      <c r="K220" s="23"/>
      <c r="L220" s="23"/>
      <c r="M220" s="23"/>
      <c r="N220" s="23"/>
      <c r="O220" s="23">
        <f t="shared" ref="O220:O224" si="68">SUM(C220:N220)</f>
        <v>0</v>
      </c>
    </row>
    <row r="221" spans="1:15">
      <c r="A221" s="1" t="s">
        <v>395</v>
      </c>
      <c r="B221" s="1" t="s">
        <v>597</v>
      </c>
      <c r="C221" s="11"/>
      <c r="D221" s="12"/>
      <c r="E221" s="12"/>
      <c r="F221" s="12"/>
      <c r="G221" s="12"/>
      <c r="H221" s="12"/>
      <c r="I221" s="12"/>
      <c r="J221" s="12"/>
      <c r="K221" s="23"/>
      <c r="L221" s="23"/>
      <c r="M221" s="23"/>
      <c r="N221" s="23"/>
      <c r="O221" s="23">
        <f t="shared" si="68"/>
        <v>0</v>
      </c>
    </row>
    <row r="222" spans="1:15">
      <c r="A222" s="1" t="s">
        <v>393</v>
      </c>
      <c r="B222" s="1" t="s">
        <v>598</v>
      </c>
      <c r="C222" s="11"/>
      <c r="D222" s="12"/>
      <c r="E222" s="12"/>
      <c r="F222" s="12"/>
      <c r="G222" s="12"/>
      <c r="H222" s="12"/>
      <c r="I222" s="12"/>
      <c r="J222" s="12"/>
      <c r="K222" s="23"/>
      <c r="L222" s="23"/>
      <c r="M222" s="23"/>
      <c r="N222" s="23"/>
      <c r="O222" s="23">
        <f t="shared" si="68"/>
        <v>0</v>
      </c>
    </row>
    <row r="223" spans="1:15">
      <c r="A223" s="1" t="s">
        <v>397</v>
      </c>
      <c r="B223" s="1" t="s">
        <v>398</v>
      </c>
      <c r="C223" s="11"/>
      <c r="D223" s="12"/>
      <c r="E223" s="12"/>
      <c r="F223" s="12"/>
      <c r="G223" s="12"/>
      <c r="H223" s="12"/>
      <c r="I223" s="12"/>
      <c r="J223" s="12"/>
      <c r="K223" s="23"/>
      <c r="L223" s="23"/>
      <c r="M223" s="23"/>
      <c r="N223" s="23"/>
      <c r="O223" s="23">
        <f t="shared" si="68"/>
        <v>0</v>
      </c>
    </row>
    <row r="224" spans="1:15">
      <c r="A224" s="1" t="s">
        <v>399</v>
      </c>
      <c r="B224" s="1" t="s">
        <v>599</v>
      </c>
      <c r="C224" s="11"/>
      <c r="D224" s="12"/>
      <c r="E224" s="12"/>
      <c r="F224" s="12"/>
      <c r="G224" s="12"/>
      <c r="H224" s="12"/>
      <c r="I224" s="12"/>
      <c r="J224" s="12"/>
      <c r="K224" s="23"/>
      <c r="L224" s="23"/>
      <c r="M224" s="23"/>
      <c r="N224" s="23"/>
      <c r="O224" s="23">
        <f t="shared" si="68"/>
        <v>0</v>
      </c>
    </row>
    <row r="225" spans="1:15">
      <c r="A225" s="1"/>
      <c r="B225" s="1"/>
      <c r="C225" s="11"/>
      <c r="D225" s="12"/>
      <c r="E225" s="12"/>
      <c r="F225" s="12"/>
      <c r="G225" s="12"/>
      <c r="H225" s="12"/>
      <c r="I225" s="12"/>
      <c r="J225" s="12"/>
      <c r="K225" s="23"/>
      <c r="L225" s="23"/>
      <c r="M225" s="23"/>
      <c r="N225" s="23"/>
      <c r="O225" s="23"/>
    </row>
    <row r="226" spans="1:15">
      <c r="A226" s="4" t="s">
        <v>403</v>
      </c>
      <c r="B226" s="4" t="s">
        <v>404</v>
      </c>
      <c r="C226" s="10">
        <f>SUM(C227)</f>
        <v>0</v>
      </c>
      <c r="D226" s="10">
        <v>0</v>
      </c>
      <c r="E226" s="10">
        <v>0</v>
      </c>
      <c r="F226" s="10">
        <f t="shared" ref="F226:O226" si="69">SUM(F227)</f>
        <v>0</v>
      </c>
      <c r="G226" s="10">
        <f t="shared" si="69"/>
        <v>0</v>
      </c>
      <c r="H226" s="10">
        <f t="shared" si="69"/>
        <v>0</v>
      </c>
      <c r="I226" s="10">
        <f t="shared" si="69"/>
        <v>0</v>
      </c>
      <c r="J226" s="10">
        <f t="shared" si="69"/>
        <v>0</v>
      </c>
      <c r="K226" s="10">
        <f t="shared" si="69"/>
        <v>0</v>
      </c>
      <c r="L226" s="10">
        <f t="shared" si="69"/>
        <v>0</v>
      </c>
      <c r="M226" s="10">
        <f t="shared" si="69"/>
        <v>0</v>
      </c>
      <c r="N226" s="10">
        <f t="shared" si="69"/>
        <v>0</v>
      </c>
      <c r="O226" s="10">
        <f t="shared" si="69"/>
        <v>0</v>
      </c>
    </row>
    <row r="227" spans="1:15">
      <c r="A227" s="1" t="s">
        <v>600</v>
      </c>
      <c r="B227" s="1" t="s">
        <v>601</v>
      </c>
      <c r="C227" s="11"/>
      <c r="D227" s="12"/>
      <c r="E227" s="12"/>
      <c r="F227" s="12"/>
      <c r="G227" s="12"/>
      <c r="H227" s="12"/>
      <c r="I227" s="12"/>
      <c r="J227" s="12"/>
      <c r="K227" s="18"/>
      <c r="L227" s="18"/>
      <c r="M227" s="18"/>
      <c r="N227" s="23"/>
      <c r="O227" s="23">
        <f t="shared" ref="O227" si="70">SUM(C227:N227)</f>
        <v>0</v>
      </c>
    </row>
    <row r="228" spans="1:15">
      <c r="A228" s="1"/>
      <c r="B228" s="1"/>
      <c r="C228" s="11"/>
      <c r="D228" s="12"/>
      <c r="E228" s="12"/>
      <c r="F228" s="12"/>
      <c r="G228" s="12"/>
      <c r="H228" s="12"/>
      <c r="I228" s="12"/>
      <c r="J228" s="12"/>
      <c r="K228" s="18"/>
      <c r="L228" s="18"/>
      <c r="M228" s="18"/>
      <c r="N228" s="18"/>
      <c r="O228" s="18"/>
    </row>
    <row r="229" spans="1:15">
      <c r="A229" s="4" t="s">
        <v>407</v>
      </c>
      <c r="B229" s="4" t="s">
        <v>408</v>
      </c>
      <c r="C229" s="10">
        <f t="shared" ref="C229:O229" si="71">SUM(C230:C231)</f>
        <v>0</v>
      </c>
      <c r="D229" s="10">
        <f t="shared" si="71"/>
        <v>0</v>
      </c>
      <c r="E229" s="10">
        <f t="shared" si="71"/>
        <v>0</v>
      </c>
      <c r="F229" s="10">
        <f t="shared" si="71"/>
        <v>0</v>
      </c>
      <c r="G229" s="10">
        <f t="shared" si="71"/>
        <v>0</v>
      </c>
      <c r="H229" s="10">
        <f t="shared" si="71"/>
        <v>0</v>
      </c>
      <c r="I229" s="10">
        <f t="shared" si="71"/>
        <v>0</v>
      </c>
      <c r="J229" s="10">
        <f t="shared" si="71"/>
        <v>0</v>
      </c>
      <c r="K229" s="10">
        <f t="shared" si="71"/>
        <v>0</v>
      </c>
      <c r="L229" s="10">
        <f t="shared" si="71"/>
        <v>0</v>
      </c>
      <c r="M229" s="10">
        <f t="shared" si="71"/>
        <v>0</v>
      </c>
      <c r="N229" s="10">
        <f t="shared" si="71"/>
        <v>0</v>
      </c>
      <c r="O229" s="10">
        <f t="shared" si="71"/>
        <v>0</v>
      </c>
    </row>
    <row r="230" spans="1:15">
      <c r="A230" s="1" t="s">
        <v>409</v>
      </c>
      <c r="B230" s="1" t="s">
        <v>410</v>
      </c>
      <c r="C230" s="11"/>
      <c r="D230" s="12"/>
      <c r="E230" s="12"/>
      <c r="F230" s="12"/>
      <c r="G230" s="12"/>
      <c r="H230" s="12"/>
      <c r="I230" s="12"/>
      <c r="J230" s="12"/>
      <c r="K230" s="18"/>
      <c r="L230" s="18"/>
      <c r="M230" s="23"/>
      <c r="N230" s="23"/>
      <c r="O230" s="23">
        <f t="shared" ref="O230:O231" si="72">SUM(C230:N230)</f>
        <v>0</v>
      </c>
    </row>
    <row r="231" spans="1:15">
      <c r="A231" s="1" t="s">
        <v>411</v>
      </c>
      <c r="B231" s="1" t="s">
        <v>412</v>
      </c>
      <c r="C231" s="11"/>
      <c r="D231" s="12"/>
      <c r="E231" s="12"/>
      <c r="F231" s="12"/>
      <c r="G231" s="12"/>
      <c r="H231" s="12"/>
      <c r="I231" s="12"/>
      <c r="J231" s="12"/>
      <c r="K231" s="18"/>
      <c r="L231" s="18"/>
      <c r="M231" s="23"/>
      <c r="N231" s="23"/>
      <c r="O231" s="23">
        <f t="shared" si="72"/>
        <v>0</v>
      </c>
    </row>
    <row r="232" spans="1:15">
      <c r="M232" s="25"/>
      <c r="N232" s="25"/>
      <c r="O232" s="25"/>
    </row>
    <row r="233" spans="1:15">
      <c r="A233" s="4" t="s">
        <v>413</v>
      </c>
      <c r="B233" s="4" t="s">
        <v>414</v>
      </c>
      <c r="C233" s="10">
        <f>SUM(C234:C235)</f>
        <v>0</v>
      </c>
      <c r="D233" s="10">
        <f t="shared" ref="D233:O233" si="73">SUM(D234:D235)</f>
        <v>0</v>
      </c>
      <c r="E233" s="10">
        <f t="shared" si="73"/>
        <v>0</v>
      </c>
      <c r="F233" s="10">
        <f t="shared" si="73"/>
        <v>0</v>
      </c>
      <c r="G233" s="10">
        <f t="shared" si="73"/>
        <v>0</v>
      </c>
      <c r="H233" s="10">
        <f t="shared" si="73"/>
        <v>0</v>
      </c>
      <c r="I233" s="10">
        <f t="shared" si="73"/>
        <v>0</v>
      </c>
      <c r="J233" s="10">
        <f t="shared" si="73"/>
        <v>0</v>
      </c>
      <c r="K233" s="10">
        <f t="shared" si="73"/>
        <v>0</v>
      </c>
      <c r="L233" s="10">
        <f t="shared" si="73"/>
        <v>0</v>
      </c>
      <c r="M233" s="10">
        <f t="shared" si="73"/>
        <v>0</v>
      </c>
      <c r="N233" s="10">
        <f t="shared" si="73"/>
        <v>0</v>
      </c>
      <c r="O233" s="10">
        <f t="shared" si="73"/>
        <v>0</v>
      </c>
    </row>
    <row r="234" spans="1:15">
      <c r="A234" s="1" t="s">
        <v>415</v>
      </c>
      <c r="B234" s="1" t="s">
        <v>416</v>
      </c>
      <c r="C234" s="11"/>
      <c r="D234" s="12"/>
      <c r="E234" s="12"/>
      <c r="F234" s="12"/>
      <c r="G234" s="12"/>
      <c r="H234" s="12"/>
      <c r="I234" s="12"/>
      <c r="J234" s="12"/>
      <c r="K234" s="18"/>
      <c r="L234" s="18"/>
      <c r="M234" s="23"/>
      <c r="N234" s="23"/>
      <c r="O234" s="23">
        <f t="shared" ref="O234" si="74">SUM(C234:N234)</f>
        <v>0</v>
      </c>
    </row>
    <row r="236" spans="1:15" ht="15">
      <c r="A236" s="16" t="s">
        <v>417</v>
      </c>
      <c r="B236" s="16" t="s">
        <v>418</v>
      </c>
      <c r="C236" s="17">
        <f>+C237</f>
        <v>0</v>
      </c>
      <c r="D236" s="17">
        <f t="shared" ref="D236:N236" si="75">+D237</f>
        <v>0</v>
      </c>
      <c r="E236" s="17">
        <f>+E237</f>
        <v>0</v>
      </c>
      <c r="F236" s="17">
        <f>+F237</f>
        <v>0</v>
      </c>
      <c r="G236" s="17">
        <f t="shared" si="75"/>
        <v>0</v>
      </c>
      <c r="H236" s="17">
        <f t="shared" si="75"/>
        <v>0</v>
      </c>
      <c r="I236" s="17">
        <f t="shared" si="75"/>
        <v>0</v>
      </c>
      <c r="J236" s="17">
        <f t="shared" si="75"/>
        <v>0</v>
      </c>
      <c r="K236" s="17">
        <f t="shared" si="75"/>
        <v>0</v>
      </c>
      <c r="L236" s="17">
        <f t="shared" si="75"/>
        <v>0</v>
      </c>
      <c r="M236" s="17">
        <f t="shared" si="75"/>
        <v>22429.43</v>
      </c>
      <c r="N236" s="17">
        <f t="shared" si="75"/>
        <v>0</v>
      </c>
      <c r="O236" s="17">
        <f>O237+O244+O249+O252+O255+O263+O266+O270</f>
        <v>22429.43</v>
      </c>
    </row>
    <row r="237" spans="1:15">
      <c r="A237" s="4" t="s">
        <v>419</v>
      </c>
      <c r="B237" s="4" t="s">
        <v>420</v>
      </c>
      <c r="C237" s="10">
        <f>SUM(C238)</f>
        <v>0</v>
      </c>
      <c r="D237" s="10">
        <f t="shared" ref="D237:N237" si="76">SUM(D238)</f>
        <v>0</v>
      </c>
      <c r="E237" s="10">
        <f t="shared" si="76"/>
        <v>0</v>
      </c>
      <c r="F237" s="10">
        <f t="shared" si="76"/>
        <v>0</v>
      </c>
      <c r="G237" s="10">
        <f t="shared" si="76"/>
        <v>0</v>
      </c>
      <c r="H237" s="10">
        <f t="shared" si="76"/>
        <v>0</v>
      </c>
      <c r="I237" s="10">
        <f t="shared" si="76"/>
        <v>0</v>
      </c>
      <c r="J237" s="10">
        <f t="shared" si="76"/>
        <v>0</v>
      </c>
      <c r="K237" s="10">
        <f t="shared" si="76"/>
        <v>0</v>
      </c>
      <c r="L237" s="10">
        <f t="shared" si="76"/>
        <v>0</v>
      </c>
      <c r="M237" s="10">
        <f t="shared" si="76"/>
        <v>22429.43</v>
      </c>
      <c r="N237" s="10">
        <f t="shared" si="76"/>
        <v>0</v>
      </c>
      <c r="O237" s="10">
        <f>SUM(O238:O242)</f>
        <v>22429.43</v>
      </c>
    </row>
    <row r="238" spans="1:15">
      <c r="A238" s="1" t="s">
        <v>2126</v>
      </c>
      <c r="B238" s="1" t="s">
        <v>603</v>
      </c>
      <c r="C238" s="11"/>
      <c r="D238" s="12"/>
      <c r="E238" s="12"/>
      <c r="F238" s="12"/>
      <c r="G238" s="13"/>
      <c r="H238" s="13"/>
      <c r="I238" s="13"/>
      <c r="J238" s="13"/>
      <c r="K238" s="18"/>
      <c r="L238" s="23"/>
      <c r="M238" s="23">
        <v>22429.43</v>
      </c>
      <c r="N238" s="23"/>
      <c r="O238" s="23">
        <f t="shared" ref="O238" si="77">SUM(C238:N238)</f>
        <v>22429.43</v>
      </c>
    </row>
    <row r="241" spans="2:11">
      <c r="B241" s="21"/>
      <c r="G241" s="754"/>
      <c r="H241" s="754"/>
      <c r="I241" s="754"/>
      <c r="J241" s="754"/>
      <c r="K241" s="754"/>
    </row>
    <row r="242" spans="2:11" ht="15.75">
      <c r="B242" s="26" t="s">
        <v>735</v>
      </c>
      <c r="G242" s="697" t="s">
        <v>2948</v>
      </c>
      <c r="H242" s="697"/>
      <c r="I242" s="697"/>
      <c r="J242" s="697"/>
      <c r="K242" s="697"/>
    </row>
    <row r="243" spans="2:11" ht="15.75">
      <c r="B243" s="26"/>
      <c r="G243" s="22"/>
      <c r="H243" s="22"/>
      <c r="I243" s="22"/>
      <c r="J243" s="22"/>
      <c r="K243" s="22"/>
    </row>
    <row r="244" spans="2:11" ht="15.75">
      <c r="C244" s="22"/>
    </row>
  </sheetData>
  <mergeCells count="6">
    <mergeCell ref="G242:K242"/>
    <mergeCell ref="A1:O1"/>
    <mergeCell ref="A2:O2"/>
    <mergeCell ref="A3:O3"/>
    <mergeCell ref="A4:O4"/>
    <mergeCell ref="G241:K241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9"/>
  <sheetViews>
    <sheetView workbookViewId="0"/>
  </sheetViews>
  <sheetFormatPr baseColWidth="10" defaultColWidth="11.42578125" defaultRowHeight="12.75"/>
  <cols>
    <col min="1" max="1" width="7.5703125" customWidth="1"/>
    <col min="2" max="2" width="38" customWidth="1"/>
    <col min="3" max="3" width="30.28515625" customWidth="1"/>
    <col min="4" max="4" width="16.140625" customWidth="1"/>
    <col min="5" max="5" width="18.28515625" customWidth="1"/>
    <col min="6" max="7" width="23.140625" customWidth="1"/>
    <col min="8" max="8" width="21.28515625" customWidth="1"/>
  </cols>
  <sheetData>
    <row r="2" spans="1:8" ht="15.75">
      <c r="A2" s="755" t="s">
        <v>2949</v>
      </c>
      <c r="B2" s="755"/>
      <c r="C2" s="755"/>
      <c r="D2" s="755"/>
      <c r="E2" s="755"/>
      <c r="F2" s="755"/>
    </row>
    <row r="3" spans="1:8" ht="15.75">
      <c r="A3" s="40">
        <v>38251</v>
      </c>
      <c r="B3" s="31" t="s">
        <v>800</v>
      </c>
      <c r="C3" s="41"/>
      <c r="D3" t="s">
        <v>1929</v>
      </c>
    </row>
    <row r="4" spans="1:8" ht="15.75">
      <c r="A4" s="40">
        <v>38252</v>
      </c>
      <c r="C4" s="46" t="s">
        <v>2950</v>
      </c>
      <c r="D4" s="40" t="s">
        <v>2951</v>
      </c>
      <c r="E4" s="40" t="s">
        <v>2952</v>
      </c>
      <c r="F4" s="40"/>
      <c r="G4" s="20"/>
      <c r="H4" s="40"/>
    </row>
    <row r="5" spans="1:8" ht="15.75">
      <c r="A5" s="40">
        <v>38253</v>
      </c>
      <c r="B5" s="29" t="s">
        <v>2953</v>
      </c>
      <c r="C5" s="36">
        <v>116206.59</v>
      </c>
      <c r="D5" s="36">
        <v>121146.9</v>
      </c>
      <c r="E5" s="36">
        <v>121146.9</v>
      </c>
      <c r="F5" s="36" t="s">
        <v>108</v>
      </c>
      <c r="G5" s="36"/>
      <c r="H5" s="20"/>
    </row>
    <row r="6" spans="1:8" ht="15.75">
      <c r="A6" s="40">
        <v>38254</v>
      </c>
      <c r="C6" s="36">
        <v>192604.19</v>
      </c>
      <c r="D6" s="36">
        <v>200367.63</v>
      </c>
      <c r="E6" s="36">
        <v>14675.97</v>
      </c>
      <c r="F6" s="36" t="s">
        <v>112</v>
      </c>
      <c r="G6" s="36"/>
      <c r="H6" s="20"/>
    </row>
    <row r="7" spans="1:8" ht="15.75">
      <c r="A7" s="40"/>
      <c r="C7" s="36"/>
      <c r="D7" s="36"/>
      <c r="E7" s="36">
        <v>144377.66</v>
      </c>
      <c r="F7" s="36" t="s">
        <v>112</v>
      </c>
      <c r="G7" s="36">
        <f>SUM(F6:F8)</f>
        <v>0</v>
      </c>
      <c r="H7" s="20"/>
    </row>
    <row r="8" spans="1:8" ht="15.75">
      <c r="A8" s="40"/>
      <c r="C8" s="449"/>
      <c r="D8" s="449"/>
      <c r="E8" s="449"/>
      <c r="F8" s="21"/>
      <c r="H8" s="20"/>
    </row>
    <row r="9" spans="1:8" ht="15.75">
      <c r="A9" s="40"/>
      <c r="B9" s="29" t="s">
        <v>2954</v>
      </c>
      <c r="C9" s="36">
        <f>SUM(C5:C8)</f>
        <v>308810.78000000003</v>
      </c>
      <c r="D9" s="36">
        <f>SUM(D5:D8)</f>
        <v>321514.53000000003</v>
      </c>
      <c r="E9" s="36">
        <f>SUM(E5:E8)</f>
        <v>280200.53000000003</v>
      </c>
    </row>
    <row r="10" spans="1:8" ht="15.75">
      <c r="A10" s="40"/>
      <c r="B10" s="29"/>
      <c r="C10" s="36"/>
      <c r="D10" s="36"/>
      <c r="E10" s="36"/>
    </row>
    <row r="11" spans="1:8" ht="15.75">
      <c r="A11" s="40"/>
      <c r="C11" s="36"/>
      <c r="D11" s="36"/>
      <c r="E11" s="36"/>
    </row>
    <row r="12" spans="1:8" ht="15.75">
      <c r="A12" s="40"/>
      <c r="B12" s="31" t="s">
        <v>849</v>
      </c>
      <c r="C12" s="36"/>
      <c r="D12" s="36"/>
      <c r="E12" s="36"/>
    </row>
    <row r="13" spans="1:8" ht="15.75">
      <c r="A13" s="40"/>
      <c r="C13" s="46" t="s">
        <v>2950</v>
      </c>
      <c r="D13" s="40" t="s">
        <v>2951</v>
      </c>
      <c r="E13" s="40" t="s">
        <v>2952</v>
      </c>
      <c r="F13" s="40" t="s">
        <v>2955</v>
      </c>
      <c r="G13" s="40"/>
    </row>
    <row r="14" spans="1:8" ht="15.75">
      <c r="A14" s="40"/>
      <c r="C14" s="36"/>
      <c r="D14" s="36"/>
    </row>
    <row r="15" spans="1:8" ht="15.75">
      <c r="A15" s="40"/>
      <c r="C15" s="36"/>
      <c r="D15" s="36">
        <v>41314</v>
      </c>
      <c r="E15" s="36">
        <v>41314</v>
      </c>
      <c r="F15" s="29" t="s">
        <v>108</v>
      </c>
    </row>
    <row r="16" spans="1:8" ht="15.75">
      <c r="A16" s="40"/>
      <c r="C16" s="36"/>
      <c r="D16" s="36">
        <v>17496.75</v>
      </c>
      <c r="E16" s="36">
        <v>17496.75</v>
      </c>
      <c r="F16" s="29" t="s">
        <v>112</v>
      </c>
    </row>
    <row r="17" spans="1:6" ht="15.75">
      <c r="A17" s="40"/>
      <c r="C17" s="449"/>
      <c r="D17" s="449">
        <v>197873.35</v>
      </c>
      <c r="E17" s="449">
        <v>197873.35</v>
      </c>
      <c r="F17" s="29" t="s">
        <v>112</v>
      </c>
    </row>
    <row r="18" spans="1:6" ht="15.75">
      <c r="A18" s="40"/>
      <c r="B18" s="29" t="s">
        <v>2954</v>
      </c>
      <c r="C18" s="36">
        <v>246653.63</v>
      </c>
      <c r="D18" s="36">
        <f>SUM(D15:D17)</f>
        <v>256684.1</v>
      </c>
      <c r="E18" s="36">
        <f>SUM(E15:E17)</f>
        <v>256684.1</v>
      </c>
    </row>
    <row r="19" spans="1:6" ht="15.75">
      <c r="A19" s="40"/>
      <c r="C19" s="36"/>
      <c r="D19" s="36"/>
      <c r="E19" s="36"/>
    </row>
    <row r="20" spans="1:6" ht="15.75">
      <c r="A20" s="40"/>
      <c r="C20" s="36"/>
      <c r="D20" s="36"/>
      <c r="E20" s="36"/>
    </row>
    <row r="21" spans="1:6" ht="15.75">
      <c r="A21" s="40"/>
      <c r="B21" s="31" t="s">
        <v>615</v>
      </c>
      <c r="C21" s="36"/>
      <c r="D21" s="36"/>
      <c r="E21" s="36"/>
    </row>
    <row r="22" spans="1:6" ht="15.75">
      <c r="A22" s="40"/>
      <c r="C22" s="46" t="s">
        <v>2950</v>
      </c>
      <c r="D22" s="40" t="s">
        <v>2951</v>
      </c>
      <c r="E22" s="40" t="s">
        <v>2952</v>
      </c>
    </row>
    <row r="23" spans="1:6" ht="15.75">
      <c r="A23" s="40"/>
      <c r="C23" s="36"/>
      <c r="D23" s="36"/>
    </row>
    <row r="24" spans="1:6" ht="15.75">
      <c r="A24" s="40"/>
      <c r="C24" s="36"/>
      <c r="D24" s="36">
        <v>54566.59</v>
      </c>
      <c r="E24" s="36" t="s">
        <v>1000</v>
      </c>
    </row>
    <row r="25" spans="1:6" ht="15.75">
      <c r="A25" s="40"/>
      <c r="C25" s="36"/>
      <c r="D25" s="36"/>
      <c r="E25" s="36"/>
    </row>
    <row r="26" spans="1:6" ht="15.75">
      <c r="A26" s="40"/>
      <c r="C26" s="449"/>
      <c r="D26" s="449"/>
      <c r="E26" s="449"/>
    </row>
    <row r="27" spans="1:6" ht="15.75">
      <c r="A27" s="40"/>
      <c r="B27" s="29" t="s">
        <v>2954</v>
      </c>
      <c r="C27" s="36">
        <v>246653.63</v>
      </c>
      <c r="D27" s="36">
        <f>SUM(D24:D26)</f>
        <v>54566.59</v>
      </c>
      <c r="E27" s="36">
        <f>SUM(E24:E26)</f>
        <v>0</v>
      </c>
    </row>
    <row r="28" spans="1:6" ht="15.75">
      <c r="A28" s="40"/>
      <c r="C28" s="36"/>
      <c r="D28" s="36"/>
      <c r="E28" s="36"/>
    </row>
    <row r="29" spans="1:6" ht="15.75">
      <c r="A29" s="40"/>
      <c r="C29" s="36"/>
      <c r="D29" s="36"/>
      <c r="E29" s="36"/>
    </row>
    <row r="30" spans="1:6" ht="15.75">
      <c r="A30" s="40"/>
      <c r="C30" s="36"/>
      <c r="D30" s="36"/>
      <c r="E30" s="36"/>
    </row>
    <row r="31" spans="1:6" ht="15.75">
      <c r="A31" s="40"/>
      <c r="B31" t="s">
        <v>1220</v>
      </c>
      <c r="C31" s="36"/>
      <c r="D31" s="36"/>
      <c r="E31" s="36"/>
    </row>
    <row r="32" spans="1:6" ht="15.75">
      <c r="A32" s="40"/>
      <c r="C32" s="36"/>
    </row>
    <row r="33" spans="1:3" ht="15.75">
      <c r="A33" s="40"/>
      <c r="C33" s="36"/>
    </row>
    <row r="34" spans="1:3" ht="15.75">
      <c r="A34" s="40"/>
      <c r="C34" s="36"/>
    </row>
    <row r="35" spans="1:3" ht="15.75">
      <c r="A35" s="40"/>
      <c r="C35" s="36"/>
    </row>
    <row r="36" spans="1:3" ht="15.75">
      <c r="A36" s="40"/>
      <c r="C36" s="36"/>
    </row>
    <row r="37" spans="1:3" ht="15.75">
      <c r="A37" s="40"/>
      <c r="C37" s="36"/>
    </row>
    <row r="38" spans="1:3" ht="15.75">
      <c r="A38" s="40"/>
      <c r="C38" s="36"/>
    </row>
    <row r="39" spans="1:3" ht="15.75">
      <c r="A39" s="40"/>
      <c r="C39" s="36"/>
    </row>
    <row r="40" spans="1:3" ht="15.75">
      <c r="A40" s="40"/>
      <c r="C40" s="36"/>
    </row>
    <row r="41" spans="1:3" ht="15.75">
      <c r="A41" s="40"/>
      <c r="C41" s="36"/>
    </row>
    <row r="42" spans="1:3" ht="15.75">
      <c r="A42" s="40"/>
      <c r="C42" s="36"/>
    </row>
    <row r="43" spans="1:3" ht="15.75">
      <c r="A43" s="40"/>
      <c r="C43" s="36"/>
    </row>
    <row r="44" spans="1:3" ht="15.75">
      <c r="A44" s="40"/>
      <c r="C44" s="36"/>
    </row>
    <row r="45" spans="1:3" ht="15.75">
      <c r="A45" s="40"/>
      <c r="C45" s="36"/>
    </row>
    <row r="46" spans="1:3" ht="15.75">
      <c r="A46" s="40"/>
      <c r="C46" s="36"/>
    </row>
    <row r="47" spans="1:3" ht="15.75">
      <c r="A47" s="40"/>
      <c r="C47" s="36"/>
    </row>
    <row r="48" spans="1:3" ht="15.75">
      <c r="C48" s="36"/>
    </row>
    <row r="49" spans="1:5" ht="15.75">
      <c r="A49" s="40"/>
      <c r="C49" s="36"/>
    </row>
    <row r="50" spans="1:5" ht="15.75">
      <c r="A50" s="40"/>
      <c r="C50" s="36"/>
    </row>
    <row r="51" spans="1:5" ht="15.75">
      <c r="A51" s="40"/>
      <c r="C51" s="36"/>
    </row>
    <row r="52" spans="1:5" ht="15.75">
      <c r="A52" s="40"/>
      <c r="C52" s="36"/>
    </row>
    <row r="53" spans="1:5" ht="15.75">
      <c r="A53" s="40">
        <v>38296</v>
      </c>
      <c r="B53" t="s">
        <v>2123</v>
      </c>
      <c r="C53" s="36">
        <v>1337875.32</v>
      </c>
    </row>
    <row r="54" spans="1:5" ht="15.75">
      <c r="A54" s="40">
        <v>38297</v>
      </c>
      <c r="B54" t="s">
        <v>2124</v>
      </c>
      <c r="C54" s="36">
        <v>3660428.58</v>
      </c>
    </row>
    <row r="55" spans="1:5" ht="15.75">
      <c r="A55" s="40">
        <v>32298</v>
      </c>
      <c r="B55" t="s">
        <v>2125</v>
      </c>
      <c r="C55" s="36">
        <v>8493</v>
      </c>
    </row>
    <row r="56" spans="1:5" ht="15.75">
      <c r="B56" t="s">
        <v>2125</v>
      </c>
      <c r="C56" s="36">
        <v>10089</v>
      </c>
    </row>
    <row r="57" spans="1:5" ht="15.75">
      <c r="C57" s="36"/>
    </row>
    <row r="58" spans="1:5" ht="15.75">
      <c r="B58" t="s">
        <v>2116</v>
      </c>
      <c r="C58" s="36">
        <v>58890.42</v>
      </c>
    </row>
    <row r="59" spans="1:5">
      <c r="C59" s="42">
        <f>SUM(C3:C58)</f>
        <v>6186705.1400000006</v>
      </c>
    </row>
    <row r="61" spans="1:5" ht="13.5" thickBot="1"/>
    <row r="62" spans="1:5" ht="15.75" thickBot="1">
      <c r="A62" s="43" t="s">
        <v>2956</v>
      </c>
      <c r="B62" s="44" t="s">
        <v>2957</v>
      </c>
      <c r="C62" s="44" t="s">
        <v>2958</v>
      </c>
      <c r="D62" s="44" t="s">
        <v>2959</v>
      </c>
      <c r="E62" s="45" t="s">
        <v>2960</v>
      </c>
    </row>
    <row r="63" spans="1:5" ht="15.75">
      <c r="A63" s="40">
        <v>38301</v>
      </c>
      <c r="B63" t="s">
        <v>2961</v>
      </c>
      <c r="C63" s="36" t="s">
        <v>2962</v>
      </c>
      <c r="D63" s="46" t="s">
        <v>217</v>
      </c>
      <c r="E63" s="36">
        <v>5900</v>
      </c>
    </row>
    <row r="64" spans="1:5" ht="15.75">
      <c r="A64" s="40">
        <v>38302</v>
      </c>
      <c r="B64" t="s">
        <v>2963</v>
      </c>
      <c r="C64" s="36" t="s">
        <v>2964</v>
      </c>
      <c r="D64" s="46" t="s">
        <v>411</v>
      </c>
      <c r="E64" s="36">
        <v>1973180.16</v>
      </c>
    </row>
    <row r="65" spans="1:5" ht="15.75">
      <c r="A65" s="40">
        <v>38303</v>
      </c>
      <c r="B65" t="s">
        <v>2965</v>
      </c>
      <c r="C65" s="36" t="s">
        <v>2966</v>
      </c>
      <c r="D65" s="46" t="s">
        <v>225</v>
      </c>
      <c r="E65" s="36">
        <v>23210.6</v>
      </c>
    </row>
    <row r="66" spans="1:5" ht="15.75">
      <c r="A66" s="40">
        <v>38304</v>
      </c>
      <c r="B66" t="s">
        <v>2967</v>
      </c>
      <c r="C66" t="s">
        <v>2968</v>
      </c>
      <c r="D66" s="46" t="s">
        <v>225</v>
      </c>
      <c r="E66" s="36">
        <v>928660</v>
      </c>
    </row>
    <row r="67" spans="1:5" ht="15.75">
      <c r="A67" s="40">
        <v>38305</v>
      </c>
      <c r="B67" t="s">
        <v>2089</v>
      </c>
      <c r="C67" s="36" t="s">
        <v>2969</v>
      </c>
      <c r="D67" s="46" t="s">
        <v>163</v>
      </c>
      <c r="E67" s="36">
        <v>134035.1</v>
      </c>
    </row>
    <row r="68" spans="1:5" ht="15.75">
      <c r="A68" s="40">
        <v>38306</v>
      </c>
      <c r="B68" t="s">
        <v>2967</v>
      </c>
      <c r="C68" t="s">
        <v>2968</v>
      </c>
      <c r="D68" s="46" t="s">
        <v>225</v>
      </c>
      <c r="E68" s="36">
        <v>476130</v>
      </c>
    </row>
    <row r="69" spans="1:5" ht="15.75">
      <c r="A69" s="40">
        <v>38307</v>
      </c>
      <c r="B69" t="s">
        <v>2970</v>
      </c>
      <c r="C69" s="36" t="s">
        <v>2971</v>
      </c>
      <c r="D69" s="46" t="s">
        <v>421</v>
      </c>
      <c r="E69" s="47">
        <v>1796753.96</v>
      </c>
    </row>
    <row r="70" spans="1:5" ht="15.75">
      <c r="A70" s="40">
        <v>38308</v>
      </c>
      <c r="B70" t="s">
        <v>2972</v>
      </c>
      <c r="C70" s="36" t="s">
        <v>2973</v>
      </c>
      <c r="D70" s="46" t="s">
        <v>2126</v>
      </c>
      <c r="E70" s="36">
        <v>621028.79</v>
      </c>
    </row>
    <row r="71" spans="1:5" ht="15.75">
      <c r="A71" s="40">
        <v>38309</v>
      </c>
      <c r="B71" t="s">
        <v>2089</v>
      </c>
      <c r="C71" s="36" t="s">
        <v>2969</v>
      </c>
      <c r="D71" s="46" t="s">
        <v>163</v>
      </c>
      <c r="E71" s="36">
        <v>125349.24</v>
      </c>
    </row>
    <row r="72" spans="1:5" ht="15.75">
      <c r="A72" s="40">
        <v>38310</v>
      </c>
      <c r="B72" t="s">
        <v>2974</v>
      </c>
      <c r="C72" s="36" t="s">
        <v>2975</v>
      </c>
      <c r="D72" s="46" t="s">
        <v>163</v>
      </c>
      <c r="E72" s="36">
        <v>187088.81</v>
      </c>
    </row>
    <row r="73" spans="1:5" ht="15.75">
      <c r="A73" s="40">
        <v>38311</v>
      </c>
      <c r="B73" t="s">
        <v>2106</v>
      </c>
      <c r="C73" s="36" t="s">
        <v>2976</v>
      </c>
      <c r="D73" s="46" t="s">
        <v>225</v>
      </c>
      <c r="E73" s="36">
        <v>51027.28</v>
      </c>
    </row>
    <row r="74" spans="1:5" ht="15.75">
      <c r="A74" s="40">
        <v>38312</v>
      </c>
      <c r="B74" t="s">
        <v>2094</v>
      </c>
      <c r="C74" s="36" t="s">
        <v>2977</v>
      </c>
      <c r="D74" s="46" t="s">
        <v>116</v>
      </c>
      <c r="E74" s="36">
        <v>11936</v>
      </c>
    </row>
    <row r="75" spans="1:5" ht="15.75">
      <c r="A75" s="40">
        <v>38313</v>
      </c>
      <c r="B75" t="s">
        <v>2107</v>
      </c>
      <c r="C75" s="36" t="s">
        <v>2978</v>
      </c>
      <c r="D75" s="46" t="s">
        <v>128</v>
      </c>
      <c r="E75" s="36">
        <v>1350</v>
      </c>
    </row>
    <row r="76" spans="1:5" ht="15.75">
      <c r="A76" s="40">
        <v>38314</v>
      </c>
      <c r="B76" t="s">
        <v>2979</v>
      </c>
      <c r="C76" s="36" t="s">
        <v>2978</v>
      </c>
      <c r="D76" s="46" t="s">
        <v>128</v>
      </c>
      <c r="E76" s="36">
        <v>1350</v>
      </c>
    </row>
    <row r="77" spans="1:5" ht="15.75">
      <c r="A77" s="40">
        <v>38315</v>
      </c>
      <c r="B77" t="s">
        <v>2093</v>
      </c>
      <c r="C77" s="36" t="s">
        <v>2978</v>
      </c>
      <c r="D77" s="46" t="s">
        <v>128</v>
      </c>
      <c r="E77" s="36">
        <v>1100</v>
      </c>
    </row>
    <row r="78" spans="1:5" ht="15.75">
      <c r="A78" s="40">
        <v>38316</v>
      </c>
      <c r="B78" t="s">
        <v>2095</v>
      </c>
      <c r="C78" s="36" t="s">
        <v>2980</v>
      </c>
      <c r="D78" s="46" t="s">
        <v>128</v>
      </c>
      <c r="E78" s="36">
        <v>4900</v>
      </c>
    </row>
    <row r="79" spans="1:5" ht="15.75">
      <c r="A79" s="40">
        <v>38317</v>
      </c>
      <c r="B79" t="s">
        <v>2981</v>
      </c>
      <c r="C79" s="36" t="s">
        <v>2980</v>
      </c>
      <c r="D79" s="46" t="s">
        <v>128</v>
      </c>
      <c r="E79" s="36">
        <v>4000</v>
      </c>
    </row>
    <row r="80" spans="1:5" ht="15.75">
      <c r="A80" s="40">
        <v>38318</v>
      </c>
      <c r="C80" s="36"/>
      <c r="D80" s="40"/>
      <c r="E80" s="36"/>
    </row>
    <row r="81" spans="1:5" ht="15.75">
      <c r="A81" s="40">
        <v>38319</v>
      </c>
      <c r="C81" s="36"/>
      <c r="D81" s="46"/>
      <c r="E81" s="36"/>
    </row>
    <row r="82" spans="1:5" ht="15.75">
      <c r="A82" s="40">
        <v>38320</v>
      </c>
      <c r="B82" t="s">
        <v>2112</v>
      </c>
      <c r="C82" s="36" t="s">
        <v>2982</v>
      </c>
      <c r="D82" s="46"/>
      <c r="E82" s="36">
        <v>-5297976.26</v>
      </c>
    </row>
    <row r="83" spans="1:5" ht="15.75">
      <c r="A83" s="40">
        <v>38321</v>
      </c>
      <c r="B83" t="s">
        <v>2110</v>
      </c>
      <c r="C83" s="36" t="s">
        <v>2983</v>
      </c>
      <c r="D83" s="46" t="s">
        <v>223</v>
      </c>
      <c r="E83" s="36">
        <v>22420</v>
      </c>
    </row>
    <row r="84" spans="1:5" ht="15.75">
      <c r="A84" s="40">
        <v>38322</v>
      </c>
      <c r="B84" t="s">
        <v>2112</v>
      </c>
      <c r="C84" s="36" t="s">
        <v>2982</v>
      </c>
      <c r="D84" s="46"/>
      <c r="E84" s="36">
        <v>-401595.16</v>
      </c>
    </row>
    <row r="85" spans="1:5" ht="15.75">
      <c r="A85" s="40">
        <v>38323</v>
      </c>
      <c r="B85" t="s">
        <v>2112</v>
      </c>
      <c r="C85" s="36" t="s">
        <v>2982</v>
      </c>
      <c r="D85" s="46"/>
      <c r="E85" s="36">
        <v>-432607.52</v>
      </c>
    </row>
    <row r="86" spans="1:5" ht="15.75">
      <c r="A86" s="40">
        <v>38324</v>
      </c>
      <c r="B86" t="s">
        <v>2111</v>
      </c>
      <c r="C86" s="36" t="s">
        <v>2984</v>
      </c>
      <c r="D86" s="46" t="s">
        <v>205</v>
      </c>
      <c r="E86" s="36">
        <v>14160</v>
      </c>
    </row>
    <row r="87" spans="1:5" ht="15.75">
      <c r="A87" s="40">
        <v>38325</v>
      </c>
      <c r="B87" t="s">
        <v>2985</v>
      </c>
      <c r="C87" s="36" t="s">
        <v>2986</v>
      </c>
      <c r="D87" s="46" t="s">
        <v>223</v>
      </c>
      <c r="E87" s="36">
        <v>70800</v>
      </c>
    </row>
    <row r="88" spans="1:5" ht="15.75">
      <c r="A88" s="40">
        <v>38326</v>
      </c>
      <c r="B88" t="s">
        <v>2123</v>
      </c>
      <c r="C88" s="36" t="s">
        <v>2971</v>
      </c>
      <c r="D88" s="46" t="s">
        <v>421</v>
      </c>
      <c r="E88" s="36">
        <v>1735520.21</v>
      </c>
    </row>
    <row r="89" spans="1:5">
      <c r="A89" s="40">
        <v>38327</v>
      </c>
    </row>
    <row r="90" spans="1:5" ht="15.75">
      <c r="A90" s="40">
        <v>38328</v>
      </c>
      <c r="B90" t="s">
        <v>2961</v>
      </c>
      <c r="C90" s="36" t="s">
        <v>2962</v>
      </c>
      <c r="D90" s="46" t="s">
        <v>217</v>
      </c>
      <c r="E90" s="36">
        <v>11800</v>
      </c>
    </row>
    <row r="91" spans="1:5" ht="15.75">
      <c r="A91" s="40">
        <v>38329</v>
      </c>
      <c r="B91" t="s">
        <v>2097</v>
      </c>
      <c r="C91" s="36" t="s">
        <v>2980</v>
      </c>
      <c r="D91" s="46" t="s">
        <v>128</v>
      </c>
      <c r="E91" s="36">
        <v>1700</v>
      </c>
    </row>
    <row r="92" spans="1:5" ht="15.75">
      <c r="A92" s="40">
        <v>38330</v>
      </c>
      <c r="B92" t="s">
        <v>2108</v>
      </c>
      <c r="C92" s="36" t="s">
        <v>2980</v>
      </c>
      <c r="D92" s="46" t="s">
        <v>128</v>
      </c>
      <c r="E92" s="36">
        <v>1700</v>
      </c>
    </row>
    <row r="93" spans="1:5" ht="15.75">
      <c r="A93" s="40">
        <v>38331</v>
      </c>
      <c r="B93" t="s">
        <v>2107</v>
      </c>
      <c r="C93" s="36" t="s">
        <v>2980</v>
      </c>
      <c r="D93" s="46" t="s">
        <v>128</v>
      </c>
      <c r="E93" s="36">
        <v>2150</v>
      </c>
    </row>
    <row r="94" spans="1:5" ht="15.75">
      <c r="A94" s="40">
        <v>38332</v>
      </c>
      <c r="C94" s="36"/>
      <c r="D94" s="40"/>
      <c r="E94" s="36"/>
    </row>
    <row r="95" spans="1:5" ht="15.75">
      <c r="A95" s="40">
        <v>38333</v>
      </c>
      <c r="B95" t="s">
        <v>2097</v>
      </c>
      <c r="C95" s="36" t="s">
        <v>2980</v>
      </c>
      <c r="D95" s="46" t="s">
        <v>128</v>
      </c>
      <c r="E95" s="36">
        <v>750</v>
      </c>
    </row>
    <row r="96" spans="1:5" ht="15.75">
      <c r="A96" s="40">
        <v>38334</v>
      </c>
      <c r="B96" t="s">
        <v>2096</v>
      </c>
      <c r="C96" s="36" t="s">
        <v>2980</v>
      </c>
      <c r="D96" s="46" t="s">
        <v>128</v>
      </c>
      <c r="E96" s="36">
        <v>1100</v>
      </c>
    </row>
    <row r="97" spans="1:6" ht="15.75">
      <c r="A97" s="40">
        <v>38335</v>
      </c>
      <c r="C97" s="36"/>
      <c r="D97" s="46"/>
      <c r="E97" s="36"/>
    </row>
    <row r="98" spans="1:6" ht="15.75">
      <c r="A98" s="40">
        <v>38336</v>
      </c>
      <c r="B98" t="s">
        <v>2987</v>
      </c>
      <c r="C98" s="36" t="s">
        <v>2980</v>
      </c>
      <c r="D98" s="46" t="s">
        <v>128</v>
      </c>
      <c r="E98" s="36">
        <v>1350</v>
      </c>
    </row>
    <row r="99" spans="1:6" ht="15.75">
      <c r="A99" s="40">
        <v>38337</v>
      </c>
      <c r="B99" t="s">
        <v>2093</v>
      </c>
      <c r="C99" s="36" t="s">
        <v>2980</v>
      </c>
      <c r="D99" s="46" t="s">
        <v>128</v>
      </c>
      <c r="E99" s="36">
        <v>1100</v>
      </c>
    </row>
    <row r="100" spans="1:6" ht="15.75">
      <c r="A100" s="40">
        <v>38338</v>
      </c>
      <c r="C100" s="36"/>
      <c r="D100" s="46"/>
      <c r="E100" s="36"/>
    </row>
    <row r="101" spans="1:6" ht="15.75">
      <c r="A101" s="40">
        <v>38339</v>
      </c>
      <c r="B101" t="s">
        <v>2988</v>
      </c>
      <c r="C101" s="36"/>
      <c r="D101" s="46"/>
      <c r="E101" s="36">
        <v>-18963.11</v>
      </c>
      <c r="F101" t="s">
        <v>2989</v>
      </c>
    </row>
    <row r="102" spans="1:6" ht="15.75">
      <c r="A102" s="40">
        <v>38340</v>
      </c>
      <c r="B102" t="s">
        <v>2990</v>
      </c>
      <c r="C102" s="36" t="s">
        <v>2980</v>
      </c>
      <c r="D102" s="46" t="s">
        <v>128</v>
      </c>
      <c r="E102" s="36">
        <v>1700</v>
      </c>
    </row>
    <row r="103" spans="1:6" ht="15.75">
      <c r="A103" s="40">
        <v>38341</v>
      </c>
      <c r="B103" t="s">
        <v>2104</v>
      </c>
      <c r="C103" s="36"/>
      <c r="D103" s="46"/>
      <c r="E103" s="36"/>
    </row>
    <row r="104" spans="1:6" ht="15.75">
      <c r="A104" s="40">
        <v>38342</v>
      </c>
      <c r="B104" t="s">
        <v>2104</v>
      </c>
      <c r="C104" s="36"/>
      <c r="D104" s="46"/>
      <c r="E104" s="36"/>
    </row>
    <row r="105" spans="1:6" ht="15.75">
      <c r="A105" s="40">
        <v>38343</v>
      </c>
      <c r="B105" t="s">
        <v>2104</v>
      </c>
      <c r="C105" s="36"/>
      <c r="D105" s="46"/>
      <c r="E105" s="36"/>
    </row>
    <row r="106" spans="1:6" ht="15.75">
      <c r="A106" s="40">
        <v>38344</v>
      </c>
      <c r="B106" t="s">
        <v>2104</v>
      </c>
      <c r="C106" s="36"/>
      <c r="D106" s="46"/>
      <c r="E106" s="36"/>
    </row>
    <row r="107" spans="1:6" ht="15.75">
      <c r="A107" s="40">
        <v>38345</v>
      </c>
      <c r="B107" t="s">
        <v>2104</v>
      </c>
      <c r="C107" s="36"/>
      <c r="D107" s="46"/>
      <c r="E107" s="36"/>
    </row>
    <row r="108" spans="1:6" ht="15.75">
      <c r="A108" s="40">
        <v>38346</v>
      </c>
      <c r="B108" t="s">
        <v>2104</v>
      </c>
      <c r="C108" s="36"/>
      <c r="D108" s="46"/>
      <c r="E108" s="36"/>
    </row>
    <row r="109" spans="1:6" ht="15.75">
      <c r="A109" s="40">
        <v>38347</v>
      </c>
      <c r="B109" t="s">
        <v>2105</v>
      </c>
      <c r="C109" s="36"/>
      <c r="D109" s="46"/>
      <c r="E109" s="36"/>
    </row>
    <row r="110" spans="1:6" ht="15.75">
      <c r="A110" s="40">
        <v>38348</v>
      </c>
      <c r="B110" t="s">
        <v>2105</v>
      </c>
      <c r="C110" s="36"/>
      <c r="D110" s="46"/>
      <c r="E110" s="36"/>
    </row>
    <row r="111" spans="1:6" ht="15.75">
      <c r="A111" s="40">
        <v>38349</v>
      </c>
      <c r="B111" t="s">
        <v>2105</v>
      </c>
      <c r="C111" s="36"/>
      <c r="D111" s="46"/>
      <c r="E111" s="36"/>
    </row>
    <row r="112" spans="1:6" ht="15.75">
      <c r="A112" s="40">
        <v>38350</v>
      </c>
      <c r="B112" t="s">
        <v>2105</v>
      </c>
      <c r="C112" s="36"/>
      <c r="D112" s="46"/>
      <c r="E112" s="36"/>
    </row>
    <row r="113" spans="1:5" ht="15.75">
      <c r="A113" s="40">
        <v>38351</v>
      </c>
      <c r="B113" t="s">
        <v>2105</v>
      </c>
      <c r="C113" s="36"/>
      <c r="D113" s="46"/>
      <c r="E113" s="36"/>
    </row>
    <row r="114" spans="1:5" ht="15.75">
      <c r="A114" s="40">
        <v>38352</v>
      </c>
      <c r="B114" t="s">
        <v>2105</v>
      </c>
      <c r="C114" s="36"/>
      <c r="D114" s="46"/>
      <c r="E114" s="36"/>
    </row>
    <row r="115" spans="1:5" ht="15.75">
      <c r="A115" s="40">
        <v>38353</v>
      </c>
      <c r="B115" t="s">
        <v>2106</v>
      </c>
      <c r="C115" s="36"/>
      <c r="D115" s="46"/>
      <c r="E115" s="36"/>
    </row>
    <row r="116" spans="1:5" ht="15.75">
      <c r="A116" s="40">
        <v>38354</v>
      </c>
      <c r="B116" t="s">
        <v>2106</v>
      </c>
      <c r="C116" s="36"/>
      <c r="D116" s="46"/>
      <c r="E116" s="36"/>
    </row>
    <row r="117" spans="1:5" ht="15.75">
      <c r="A117" s="40">
        <v>38355</v>
      </c>
      <c r="B117" t="s">
        <v>2106</v>
      </c>
      <c r="C117" s="36"/>
      <c r="D117" s="46"/>
      <c r="E117" s="36"/>
    </row>
    <row r="118" spans="1:5" ht="15.75">
      <c r="A118" s="40">
        <v>38356</v>
      </c>
      <c r="B118" t="s">
        <v>2106</v>
      </c>
      <c r="C118" s="36"/>
      <c r="D118" s="46"/>
      <c r="E118" s="36"/>
    </row>
    <row r="119" spans="1:5" ht="15.75">
      <c r="A119" s="40">
        <v>38357</v>
      </c>
      <c r="B119" t="s">
        <v>2107</v>
      </c>
      <c r="C119" s="36"/>
      <c r="D119" s="46"/>
      <c r="E119" s="36"/>
    </row>
    <row r="120" spans="1:5" ht="15.75">
      <c r="A120" s="40">
        <v>38358</v>
      </c>
      <c r="B120" t="s">
        <v>2107</v>
      </c>
      <c r="C120" s="36"/>
      <c r="D120" s="46"/>
      <c r="E120" s="36"/>
    </row>
    <row r="121" spans="1:5" ht="15.75">
      <c r="A121" s="40">
        <v>38359</v>
      </c>
      <c r="B121" t="s">
        <v>2108</v>
      </c>
      <c r="C121" s="36"/>
      <c r="D121" s="46"/>
      <c r="E121" s="36"/>
    </row>
    <row r="122" spans="1:5" ht="15.75">
      <c r="A122" s="40">
        <v>38360</v>
      </c>
      <c r="B122" t="s">
        <v>2108</v>
      </c>
      <c r="C122" s="36"/>
      <c r="D122" s="46"/>
      <c r="E122" s="36"/>
    </row>
    <row r="123" spans="1:5" ht="15.75">
      <c r="A123" s="40">
        <v>38361</v>
      </c>
      <c r="B123" t="s">
        <v>2092</v>
      </c>
      <c r="C123" s="36"/>
      <c r="D123" s="46"/>
      <c r="E123" s="36"/>
    </row>
    <row r="124" spans="1:5" ht="15.75">
      <c r="A124" s="40">
        <v>38362</v>
      </c>
      <c r="B124" t="s">
        <v>2092</v>
      </c>
      <c r="C124" s="36"/>
      <c r="D124" s="46"/>
      <c r="E124" s="36"/>
    </row>
    <row r="125" spans="1:5" ht="15.75">
      <c r="A125" s="40">
        <v>38363</v>
      </c>
      <c r="B125" t="s">
        <v>2109</v>
      </c>
      <c r="C125" s="36"/>
      <c r="D125" s="46"/>
      <c r="E125" s="36"/>
    </row>
    <row r="126" spans="1:5" ht="15.75">
      <c r="A126" s="40">
        <v>38364</v>
      </c>
      <c r="B126" t="s">
        <v>2109</v>
      </c>
      <c r="C126" s="36"/>
      <c r="D126" s="46"/>
      <c r="E126" s="36"/>
    </row>
    <row r="127" spans="1:5" ht="15.75">
      <c r="A127" s="40">
        <v>38365</v>
      </c>
      <c r="B127" t="s">
        <v>2109</v>
      </c>
      <c r="C127" s="36"/>
      <c r="D127" s="46"/>
      <c r="E127" s="36"/>
    </row>
    <row r="128" spans="1:5" ht="15.75">
      <c r="A128" s="40">
        <v>38366</v>
      </c>
      <c r="B128" t="s">
        <v>2109</v>
      </c>
      <c r="C128" s="36"/>
      <c r="D128" s="46"/>
    </row>
    <row r="129" spans="1:4" ht="15.75">
      <c r="A129" s="40">
        <v>38367</v>
      </c>
      <c r="B129" t="s">
        <v>2109</v>
      </c>
      <c r="C129" s="36"/>
      <c r="D129" s="46"/>
    </row>
    <row r="130" spans="1:4" ht="15.75">
      <c r="A130" s="40">
        <v>38368</v>
      </c>
      <c r="B130" t="s">
        <v>2109</v>
      </c>
      <c r="C130" s="36"/>
      <c r="D130" s="46"/>
    </row>
    <row r="131" spans="1:4" ht="15.75">
      <c r="A131" s="40">
        <v>38369</v>
      </c>
      <c r="B131" t="s">
        <v>2110</v>
      </c>
      <c r="C131" s="36"/>
      <c r="D131" s="46"/>
    </row>
    <row r="132" spans="1:4" ht="15.75">
      <c r="A132" s="40">
        <v>38370</v>
      </c>
      <c r="B132" t="s">
        <v>2110</v>
      </c>
      <c r="C132" s="36"/>
      <c r="D132" s="46"/>
    </row>
    <row r="133" spans="1:4" ht="15.75">
      <c r="A133" s="40">
        <v>38371</v>
      </c>
      <c r="B133" t="s">
        <v>2110</v>
      </c>
      <c r="C133" s="36"/>
      <c r="D133" s="46"/>
    </row>
    <row r="134" spans="1:4" ht="15.75">
      <c r="A134" s="40">
        <v>38372</v>
      </c>
      <c r="B134" t="s">
        <v>2110</v>
      </c>
      <c r="C134" s="36"/>
      <c r="D134" s="46"/>
    </row>
    <row r="135" spans="1:4" ht="15.75">
      <c r="A135" s="40">
        <v>38373</v>
      </c>
      <c r="B135" t="s">
        <v>2111</v>
      </c>
      <c r="C135" s="36"/>
      <c r="D135" s="46"/>
    </row>
    <row r="136" spans="1:4" ht="15.75">
      <c r="A136" s="40">
        <v>38374</v>
      </c>
      <c r="B136" t="s">
        <v>2111</v>
      </c>
      <c r="C136" s="36"/>
      <c r="D136" s="46"/>
    </row>
    <row r="137" spans="1:4" ht="15.75">
      <c r="A137" s="40">
        <v>38375</v>
      </c>
      <c r="B137" t="s">
        <v>2111</v>
      </c>
      <c r="C137" s="36"/>
      <c r="D137" s="46"/>
    </row>
    <row r="138" spans="1:4" ht="15.75">
      <c r="A138" s="40">
        <v>38376</v>
      </c>
      <c r="B138" t="s">
        <v>2111</v>
      </c>
      <c r="C138" s="36"/>
      <c r="D138" s="46"/>
    </row>
    <row r="139" spans="1:4" ht="15.75">
      <c r="A139" s="40">
        <v>38377</v>
      </c>
      <c r="B139" t="s">
        <v>2112</v>
      </c>
      <c r="C139" s="36"/>
      <c r="D139" s="46"/>
    </row>
    <row r="140" spans="1:4" ht="15.75">
      <c r="A140" s="40">
        <v>38378</v>
      </c>
      <c r="B140" t="s">
        <v>2112</v>
      </c>
      <c r="C140" s="36"/>
      <c r="D140" s="46"/>
    </row>
    <row r="141" spans="1:4" ht="15.75">
      <c r="A141" s="40">
        <v>38379</v>
      </c>
      <c r="B141" t="s">
        <v>2112</v>
      </c>
      <c r="C141" s="36"/>
      <c r="D141" s="40"/>
    </row>
    <row r="142" spans="1:4" ht="15.75">
      <c r="A142" s="40">
        <v>38380</v>
      </c>
      <c r="B142" t="s">
        <v>2112</v>
      </c>
      <c r="C142" s="36"/>
      <c r="D142" s="40"/>
    </row>
    <row r="143" spans="1:4" ht="15.75">
      <c r="A143" s="40">
        <v>38381</v>
      </c>
      <c r="B143" t="s">
        <v>2113</v>
      </c>
      <c r="C143" s="36"/>
      <c r="D143" s="40"/>
    </row>
    <row r="144" spans="1:4" ht="15.75">
      <c r="A144" s="40">
        <v>38382</v>
      </c>
      <c r="B144" t="s">
        <v>2113</v>
      </c>
      <c r="C144" s="36"/>
      <c r="D144" s="40"/>
    </row>
    <row r="145" spans="1:4" ht="15.75">
      <c r="A145" s="40">
        <v>38383</v>
      </c>
      <c r="B145" t="s">
        <v>2113</v>
      </c>
      <c r="C145" s="36"/>
      <c r="D145" s="40"/>
    </row>
    <row r="146" spans="1:4" ht="15.75">
      <c r="A146" s="40">
        <v>38384</v>
      </c>
      <c r="B146" t="s">
        <v>2113</v>
      </c>
      <c r="C146" s="36"/>
      <c r="D146" s="40"/>
    </row>
    <row r="147" spans="1:4" ht="15.75">
      <c r="A147" s="40">
        <v>38385</v>
      </c>
      <c r="B147" t="s">
        <v>2113</v>
      </c>
      <c r="C147" s="36"/>
      <c r="D147" s="40"/>
    </row>
    <row r="148" spans="1:4" ht="15.75">
      <c r="A148" s="40">
        <v>38386</v>
      </c>
      <c r="B148" t="s">
        <v>2113</v>
      </c>
      <c r="C148" s="36"/>
      <c r="D148" s="40"/>
    </row>
    <row r="149" spans="1:4" ht="15.75">
      <c r="A149" s="40">
        <v>38387</v>
      </c>
      <c r="B149" t="s">
        <v>2114</v>
      </c>
      <c r="C149" s="36"/>
      <c r="D149" s="40"/>
    </row>
    <row r="150" spans="1:4" ht="15.75">
      <c r="A150" s="40">
        <v>38388</v>
      </c>
      <c r="B150" t="s">
        <v>2114</v>
      </c>
      <c r="C150" s="36"/>
      <c r="D150" s="40"/>
    </row>
    <row r="151" spans="1:4" ht="15.75">
      <c r="A151" s="40">
        <v>38389</v>
      </c>
      <c r="B151" t="s">
        <v>2115</v>
      </c>
      <c r="C151" s="36"/>
      <c r="D151" s="40"/>
    </row>
    <row r="152" spans="1:4" ht="15.75">
      <c r="A152" s="40">
        <v>38390</v>
      </c>
      <c r="B152" t="s">
        <v>2115</v>
      </c>
      <c r="C152" s="36"/>
      <c r="D152" s="40"/>
    </row>
    <row r="153" spans="1:4" ht="15.75">
      <c r="A153" s="40">
        <v>38391</v>
      </c>
      <c r="B153" t="s">
        <v>2115</v>
      </c>
      <c r="C153" s="36"/>
      <c r="D153" s="40"/>
    </row>
    <row r="154" spans="1:4" ht="15.75">
      <c r="A154" s="40">
        <v>38392</v>
      </c>
      <c r="B154" t="s">
        <v>2115</v>
      </c>
      <c r="C154" s="36"/>
      <c r="D154" s="40"/>
    </row>
    <row r="155" spans="1:4" ht="15.75">
      <c r="A155" s="40">
        <v>38393</v>
      </c>
      <c r="B155" t="s">
        <v>2112</v>
      </c>
      <c r="C155" s="36"/>
      <c r="D155" s="40"/>
    </row>
    <row r="156" spans="1:4" ht="15.75">
      <c r="A156" s="40">
        <v>38394</v>
      </c>
      <c r="B156" t="s">
        <v>2112</v>
      </c>
      <c r="C156" s="36"/>
      <c r="D156" s="40"/>
    </row>
    <row r="157" spans="1:4" ht="15.75">
      <c r="A157" s="40">
        <v>38395</v>
      </c>
      <c r="B157" t="s">
        <v>2116</v>
      </c>
      <c r="C157" s="36"/>
      <c r="D157" s="40"/>
    </row>
    <row r="158" spans="1:4" ht="15.75">
      <c r="A158" s="40">
        <v>38396</v>
      </c>
      <c r="B158" t="s">
        <v>2116</v>
      </c>
      <c r="C158" s="36"/>
      <c r="D158" s="40"/>
    </row>
    <row r="159" spans="1:4" ht="15.75">
      <c r="A159" s="40">
        <v>38397</v>
      </c>
      <c r="B159" t="s">
        <v>2117</v>
      </c>
      <c r="C159" s="36"/>
      <c r="D159" s="40"/>
    </row>
    <row r="160" spans="1:4" ht="15.75">
      <c r="A160" s="40">
        <v>38398</v>
      </c>
      <c r="B160" t="s">
        <v>2117</v>
      </c>
      <c r="C160" s="36"/>
      <c r="D160" s="40"/>
    </row>
    <row r="161" spans="1:4" ht="15.75">
      <c r="A161" s="40">
        <v>38399</v>
      </c>
      <c r="B161" t="s">
        <v>2104</v>
      </c>
      <c r="C161" s="36"/>
      <c r="D161" s="40"/>
    </row>
    <row r="162" spans="1:4" ht="15.75">
      <c r="A162" s="40">
        <v>38400</v>
      </c>
      <c r="B162" t="s">
        <v>2104</v>
      </c>
      <c r="C162" s="36"/>
      <c r="D162" s="40"/>
    </row>
    <row r="163" spans="1:4" ht="15.75">
      <c r="A163" s="40">
        <v>38401</v>
      </c>
      <c r="B163" t="s">
        <v>2104</v>
      </c>
      <c r="C163" s="36"/>
      <c r="D163" s="40"/>
    </row>
    <row r="164" spans="1:4" ht="15.75">
      <c r="A164" s="40">
        <v>38402</v>
      </c>
      <c r="B164" t="s">
        <v>2104</v>
      </c>
      <c r="C164" s="36"/>
      <c r="D164" s="40"/>
    </row>
    <row r="165" spans="1:4" ht="15.75">
      <c r="A165" s="40">
        <v>38403</v>
      </c>
      <c r="B165" t="s">
        <v>2104</v>
      </c>
      <c r="C165" s="36"/>
      <c r="D165" s="40"/>
    </row>
    <row r="166" spans="1:4" ht="15.75">
      <c r="A166" s="40">
        <v>38404</v>
      </c>
      <c r="B166" t="s">
        <v>2104</v>
      </c>
      <c r="C166" s="36"/>
      <c r="D166" s="40"/>
    </row>
    <row r="167" spans="1:4" ht="15.75">
      <c r="A167" s="40">
        <v>38405</v>
      </c>
      <c r="B167" t="s">
        <v>2103</v>
      </c>
      <c r="C167" s="36"/>
      <c r="D167" s="40"/>
    </row>
    <row r="168" spans="1:4" ht="15.75">
      <c r="A168" s="40">
        <v>38406</v>
      </c>
      <c r="B168" t="s">
        <v>2103</v>
      </c>
      <c r="C168" s="36"/>
      <c r="D168" s="40"/>
    </row>
    <row r="169" spans="1:4" ht="15.75">
      <c r="A169" s="40">
        <v>38407</v>
      </c>
      <c r="B169" t="s">
        <v>2103</v>
      </c>
      <c r="C169" s="36"/>
      <c r="D169" s="40"/>
    </row>
    <row r="170" spans="1:4" ht="15.75">
      <c r="A170" s="40">
        <v>38408</v>
      </c>
      <c r="B170" t="s">
        <v>2103</v>
      </c>
      <c r="C170" s="36"/>
      <c r="D170" s="40"/>
    </row>
    <row r="171" spans="1:4" ht="15.75">
      <c r="A171" s="40">
        <v>38409</v>
      </c>
      <c r="B171" t="s">
        <v>2118</v>
      </c>
      <c r="C171" s="36"/>
      <c r="D171" s="40"/>
    </row>
    <row r="172" spans="1:4" ht="15.75">
      <c r="A172" s="40">
        <v>38410</v>
      </c>
      <c r="B172" t="s">
        <v>2118</v>
      </c>
      <c r="C172" s="36"/>
      <c r="D172" s="40"/>
    </row>
    <row r="173" spans="1:4" ht="15.75">
      <c r="A173" s="40">
        <v>38411</v>
      </c>
      <c r="B173" t="s">
        <v>2118</v>
      </c>
      <c r="C173" s="36"/>
      <c r="D173" s="40"/>
    </row>
    <row r="174" spans="1:4" ht="15.75">
      <c r="A174" s="40">
        <v>38412</v>
      </c>
      <c r="B174" t="s">
        <v>2118</v>
      </c>
      <c r="C174" s="36"/>
      <c r="D174" s="40"/>
    </row>
    <row r="175" spans="1:4" ht="15.75">
      <c r="A175" s="40">
        <v>38413</v>
      </c>
      <c r="B175" t="s">
        <v>2119</v>
      </c>
      <c r="C175" s="36"/>
      <c r="D175" s="40"/>
    </row>
    <row r="176" spans="1:4" ht="15.75">
      <c r="A176" s="40">
        <v>38414</v>
      </c>
      <c r="B176" t="s">
        <v>2119</v>
      </c>
      <c r="C176" s="36"/>
      <c r="D176" s="40"/>
    </row>
    <row r="177" spans="1:4" ht="15.75">
      <c r="A177" s="40">
        <v>38415</v>
      </c>
      <c r="B177" t="s">
        <v>2119</v>
      </c>
      <c r="C177" s="36"/>
      <c r="D177" s="40"/>
    </row>
    <row r="178" spans="1:4" ht="15.75">
      <c r="A178" s="40">
        <v>38416</v>
      </c>
      <c r="B178" t="s">
        <v>2119</v>
      </c>
      <c r="C178" s="36"/>
      <c r="D178" s="40"/>
    </row>
    <row r="179" spans="1:4" ht="15.75">
      <c r="A179" s="40">
        <v>38417</v>
      </c>
      <c r="B179" t="s">
        <v>2120</v>
      </c>
      <c r="C179" s="36"/>
      <c r="D179" s="40"/>
    </row>
    <row r="180" spans="1:4" ht="15.75">
      <c r="A180" s="40">
        <v>38418</v>
      </c>
      <c r="B180" t="s">
        <v>2120</v>
      </c>
      <c r="C180" s="36"/>
      <c r="D180" s="40"/>
    </row>
    <row r="181" spans="1:4" ht="15.75">
      <c r="A181" s="40">
        <v>38419</v>
      </c>
      <c r="B181" t="s">
        <v>2120</v>
      </c>
      <c r="C181" s="36"/>
      <c r="D181" s="40"/>
    </row>
    <row r="182" spans="1:4" ht="15.75">
      <c r="A182" s="40">
        <v>38420</v>
      </c>
      <c r="B182" t="s">
        <v>2120</v>
      </c>
      <c r="C182" s="36"/>
      <c r="D182" s="40"/>
    </row>
    <row r="183" spans="1:4" ht="15.75">
      <c r="A183" s="40">
        <v>38421</v>
      </c>
      <c r="B183" t="s">
        <v>2121</v>
      </c>
      <c r="C183" s="36"/>
      <c r="D183" s="40"/>
    </row>
    <row r="184" spans="1:4" ht="15.75">
      <c r="A184" s="40">
        <v>38422</v>
      </c>
      <c r="B184" t="s">
        <v>2121</v>
      </c>
      <c r="C184" s="36"/>
      <c r="D184" s="40"/>
    </row>
    <row r="185" spans="1:4" ht="15.75">
      <c r="A185" s="40">
        <v>38423</v>
      </c>
      <c r="B185" t="s">
        <v>2121</v>
      </c>
      <c r="C185" s="36"/>
      <c r="D185" s="40"/>
    </row>
    <row r="186" spans="1:4" ht="15.75">
      <c r="A186" s="40">
        <v>38424</v>
      </c>
      <c r="B186" t="s">
        <v>2121</v>
      </c>
      <c r="C186" s="36"/>
      <c r="D186" s="40"/>
    </row>
    <row r="187" spans="1:4" ht="15.75">
      <c r="A187" s="40">
        <v>38425</v>
      </c>
      <c r="B187" t="s">
        <v>2122</v>
      </c>
      <c r="C187" s="36"/>
      <c r="D187" s="40"/>
    </row>
    <row r="188" spans="1:4" ht="15.75">
      <c r="A188" s="40">
        <v>38426</v>
      </c>
      <c r="B188" t="s">
        <v>2122</v>
      </c>
      <c r="C188" s="36"/>
      <c r="D188" s="40"/>
    </row>
    <row r="189" spans="1:4" ht="15.75">
      <c r="A189" s="40">
        <v>38427</v>
      </c>
      <c r="B189" t="s">
        <v>2122</v>
      </c>
      <c r="C189" s="36"/>
      <c r="D189" s="40"/>
    </row>
    <row r="190" spans="1:4" ht="15.75">
      <c r="A190" s="40">
        <v>38428</v>
      </c>
      <c r="B190" t="s">
        <v>2122</v>
      </c>
      <c r="C190" s="36"/>
      <c r="D190" s="40"/>
    </row>
    <row r="191" spans="1:4" ht="15.75">
      <c r="A191" s="40">
        <v>38429</v>
      </c>
      <c r="B191" t="s">
        <v>2122</v>
      </c>
      <c r="C191" s="36"/>
      <c r="D191" s="40"/>
    </row>
    <row r="192" spans="1:4" ht="15.75">
      <c r="A192" s="40">
        <v>38430</v>
      </c>
      <c r="B192" t="s">
        <v>2122</v>
      </c>
      <c r="C192" s="36"/>
      <c r="D192" s="40"/>
    </row>
    <row r="193" spans="1:4" ht="15.75">
      <c r="A193" s="40">
        <v>38431</v>
      </c>
      <c r="B193" t="s">
        <v>2123</v>
      </c>
      <c r="C193" s="36"/>
      <c r="D193" s="40"/>
    </row>
    <row r="194" spans="1:4" ht="15.75">
      <c r="A194" s="40">
        <v>38432</v>
      </c>
      <c r="B194" t="s">
        <v>2123</v>
      </c>
      <c r="C194" s="36"/>
      <c r="D194" s="40"/>
    </row>
    <row r="195" spans="1:4" ht="15.75">
      <c r="A195" s="40">
        <v>38433</v>
      </c>
      <c r="B195" t="s">
        <v>2123</v>
      </c>
      <c r="C195" s="36"/>
      <c r="D195" s="40"/>
    </row>
    <row r="196" spans="1:4" ht="15.75">
      <c r="A196" s="40">
        <v>38434</v>
      </c>
      <c r="B196" t="s">
        <v>2123</v>
      </c>
      <c r="C196" s="36"/>
      <c r="D196" s="40"/>
    </row>
    <row r="197" spans="1:4" ht="15.75">
      <c r="A197" s="40">
        <v>38435</v>
      </c>
      <c r="B197" t="s">
        <v>2123</v>
      </c>
      <c r="C197" s="36"/>
      <c r="D197" s="40"/>
    </row>
    <row r="198" spans="1:4" ht="15.75">
      <c r="A198" s="40">
        <v>38436</v>
      </c>
      <c r="B198" t="s">
        <v>2123</v>
      </c>
      <c r="C198" s="36"/>
      <c r="D198" s="40"/>
    </row>
    <row r="199" spans="1:4" ht="15.75">
      <c r="A199" s="40">
        <v>38437</v>
      </c>
      <c r="B199" t="s">
        <v>2124</v>
      </c>
      <c r="C199" s="36"/>
      <c r="D199" s="40"/>
    </row>
    <row r="200" spans="1:4" ht="15.75">
      <c r="A200" s="40">
        <v>38438</v>
      </c>
      <c r="B200" t="s">
        <v>2124</v>
      </c>
      <c r="C200" s="36"/>
      <c r="D200" s="40"/>
    </row>
    <row r="201" spans="1:4" ht="15.75">
      <c r="A201" s="40">
        <v>38439</v>
      </c>
      <c r="B201" t="s">
        <v>2125</v>
      </c>
      <c r="C201" s="36"/>
      <c r="D201" s="40"/>
    </row>
    <row r="202" spans="1:4" ht="15.75">
      <c r="A202" s="40">
        <v>38440</v>
      </c>
      <c r="B202" t="s">
        <v>2125</v>
      </c>
      <c r="C202" s="36"/>
      <c r="D202" s="40"/>
    </row>
    <row r="203" spans="1:4" ht="15.75">
      <c r="A203" s="40">
        <v>38441</v>
      </c>
      <c r="B203" t="s">
        <v>2125</v>
      </c>
      <c r="C203" s="36"/>
      <c r="D203" s="40"/>
    </row>
    <row r="204" spans="1:4" ht="15.75">
      <c r="A204" s="40">
        <v>38442</v>
      </c>
      <c r="B204" t="s">
        <v>2125</v>
      </c>
      <c r="C204" s="36"/>
      <c r="D204" s="40"/>
    </row>
    <row r="205" spans="1:4" ht="15.75">
      <c r="A205" s="40">
        <v>38443</v>
      </c>
      <c r="B205" t="s">
        <v>2125</v>
      </c>
      <c r="C205" s="36"/>
      <c r="D205" s="40"/>
    </row>
    <row r="206" spans="1:4" ht="15.75">
      <c r="A206" s="40">
        <v>38444</v>
      </c>
      <c r="B206" t="s">
        <v>2125</v>
      </c>
      <c r="C206" s="36"/>
      <c r="D206" s="40"/>
    </row>
    <row r="207" spans="1:4" ht="15.75">
      <c r="A207" s="40">
        <v>38445</v>
      </c>
      <c r="B207" t="s">
        <v>2116</v>
      </c>
      <c r="C207" s="36"/>
      <c r="D207" s="40"/>
    </row>
    <row r="208" spans="1:4" ht="15.75">
      <c r="A208" s="40">
        <v>38446</v>
      </c>
      <c r="B208" t="s">
        <v>2116</v>
      </c>
      <c r="C208" s="36"/>
      <c r="D208" s="40"/>
    </row>
    <row r="209" spans="3:3">
      <c r="C209" s="42">
        <f>SUM(C63:C208)</f>
        <v>0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scale="85" orientation="landscape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/>
  </sheetViews>
  <sheetFormatPr baseColWidth="10" defaultColWidth="11.42578125" defaultRowHeight="12.75"/>
  <cols>
    <col min="2" max="2" width="19.140625" customWidth="1"/>
    <col min="3" max="3" width="14.7109375" customWidth="1"/>
  </cols>
  <sheetData>
    <row r="3" spans="1:3">
      <c r="A3" t="s">
        <v>2991</v>
      </c>
    </row>
    <row r="5" spans="1:3">
      <c r="A5" t="s">
        <v>2992</v>
      </c>
    </row>
    <row r="6" spans="1:3">
      <c r="A6" t="s">
        <v>108</v>
      </c>
      <c r="B6" t="s">
        <v>2993</v>
      </c>
      <c r="C6" s="28">
        <v>46499.7</v>
      </c>
    </row>
    <row r="7" spans="1:3">
      <c r="A7" t="s">
        <v>112</v>
      </c>
      <c r="B7" t="s">
        <v>2994</v>
      </c>
      <c r="C7" s="28">
        <v>156831.94</v>
      </c>
    </row>
    <row r="8" spans="1:3">
      <c r="C8" s="32">
        <f>SUM(C6:C7)</f>
        <v>203331.64</v>
      </c>
    </row>
  </sheetData>
  <pageMargins left="0.7" right="0.7" top="0.75" bottom="0.75" header="0.3" footer="0.3"/>
  <pageSetup paperSize="9" orientation="portrait" verticalDpi="4294967295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8"/>
  <sheetViews>
    <sheetView workbookViewId="0"/>
  </sheetViews>
  <sheetFormatPr baseColWidth="10" defaultColWidth="11.42578125" defaultRowHeight="12.75"/>
  <cols>
    <col min="1" max="1" width="24.28515625" customWidth="1"/>
    <col min="2" max="2" width="19.85546875" customWidth="1"/>
    <col min="3" max="3" width="17.140625" customWidth="1"/>
    <col min="11" max="11" width="13.140625" customWidth="1"/>
    <col min="13" max="13" width="13" customWidth="1"/>
  </cols>
  <sheetData>
    <row r="3" spans="1:14">
      <c r="A3" t="s">
        <v>1733</v>
      </c>
    </row>
    <row r="10" spans="1:14" ht="15.75">
      <c r="A10" s="757" t="s">
        <v>2995</v>
      </c>
      <c r="B10" s="757"/>
      <c r="C10" s="757"/>
    </row>
    <row r="11" spans="1:14" ht="18.75">
      <c r="A11" s="758" t="s">
        <v>2996</v>
      </c>
      <c r="B11" s="758"/>
      <c r="C11" s="758"/>
    </row>
    <row r="12" spans="1:14" ht="15.75">
      <c r="A12" s="759" t="s">
        <v>2997</v>
      </c>
      <c r="B12" s="759"/>
      <c r="C12" s="759"/>
    </row>
    <row r="13" spans="1:14">
      <c r="A13" s="704" t="s">
        <v>2998</v>
      </c>
      <c r="B13" s="704"/>
      <c r="C13" s="704"/>
    </row>
    <row r="14" spans="1:14" ht="15.75">
      <c r="A14" s="248" t="s">
        <v>1736</v>
      </c>
      <c r="B14" s="249" t="s">
        <v>2999</v>
      </c>
      <c r="C14" s="249" t="s">
        <v>1738</v>
      </c>
      <c r="D14" s="249" t="s">
        <v>849</v>
      </c>
      <c r="E14" s="249" t="s">
        <v>615</v>
      </c>
      <c r="F14" s="249" t="s">
        <v>1220</v>
      </c>
      <c r="G14" s="249" t="s">
        <v>1327</v>
      </c>
      <c r="H14" s="249" t="s">
        <v>1460</v>
      </c>
      <c r="I14" s="249" t="s">
        <v>3000</v>
      </c>
      <c r="J14" s="249" t="s">
        <v>1792</v>
      </c>
      <c r="K14" s="249" t="s">
        <v>3001</v>
      </c>
      <c r="L14" s="249" t="s">
        <v>2029</v>
      </c>
      <c r="M14" s="249" t="s">
        <v>2059</v>
      </c>
      <c r="N14" s="249" t="s">
        <v>3002</v>
      </c>
    </row>
    <row r="15" spans="1:14" ht="15">
      <c r="A15" s="250" t="s">
        <v>3003</v>
      </c>
      <c r="B15" s="251"/>
      <c r="C15" s="251"/>
    </row>
    <row r="16" spans="1:14" ht="15">
      <c r="A16" s="252" t="s">
        <v>1740</v>
      </c>
      <c r="B16" s="299">
        <f>B17+B18</f>
        <v>1699400000</v>
      </c>
      <c r="C16" s="253">
        <f>C17+C18</f>
        <v>797260.7</v>
      </c>
    </row>
    <row r="17" spans="1:3">
      <c r="A17" s="254" t="s">
        <v>3004</v>
      </c>
      <c r="B17" s="300">
        <v>1679400000</v>
      </c>
      <c r="C17" s="251">
        <v>0</v>
      </c>
    </row>
    <row r="18" spans="1:3">
      <c r="A18" s="254" t="s">
        <v>1742</v>
      </c>
      <c r="B18" s="300">
        <v>20000000</v>
      </c>
      <c r="C18" s="251">
        <v>797260.7</v>
      </c>
    </row>
    <row r="19" spans="1:3" ht="15">
      <c r="A19" s="255" t="s">
        <v>1743</v>
      </c>
      <c r="B19" s="299">
        <f>B20</f>
        <v>1794870000</v>
      </c>
      <c r="C19" s="253">
        <f>C20</f>
        <v>212223.98</v>
      </c>
    </row>
    <row r="20" spans="1:3">
      <c r="A20" s="256" t="s">
        <v>3005</v>
      </c>
      <c r="B20" s="301">
        <v>1794870000</v>
      </c>
      <c r="C20" s="257">
        <v>212223.98</v>
      </c>
    </row>
    <row r="21" spans="1:3" ht="15">
      <c r="A21" s="258" t="s">
        <v>616</v>
      </c>
      <c r="B21" s="302">
        <f>B16+B19</f>
        <v>3494270000</v>
      </c>
      <c r="C21" s="259">
        <f>C16+C19</f>
        <v>1009484.6799999999</v>
      </c>
    </row>
    <row r="22" spans="1:3" ht="15.75">
      <c r="A22" s="260"/>
      <c r="B22" s="303"/>
      <c r="C22" s="249"/>
    </row>
    <row r="23" spans="1:3" ht="15">
      <c r="A23" s="261"/>
      <c r="B23" s="304"/>
      <c r="C23" s="262"/>
    </row>
    <row r="24" spans="1:3" ht="15.75" thickBot="1">
      <c r="A24" s="263" t="s">
        <v>2171</v>
      </c>
      <c r="B24" s="305">
        <f>+B25+B31+B41+B51+B67+B77+B59</f>
        <v>3494270000</v>
      </c>
      <c r="C24" s="264">
        <f>C25+C31+C41+C51+C59+C67+C77</f>
        <v>2462567848.6399999</v>
      </c>
    </row>
    <row r="25" spans="1:3" ht="24">
      <c r="A25" s="265" t="s">
        <v>3006</v>
      </c>
      <c r="B25" s="306">
        <f>+B26+B27+B28+B29+B30</f>
        <v>531023590</v>
      </c>
      <c r="C25" s="266">
        <f>SUM(C26:C30)</f>
        <v>8969699.1500000004</v>
      </c>
    </row>
    <row r="26" spans="1:3">
      <c r="A26" s="267" t="s">
        <v>2173</v>
      </c>
      <c r="B26" s="307">
        <v>338725488</v>
      </c>
      <c r="C26" s="268">
        <v>7216530</v>
      </c>
    </row>
    <row r="27" spans="1:3">
      <c r="A27" s="267" t="s">
        <v>2174</v>
      </c>
      <c r="B27" s="307">
        <v>35853770</v>
      </c>
      <c r="C27" s="269">
        <v>1753169.15</v>
      </c>
    </row>
    <row r="28" spans="1:3">
      <c r="A28" s="267" t="s">
        <v>3007</v>
      </c>
      <c r="B28" s="308">
        <v>24800000</v>
      </c>
      <c r="C28" s="269">
        <v>0</v>
      </c>
    </row>
    <row r="29" spans="1:3" ht="23.25" thickBot="1">
      <c r="A29" s="267" t="s">
        <v>2176</v>
      </c>
      <c r="B29" s="308">
        <v>93644332</v>
      </c>
      <c r="C29" s="269">
        <v>0</v>
      </c>
    </row>
    <row r="30" spans="1:3" ht="23.25" hidden="1" thickBot="1">
      <c r="A30" s="267" t="s">
        <v>3008</v>
      </c>
      <c r="B30" s="308">
        <v>38000000</v>
      </c>
      <c r="C30" s="272"/>
    </row>
    <row r="31" spans="1:3" ht="24.75" thickBot="1">
      <c r="A31" s="265" t="s">
        <v>1753</v>
      </c>
      <c r="B31" s="309">
        <f>SUM(B32:B40)</f>
        <v>869356000</v>
      </c>
      <c r="C31" s="273">
        <f t="shared" ref="C31" si="0">SUM(C32:C40)</f>
        <v>4332874.97</v>
      </c>
    </row>
    <row r="32" spans="1:3">
      <c r="A32" s="267" t="s">
        <v>2177</v>
      </c>
      <c r="B32" s="310">
        <v>15264000</v>
      </c>
      <c r="C32" s="269">
        <v>741688.92</v>
      </c>
    </row>
    <row r="33" spans="1:3">
      <c r="A33" s="274" t="s">
        <v>2178</v>
      </c>
      <c r="B33" s="307">
        <v>81500000</v>
      </c>
      <c r="C33" s="269">
        <v>0</v>
      </c>
    </row>
    <row r="34" spans="1:3">
      <c r="A34" s="267" t="s">
        <v>2179</v>
      </c>
      <c r="B34" s="307">
        <v>5900000</v>
      </c>
      <c r="C34" s="269">
        <v>928350</v>
      </c>
    </row>
    <row r="35" spans="1:3">
      <c r="A35" s="267" t="s">
        <v>2180</v>
      </c>
      <c r="B35" s="307">
        <v>2500000</v>
      </c>
      <c r="C35" s="269">
        <v>0</v>
      </c>
    </row>
    <row r="36" spans="1:3">
      <c r="A36" s="267" t="s">
        <v>2181</v>
      </c>
      <c r="B36" s="307">
        <v>15800000</v>
      </c>
      <c r="C36" s="269"/>
    </row>
    <row r="37" spans="1:3">
      <c r="A37" s="267" t="s">
        <v>2182</v>
      </c>
      <c r="B37" s="307">
        <v>23500000</v>
      </c>
      <c r="C37" s="269">
        <v>446473.15</v>
      </c>
    </row>
    <row r="38" spans="1:3" ht="45">
      <c r="A38" s="267" t="s">
        <v>2183</v>
      </c>
      <c r="B38" s="307">
        <v>122700000</v>
      </c>
      <c r="C38" s="269">
        <v>0</v>
      </c>
    </row>
    <row r="39" spans="1:3" ht="33.75">
      <c r="A39" s="267" t="s">
        <v>2184</v>
      </c>
      <c r="B39" s="307">
        <v>602192000</v>
      </c>
      <c r="C39" s="269">
        <v>2216362.9</v>
      </c>
    </row>
    <row r="40" spans="1:3" ht="13.5" thickBot="1">
      <c r="A40" s="270" t="s">
        <v>2185</v>
      </c>
      <c r="B40" s="308">
        <v>0</v>
      </c>
      <c r="C40" s="269">
        <v>0</v>
      </c>
    </row>
    <row r="41" spans="1:3" ht="24.75" thickBot="1">
      <c r="A41" s="265" t="s">
        <v>1763</v>
      </c>
      <c r="B41" s="309">
        <f>SUM(B42:B50)</f>
        <v>53300000</v>
      </c>
      <c r="C41" s="273">
        <f>SUM(C42:C50)</f>
        <v>395504</v>
      </c>
    </row>
    <row r="42" spans="1:3">
      <c r="A42" s="270" t="s">
        <v>2186</v>
      </c>
      <c r="B42" s="308">
        <v>9650000</v>
      </c>
      <c r="C42" s="269">
        <v>0</v>
      </c>
    </row>
    <row r="43" spans="1:3" ht="24">
      <c r="A43" s="275" t="s">
        <v>2187</v>
      </c>
      <c r="B43" s="308">
        <v>1550000</v>
      </c>
      <c r="C43" s="269">
        <v>0</v>
      </c>
    </row>
    <row r="44" spans="1:3">
      <c r="A44" s="270" t="s">
        <v>2188</v>
      </c>
      <c r="B44" s="308">
        <v>1800000</v>
      </c>
      <c r="C44" s="269">
        <v>0</v>
      </c>
    </row>
    <row r="45" spans="1:3" ht="24">
      <c r="A45" s="275" t="s">
        <v>2189</v>
      </c>
      <c r="B45" s="308">
        <v>1000000</v>
      </c>
      <c r="C45" s="269">
        <v>0</v>
      </c>
    </row>
    <row r="46" spans="1:3">
      <c r="A46" s="270" t="s">
        <v>2190</v>
      </c>
      <c r="B46" s="308">
        <v>1300000</v>
      </c>
      <c r="C46" s="269">
        <v>0</v>
      </c>
    </row>
    <row r="47" spans="1:3" ht="36">
      <c r="A47" s="276" t="s">
        <v>2191</v>
      </c>
      <c r="B47" s="308">
        <v>50000</v>
      </c>
      <c r="C47" s="277">
        <v>0</v>
      </c>
    </row>
    <row r="48" spans="1:3" ht="22.5">
      <c r="A48" s="278" t="s">
        <v>3009</v>
      </c>
      <c r="B48" s="307">
        <v>14550000</v>
      </c>
      <c r="C48" s="279">
        <v>395504</v>
      </c>
    </row>
    <row r="49" spans="1:3" ht="48">
      <c r="A49" s="280" t="s">
        <v>3010</v>
      </c>
      <c r="B49" s="307">
        <v>0</v>
      </c>
      <c r="C49" s="269">
        <v>0</v>
      </c>
    </row>
    <row r="50" spans="1:3" ht="24.75" thickBot="1">
      <c r="A50" s="280" t="s">
        <v>2193</v>
      </c>
      <c r="B50" s="307">
        <v>23400000</v>
      </c>
      <c r="C50" s="269">
        <v>0</v>
      </c>
    </row>
    <row r="51" spans="1:3" ht="24.75" thickBot="1">
      <c r="A51" s="265" t="s">
        <v>1772</v>
      </c>
      <c r="B51" s="309">
        <f>SUM(B52:B58)</f>
        <v>10000000</v>
      </c>
      <c r="C51" s="273">
        <f>SUM(C52:C58)</f>
        <v>0</v>
      </c>
    </row>
    <row r="52" spans="1:3" ht="36">
      <c r="A52" s="280" t="s">
        <v>2194</v>
      </c>
      <c r="B52" s="307">
        <v>10000000</v>
      </c>
      <c r="C52" s="269">
        <v>0</v>
      </c>
    </row>
    <row r="53" spans="1:3" ht="36">
      <c r="A53" s="280" t="s">
        <v>2195</v>
      </c>
      <c r="B53" s="308">
        <v>0</v>
      </c>
      <c r="C53" s="269">
        <v>0</v>
      </c>
    </row>
    <row r="54" spans="1:3" ht="36">
      <c r="A54" s="271" t="s">
        <v>3011</v>
      </c>
      <c r="B54" s="308">
        <v>0</v>
      </c>
      <c r="C54" s="269">
        <v>0</v>
      </c>
    </row>
    <row r="55" spans="1:3" ht="36">
      <c r="A55" s="280" t="s">
        <v>3012</v>
      </c>
      <c r="B55" s="308">
        <v>0</v>
      </c>
      <c r="C55" s="269">
        <v>0</v>
      </c>
    </row>
    <row r="56" spans="1:3" ht="48">
      <c r="A56" s="275" t="s">
        <v>3013</v>
      </c>
      <c r="B56" s="308">
        <v>0</v>
      </c>
      <c r="C56" s="269">
        <v>0</v>
      </c>
    </row>
    <row r="57" spans="1:3" ht="36">
      <c r="A57" s="275" t="s">
        <v>3014</v>
      </c>
      <c r="B57" s="308">
        <v>0</v>
      </c>
      <c r="C57" s="269">
        <v>0</v>
      </c>
    </row>
    <row r="58" spans="1:3" ht="36.75" thickBot="1">
      <c r="A58" s="275" t="s">
        <v>3015</v>
      </c>
      <c r="B58" s="308">
        <v>0</v>
      </c>
      <c r="C58" s="269">
        <v>0</v>
      </c>
    </row>
    <row r="59" spans="1:3" ht="24.75" thickBot="1">
      <c r="A59" s="265" t="s">
        <v>1774</v>
      </c>
      <c r="B59" s="309">
        <f>B60+B61+B62+B63+B64+B65+B66</f>
        <v>1540000000</v>
      </c>
      <c r="C59" s="273">
        <f>SUM(C60:C66)</f>
        <v>2442273100.0900002</v>
      </c>
    </row>
    <row r="60" spans="1:3" ht="22.5">
      <c r="A60" s="267" t="s">
        <v>2196</v>
      </c>
      <c r="B60" s="308"/>
      <c r="C60" s="269">
        <v>2442273100.0900002</v>
      </c>
    </row>
    <row r="61" spans="1:3" ht="22.5">
      <c r="A61" s="267" t="s">
        <v>2197</v>
      </c>
      <c r="B61" s="307">
        <v>1540000000</v>
      </c>
      <c r="C61" s="269">
        <v>0</v>
      </c>
    </row>
    <row r="62" spans="1:3" ht="36">
      <c r="A62" s="280" t="s">
        <v>2198</v>
      </c>
      <c r="B62" s="308"/>
      <c r="C62" s="269">
        <v>0</v>
      </c>
    </row>
    <row r="63" spans="1:3" ht="36">
      <c r="A63" s="320" t="s">
        <v>2199</v>
      </c>
      <c r="B63" s="308"/>
      <c r="C63" s="277">
        <v>0</v>
      </c>
    </row>
    <row r="64" spans="1:3" ht="36">
      <c r="A64" s="319" t="s">
        <v>2200</v>
      </c>
      <c r="B64" s="308"/>
      <c r="C64" s="279">
        <v>0</v>
      </c>
    </row>
    <row r="65" spans="1:3" ht="24">
      <c r="A65" s="280" t="s">
        <v>2201</v>
      </c>
      <c r="B65" s="308"/>
      <c r="C65" s="269">
        <v>0</v>
      </c>
    </row>
    <row r="66" spans="1:3" ht="36.75" thickBot="1">
      <c r="A66" s="280" t="s">
        <v>2202</v>
      </c>
      <c r="B66" s="308"/>
      <c r="C66" s="269">
        <v>0</v>
      </c>
    </row>
    <row r="67" spans="1:3" ht="24.75" thickBot="1">
      <c r="A67" s="265" t="s">
        <v>1777</v>
      </c>
      <c r="B67" s="309">
        <f>SUM(B68:B76)</f>
        <v>139300000</v>
      </c>
      <c r="C67" s="273">
        <f>SUM(C68:C76)</f>
        <v>2443367.4699999997</v>
      </c>
    </row>
    <row r="68" spans="1:3">
      <c r="A68" s="280" t="s">
        <v>2203</v>
      </c>
      <c r="B68" s="307">
        <v>49000000</v>
      </c>
      <c r="C68" s="269">
        <v>1973180.16</v>
      </c>
    </row>
    <row r="69" spans="1:3" ht="24">
      <c r="A69" s="280" t="s">
        <v>2204</v>
      </c>
      <c r="B69" s="308">
        <v>3300000</v>
      </c>
      <c r="C69" s="269">
        <v>0</v>
      </c>
    </row>
    <row r="70" spans="1:3" ht="36">
      <c r="A70" s="280" t="s">
        <v>2205</v>
      </c>
      <c r="B70" s="308">
        <v>0</v>
      </c>
      <c r="C70" s="269">
        <v>0</v>
      </c>
    </row>
    <row r="71" spans="1:3" ht="36">
      <c r="A71" s="280" t="s">
        <v>2206</v>
      </c>
      <c r="B71" s="308">
        <v>51000000</v>
      </c>
      <c r="C71" s="269">
        <v>0</v>
      </c>
    </row>
    <row r="72" spans="1:3" ht="24">
      <c r="A72" s="280" t="s">
        <v>2207</v>
      </c>
      <c r="B72" s="308">
        <v>26000000</v>
      </c>
      <c r="C72" s="269">
        <v>0</v>
      </c>
    </row>
    <row r="73" spans="1:3" ht="24">
      <c r="A73" s="280" t="s">
        <v>2208</v>
      </c>
      <c r="B73" s="308"/>
      <c r="C73" s="269">
        <v>0</v>
      </c>
    </row>
    <row r="74" spans="1:3" ht="24">
      <c r="A74" s="280" t="s">
        <v>2209</v>
      </c>
      <c r="B74" s="308"/>
      <c r="C74" s="269">
        <v>0</v>
      </c>
    </row>
    <row r="75" spans="1:3">
      <c r="A75" s="280" t="s">
        <v>2210</v>
      </c>
      <c r="B75" s="307">
        <v>10000000</v>
      </c>
      <c r="C75" s="269">
        <v>470187.31</v>
      </c>
    </row>
    <row r="76" spans="1:3" ht="48.75" thickBot="1">
      <c r="A76" s="280" t="s">
        <v>2211</v>
      </c>
      <c r="B76" s="308"/>
      <c r="C76" s="269">
        <v>0</v>
      </c>
    </row>
    <row r="77" spans="1:3" ht="15.75" thickBot="1">
      <c r="A77" s="265" t="s">
        <v>1785</v>
      </c>
      <c r="B77" s="309">
        <f>+B78</f>
        <v>351290410</v>
      </c>
      <c r="C77" s="273">
        <f t="shared" ref="C77" si="1">SUM(C78:C81)</f>
        <v>4153302.96</v>
      </c>
    </row>
    <row r="78" spans="1:3" ht="24">
      <c r="A78" s="280" t="s">
        <v>2212</v>
      </c>
      <c r="B78" s="308">
        <v>351290410</v>
      </c>
      <c r="C78" s="269">
        <v>4153302.96</v>
      </c>
    </row>
    <row r="79" spans="1:3" ht="26.25" thickBot="1">
      <c r="A79" s="317" t="s">
        <v>2213</v>
      </c>
      <c r="B79" s="308"/>
      <c r="C79" s="269">
        <v>0</v>
      </c>
    </row>
    <row r="80" spans="1:3" hidden="1">
      <c r="A80" s="321" t="s">
        <v>2214</v>
      </c>
      <c r="B80" s="308"/>
      <c r="C80" s="277">
        <v>0</v>
      </c>
    </row>
    <row r="81" spans="1:3" ht="77.25" hidden="1" thickBot="1">
      <c r="A81" s="282" t="s">
        <v>2215</v>
      </c>
      <c r="B81" s="308"/>
      <c r="C81" s="279">
        <v>0</v>
      </c>
    </row>
    <row r="82" spans="1:3" ht="45.75" thickBot="1">
      <c r="A82" s="283" t="s">
        <v>2216</v>
      </c>
      <c r="B82" s="311"/>
      <c r="C82" s="273">
        <f t="shared" ref="C82" si="2">SUM(C83:C84)</f>
        <v>0</v>
      </c>
    </row>
    <row r="83" spans="1:3" ht="25.5">
      <c r="A83" s="317" t="s">
        <v>2217</v>
      </c>
      <c r="B83" s="308"/>
      <c r="C83" s="269">
        <v>0</v>
      </c>
    </row>
    <row r="84" spans="1:3" ht="51">
      <c r="A84" s="317" t="s">
        <v>2218</v>
      </c>
      <c r="B84" s="308"/>
      <c r="C84" s="269">
        <v>0</v>
      </c>
    </row>
    <row r="85" spans="1:3" ht="30.75" hidden="1" thickBot="1">
      <c r="A85" s="283" t="s">
        <v>2220</v>
      </c>
      <c r="B85" s="311"/>
      <c r="C85" s="273">
        <f t="shared" ref="C85" si="3">SUM(C86:C88)</f>
        <v>0</v>
      </c>
    </row>
    <row r="86" spans="1:3" hidden="1">
      <c r="A86" s="318" t="s">
        <v>2221</v>
      </c>
      <c r="B86" s="308"/>
      <c r="C86" s="269">
        <v>0</v>
      </c>
    </row>
    <row r="87" spans="1:3" hidden="1">
      <c r="A87" s="318" t="s">
        <v>2222</v>
      </c>
      <c r="B87" s="308"/>
      <c r="C87" s="269">
        <v>0</v>
      </c>
    </row>
    <row r="88" spans="1:3" ht="51" hidden="1">
      <c r="A88" s="317" t="s">
        <v>2223</v>
      </c>
      <c r="B88" s="308"/>
      <c r="C88" s="269">
        <v>0</v>
      </c>
    </row>
    <row r="89" spans="1:3" ht="15.75">
      <c r="A89" s="285" t="s">
        <v>15</v>
      </c>
      <c r="B89" s="312">
        <f>+B24</f>
        <v>3494270000</v>
      </c>
      <c r="C89" s="286"/>
    </row>
    <row r="90" spans="1:3" ht="13.5" thickBot="1">
      <c r="A90" s="287"/>
      <c r="B90" s="313"/>
      <c r="C90" s="269"/>
    </row>
    <row r="91" spans="1:3" ht="30.75" thickBot="1">
      <c r="A91" s="288" t="s">
        <v>2224</v>
      </c>
      <c r="B91" s="311"/>
      <c r="C91" s="289">
        <v>0</v>
      </c>
    </row>
    <row r="92" spans="1:3" ht="30">
      <c r="A92" s="283" t="s">
        <v>2225</v>
      </c>
      <c r="B92" s="308">
        <v>0</v>
      </c>
      <c r="C92" s="289">
        <v>0</v>
      </c>
    </row>
    <row r="93" spans="1:3" ht="51.75" thickBot="1">
      <c r="A93" s="281" t="s">
        <v>2226</v>
      </c>
      <c r="B93" s="308">
        <v>0</v>
      </c>
      <c r="C93" s="289">
        <v>0</v>
      </c>
    </row>
    <row r="94" spans="1:3" ht="51.75" thickBot="1">
      <c r="A94" s="281" t="s">
        <v>2227</v>
      </c>
      <c r="B94" s="311"/>
      <c r="C94" s="289">
        <v>0</v>
      </c>
    </row>
    <row r="95" spans="1:3" ht="30">
      <c r="A95" s="283" t="s">
        <v>2228</v>
      </c>
      <c r="B95" s="308">
        <v>0</v>
      </c>
      <c r="C95" s="289">
        <v>0</v>
      </c>
    </row>
    <row r="96" spans="1:3" ht="13.5" thickBot="1">
      <c r="A96" s="284" t="s">
        <v>2229</v>
      </c>
      <c r="B96" s="308">
        <v>0</v>
      </c>
      <c r="C96" s="289">
        <v>0</v>
      </c>
    </row>
    <row r="97" spans="1:3" ht="13.5" thickBot="1">
      <c r="A97" s="284" t="s">
        <v>2230</v>
      </c>
      <c r="B97" s="311"/>
      <c r="C97" s="289">
        <v>0</v>
      </c>
    </row>
    <row r="98" spans="1:3" ht="13.5" thickBot="1">
      <c r="A98" s="284"/>
      <c r="B98" s="308">
        <v>0</v>
      </c>
      <c r="C98" s="289"/>
    </row>
    <row r="99" spans="1:3" ht="13.5" thickBot="1">
      <c r="A99" s="284"/>
      <c r="B99" s="311"/>
      <c r="C99" s="289"/>
    </row>
    <row r="100" spans="1:3" ht="15">
      <c r="A100" s="290" t="s">
        <v>2231</v>
      </c>
      <c r="B100" s="314"/>
      <c r="C100" s="289">
        <v>0</v>
      </c>
    </row>
    <row r="101" spans="1:3" ht="39" thickBot="1">
      <c r="A101" s="281" t="s">
        <v>2232</v>
      </c>
      <c r="B101" s="315"/>
      <c r="C101" s="289">
        <v>0</v>
      </c>
    </row>
    <row r="102" spans="1:3" ht="30.75" thickTop="1">
      <c r="A102" s="291" t="s">
        <v>2233</v>
      </c>
      <c r="B102" s="316">
        <v>0</v>
      </c>
      <c r="C102" s="292">
        <v>0</v>
      </c>
    </row>
    <row r="103" spans="1:3">
      <c r="A103" s="293"/>
      <c r="B103" s="294"/>
      <c r="C103" s="295"/>
    </row>
    <row r="104" spans="1:3" ht="15">
      <c r="A104" s="126" t="s">
        <v>3016</v>
      </c>
    </row>
    <row r="105" spans="1:3">
      <c r="A105" s="247" t="s">
        <v>3017</v>
      </c>
    </row>
    <row r="106" spans="1:3" ht="63.75">
      <c r="A106" s="296" t="s">
        <v>3018</v>
      </c>
    </row>
    <row r="107" spans="1:3">
      <c r="A107" s="247" t="s">
        <v>3019</v>
      </c>
    </row>
    <row r="108" spans="1:3">
      <c r="A108" s="247" t="s">
        <v>3020</v>
      </c>
    </row>
    <row r="109" spans="1:3">
      <c r="A109" s="247" t="s">
        <v>3021</v>
      </c>
    </row>
    <row r="110" spans="1:3">
      <c r="A110" s="247" t="s">
        <v>3022</v>
      </c>
    </row>
    <row r="111" spans="1:3">
      <c r="A111" s="247"/>
    </row>
    <row r="112" spans="1:3" ht="15.75">
      <c r="A112" s="297" t="s">
        <v>751</v>
      </c>
      <c r="B112" s="704" t="s">
        <v>606</v>
      </c>
      <c r="C112" s="704"/>
    </row>
    <row r="113" spans="1:3" ht="15">
      <c r="A113" s="298" t="s">
        <v>3023</v>
      </c>
      <c r="B113" s="756" t="s">
        <v>434</v>
      </c>
      <c r="C113" s="756"/>
    </row>
    <row r="114" spans="1:3">
      <c r="A114" s="247"/>
    </row>
    <row r="115" spans="1:3">
      <c r="A115" s="247"/>
    </row>
    <row r="116" spans="1:3">
      <c r="A116" s="247"/>
    </row>
    <row r="117" spans="1:3">
      <c r="A117" s="704" t="s">
        <v>3024</v>
      </c>
      <c r="B117" s="704"/>
    </row>
    <row r="118" spans="1:3" ht="15">
      <c r="A118" s="756" t="s">
        <v>3025</v>
      </c>
      <c r="B118" s="756"/>
    </row>
  </sheetData>
  <mergeCells count="8">
    <mergeCell ref="A117:B117"/>
    <mergeCell ref="A118:B118"/>
    <mergeCell ref="A10:C10"/>
    <mergeCell ref="A11:C11"/>
    <mergeCell ref="A12:C12"/>
    <mergeCell ref="A13:C13"/>
    <mergeCell ref="B112:C112"/>
    <mergeCell ref="B113:C11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5"/>
  <sheetViews>
    <sheetView workbookViewId="0"/>
  </sheetViews>
  <sheetFormatPr baseColWidth="10" defaultColWidth="11.42578125" defaultRowHeight="12.75"/>
  <cols>
    <col min="1" max="1" width="20.85546875" customWidth="1"/>
    <col min="2" max="2" width="19.7109375" customWidth="1"/>
  </cols>
  <sheetData>
    <row r="2" spans="1:2" ht="19.5">
      <c r="A2" s="760" t="s">
        <v>800</v>
      </c>
      <c r="B2" s="760"/>
    </row>
    <row r="3" spans="1:2">
      <c r="A3" t="s">
        <v>15</v>
      </c>
      <c r="B3" s="28">
        <v>2462567848.6399999</v>
      </c>
    </row>
    <row r="4" spans="1:2">
      <c r="A4" t="s">
        <v>19</v>
      </c>
      <c r="B4" s="28">
        <v>8969699.1500000004</v>
      </c>
    </row>
    <row r="5" spans="1:2">
      <c r="A5" t="s">
        <v>2991</v>
      </c>
      <c r="B5" s="28">
        <v>2442273100.0900002</v>
      </c>
    </row>
    <row r="6" spans="1:2">
      <c r="A6" t="s">
        <v>3026</v>
      </c>
      <c r="B6" s="28">
        <f>(B3-B4-B5)</f>
        <v>11325049.399999619</v>
      </c>
    </row>
    <row r="7" spans="1:2">
      <c r="B7" s="28"/>
    </row>
    <row r="8" spans="1:2">
      <c r="A8" s="29" t="s">
        <v>3027</v>
      </c>
      <c r="B8" s="28">
        <v>560789.96</v>
      </c>
    </row>
    <row r="9" spans="1:2">
      <c r="B9" s="28"/>
    </row>
    <row r="10" spans="1:2">
      <c r="B10" s="28"/>
    </row>
    <row r="11" spans="1:2">
      <c r="B11" s="28"/>
    </row>
    <row r="12" spans="1:2">
      <c r="B12" s="28"/>
    </row>
    <row r="13" spans="1:2" ht="19.5">
      <c r="A13" s="760" t="s">
        <v>849</v>
      </c>
      <c r="B13" s="760"/>
    </row>
    <row r="14" spans="1:2">
      <c r="A14" t="s">
        <v>15</v>
      </c>
      <c r="B14" s="28">
        <v>14379726.34</v>
      </c>
    </row>
    <row r="15" spans="1:2">
      <c r="A15" t="s">
        <v>19</v>
      </c>
      <c r="B15" s="28">
        <v>9949658.8000000007</v>
      </c>
    </row>
    <row r="16" spans="1:2">
      <c r="A16" t="s">
        <v>2991</v>
      </c>
      <c r="B16" s="28"/>
    </row>
    <row r="17" spans="1:2">
      <c r="A17" t="s">
        <v>3026</v>
      </c>
      <c r="B17" s="28">
        <f>(B14-B15-B16)</f>
        <v>4430067.5399999991</v>
      </c>
    </row>
    <row r="18" spans="1:2">
      <c r="B18" s="28"/>
    </row>
    <row r="19" spans="1:2">
      <c r="A19" t="s">
        <v>3027</v>
      </c>
      <c r="B19" s="28">
        <v>297462.45</v>
      </c>
    </row>
    <row r="20" spans="1:2">
      <c r="B20" s="28"/>
    </row>
    <row r="21" spans="1:2">
      <c r="B21" s="28"/>
    </row>
    <row r="22" spans="1:2" ht="19.5">
      <c r="A22" s="760" t="s">
        <v>615</v>
      </c>
      <c r="B22" s="760"/>
    </row>
    <row r="23" spans="1:2">
      <c r="A23" t="s">
        <v>15</v>
      </c>
      <c r="B23" s="28">
        <v>33615516.039999999</v>
      </c>
    </row>
    <row r="24" spans="1:2">
      <c r="A24" t="s">
        <v>19</v>
      </c>
      <c r="B24" s="28">
        <v>9724942.7400000002</v>
      </c>
    </row>
    <row r="25" spans="1:2">
      <c r="A25" t="s">
        <v>2991</v>
      </c>
      <c r="B25" s="28">
        <v>11392019.93</v>
      </c>
    </row>
    <row r="26" spans="1:2">
      <c r="A26" t="s">
        <v>3026</v>
      </c>
      <c r="B26" s="28">
        <f>(B23-B24-B25)</f>
        <v>12498553.369999997</v>
      </c>
    </row>
    <row r="29" spans="1:2">
      <c r="A29" t="s">
        <v>3027</v>
      </c>
      <c r="B29" s="28">
        <v>1265927.1399999999</v>
      </c>
    </row>
    <row r="35" spans="1:2" ht="19.5">
      <c r="A35" s="760" t="s">
        <v>1220</v>
      </c>
      <c r="B35" s="760"/>
    </row>
    <row r="36" spans="1:2">
      <c r="A36" t="s">
        <v>15</v>
      </c>
      <c r="B36" s="28">
        <v>33455464.18</v>
      </c>
    </row>
    <row r="37" spans="1:2">
      <c r="A37" t="s">
        <v>19</v>
      </c>
      <c r="B37" s="28">
        <v>7723300</v>
      </c>
    </row>
    <row r="38" spans="1:2">
      <c r="A38" t="s">
        <v>2991</v>
      </c>
      <c r="B38" s="28"/>
    </row>
    <row r="39" spans="1:2">
      <c r="A39" t="s">
        <v>3026</v>
      </c>
      <c r="B39" s="28">
        <f>(B36-B37)</f>
        <v>25732164.18</v>
      </c>
    </row>
    <row r="42" spans="1:2">
      <c r="A42" s="29" t="s">
        <v>3027</v>
      </c>
      <c r="B42" s="28">
        <v>326394.55</v>
      </c>
    </row>
    <row r="48" spans="1:2" ht="19.5">
      <c r="A48" s="760" t="s">
        <v>1327</v>
      </c>
      <c r="B48" s="760"/>
    </row>
    <row r="49" spans="1:2">
      <c r="A49" t="s">
        <v>15</v>
      </c>
      <c r="B49" s="28">
        <v>14813520.57</v>
      </c>
    </row>
    <row r="50" spans="1:2">
      <c r="A50" t="s">
        <v>19</v>
      </c>
      <c r="B50" s="28">
        <v>7757700</v>
      </c>
    </row>
    <row r="51" spans="1:2">
      <c r="A51" t="s">
        <v>2991</v>
      </c>
      <c r="B51" s="28"/>
    </row>
    <row r="52" spans="1:2">
      <c r="A52" t="s">
        <v>3026</v>
      </c>
      <c r="B52" s="28">
        <f>(B49-B50)</f>
        <v>7055820.5700000003</v>
      </c>
    </row>
    <row r="55" spans="1:2">
      <c r="A55" s="29" t="s">
        <v>3027</v>
      </c>
      <c r="B55" s="28">
        <v>326394.55</v>
      </c>
    </row>
  </sheetData>
  <mergeCells count="5">
    <mergeCell ref="A13:B13"/>
    <mergeCell ref="A2:B2"/>
    <mergeCell ref="A22:B22"/>
    <mergeCell ref="A35:B35"/>
    <mergeCell ref="A48:B48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"/>
  <sheetViews>
    <sheetView workbookViewId="0"/>
  </sheetViews>
  <sheetFormatPr baseColWidth="10" defaultColWidth="11.42578125" defaultRowHeight="12.75"/>
  <cols>
    <col min="1" max="1" width="20.42578125" customWidth="1"/>
    <col min="2" max="2" width="22.28515625" customWidth="1"/>
    <col min="3" max="3" width="51.7109375" customWidth="1"/>
  </cols>
  <sheetData>
    <row r="3" spans="1:3" ht="20.25">
      <c r="A3" s="761" t="s">
        <v>3028</v>
      </c>
      <c r="B3" s="761"/>
      <c r="C3" s="761"/>
    </row>
    <row r="5" spans="1:3" ht="15.75">
      <c r="A5" s="431" t="s">
        <v>3029</v>
      </c>
      <c r="B5" s="431" t="s">
        <v>3030</v>
      </c>
      <c r="C5" s="431" t="s">
        <v>3031</v>
      </c>
    </row>
  </sheetData>
  <mergeCells count="1">
    <mergeCell ref="A3:C3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/>
  <cols>
    <col min="1" max="1" width="11.42578125" customWidth="1"/>
  </cols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9"/>
  <sheetViews>
    <sheetView zoomScale="70" zoomScaleNormal="70" workbookViewId="0">
      <selection sqref="A1:E1"/>
    </sheetView>
  </sheetViews>
  <sheetFormatPr baseColWidth="10" defaultColWidth="11.42578125" defaultRowHeight="12.75"/>
  <cols>
    <col min="1" max="1" width="15.42578125" customWidth="1"/>
    <col min="2" max="2" width="103.7109375" customWidth="1"/>
    <col min="3" max="3" width="30.85546875" customWidth="1"/>
    <col min="4" max="4" width="32.140625" customWidth="1"/>
    <col min="5" max="5" width="31.140625" customWidth="1"/>
    <col min="6" max="6" width="0.42578125" hidden="1" customWidth="1"/>
    <col min="7" max="12" width="11.42578125" customWidth="1"/>
    <col min="13" max="13" width="24.7109375" customWidth="1"/>
  </cols>
  <sheetData>
    <row r="1" spans="1:6" ht="23.25">
      <c r="A1" s="694" t="s">
        <v>0</v>
      </c>
      <c r="B1" s="694"/>
      <c r="C1" s="694"/>
      <c r="D1" s="694"/>
      <c r="E1" s="694"/>
    </row>
    <row r="2" spans="1:6" ht="26.25" customHeight="1">
      <c r="A2" s="695" t="s">
        <v>1</v>
      </c>
      <c r="B2" s="695"/>
      <c r="C2" s="695"/>
      <c r="D2" s="695"/>
      <c r="E2" s="695"/>
    </row>
    <row r="3" spans="1:6" ht="20.25">
      <c r="A3" s="695" t="s">
        <v>3096</v>
      </c>
      <c r="B3" s="695"/>
      <c r="C3" s="695"/>
      <c r="D3" s="695"/>
      <c r="E3" s="695"/>
    </row>
    <row r="4" spans="1:6" ht="23.25" customHeight="1">
      <c r="A4" s="696" t="s">
        <v>3</v>
      </c>
      <c r="B4" s="696"/>
      <c r="C4" s="696"/>
      <c r="D4" s="696"/>
      <c r="E4" s="696"/>
    </row>
    <row r="5" spans="1:6" ht="18">
      <c r="A5" s="567" t="s">
        <v>4</v>
      </c>
      <c r="B5" s="567" t="s">
        <v>5</v>
      </c>
      <c r="C5" s="568" t="s">
        <v>6</v>
      </c>
      <c r="D5" s="569" t="s">
        <v>3094</v>
      </c>
      <c r="E5" s="569" t="s">
        <v>757</v>
      </c>
      <c r="F5" s="516" t="s">
        <v>758</v>
      </c>
    </row>
    <row r="6" spans="1:6" ht="21.75" customHeight="1">
      <c r="A6" s="601" t="s">
        <v>8</v>
      </c>
      <c r="B6" s="581" t="s">
        <v>9</v>
      </c>
      <c r="C6" s="582">
        <v>2600000000</v>
      </c>
      <c r="D6" s="582">
        <v>2598621523</v>
      </c>
      <c r="E6" s="583"/>
      <c r="F6" s="518" t="s">
        <v>759</v>
      </c>
    </row>
    <row r="7" spans="1:6" ht="19.5" customHeight="1">
      <c r="A7" s="601" t="s">
        <v>10</v>
      </c>
      <c r="B7" s="581" t="s">
        <v>11</v>
      </c>
      <c r="C7" s="582">
        <v>15000000</v>
      </c>
      <c r="D7" s="582">
        <v>115000000</v>
      </c>
      <c r="E7" s="584"/>
      <c r="F7" s="518" t="s">
        <v>760</v>
      </c>
    </row>
    <row r="8" spans="1:6" ht="19.5" customHeight="1">
      <c r="A8" s="601" t="s">
        <v>12</v>
      </c>
      <c r="B8" s="581" t="s">
        <v>13</v>
      </c>
      <c r="C8" s="582">
        <v>362000000</v>
      </c>
      <c r="D8" s="585"/>
      <c r="E8" s="584"/>
      <c r="F8" s="518" t="s">
        <v>761</v>
      </c>
    </row>
    <row r="9" spans="1:6" ht="19.5" customHeight="1">
      <c r="A9" s="571"/>
      <c r="B9" s="581" t="s">
        <v>3095</v>
      </c>
      <c r="C9" s="582"/>
      <c r="D9" s="582">
        <v>2874821432</v>
      </c>
      <c r="E9" s="584"/>
      <c r="F9" s="518"/>
    </row>
    <row r="10" spans="1:6" ht="19.5" customHeight="1">
      <c r="A10" s="571"/>
      <c r="B10" s="586" t="s">
        <v>14</v>
      </c>
      <c r="C10" s="585">
        <f>SUM(C6:C8)</f>
        <v>2977000000</v>
      </c>
      <c r="D10" s="585">
        <f>SUM(D6:D9)</f>
        <v>5588442955</v>
      </c>
      <c r="E10" s="584"/>
    </row>
    <row r="11" spans="1:6" ht="19.5" customHeight="1">
      <c r="A11" s="571"/>
      <c r="B11" s="586"/>
      <c r="C11" s="582"/>
      <c r="D11" s="585"/>
      <c r="E11" s="584"/>
    </row>
    <row r="12" spans="1:6" ht="19.5" customHeight="1">
      <c r="A12" s="572"/>
      <c r="B12" s="586" t="s">
        <v>15</v>
      </c>
      <c r="C12" s="587">
        <f>(C13+C62+C142+C199+C208+C212+C250)</f>
        <v>2977000000</v>
      </c>
      <c r="D12" s="585"/>
      <c r="E12" s="587">
        <f>(E13+E62+E142+E199+E208+E212+E250)</f>
        <v>5588442955</v>
      </c>
    </row>
    <row r="13" spans="1:6" s="120" customFormat="1" ht="23.25">
      <c r="A13" s="573" t="s">
        <v>16</v>
      </c>
      <c r="B13" s="588" t="s">
        <v>17</v>
      </c>
      <c r="C13" s="589">
        <f>C14+C31+C45+C51+C57</f>
        <v>419740600</v>
      </c>
      <c r="D13" s="589"/>
      <c r="E13" s="589">
        <f>E14+E31+E45+E51+E57</f>
        <v>366391667</v>
      </c>
    </row>
    <row r="14" spans="1:6" s="117" customFormat="1" ht="23.25">
      <c r="A14" s="574" t="s">
        <v>18</v>
      </c>
      <c r="B14" s="590" t="s">
        <v>19</v>
      </c>
      <c r="C14" s="591">
        <f>SUM(C15:C29)</f>
        <v>253783334</v>
      </c>
      <c r="D14" s="591"/>
      <c r="E14" s="592">
        <f>SUM(E15:E29)</f>
        <v>235283334</v>
      </c>
    </row>
    <row r="15" spans="1:6" s="29" customFormat="1" ht="19.5" customHeight="1">
      <c r="A15" s="601" t="s">
        <v>20</v>
      </c>
      <c r="B15" s="581" t="s">
        <v>21</v>
      </c>
      <c r="C15" s="582">
        <v>150000000</v>
      </c>
      <c r="D15" s="582">
        <v>-20000000</v>
      </c>
      <c r="E15" s="582">
        <f>(C15+D15)</f>
        <v>130000000</v>
      </c>
    </row>
    <row r="16" spans="1:6" s="29" customFormat="1" ht="19.5" customHeight="1">
      <c r="A16" s="601" t="s">
        <v>445</v>
      </c>
      <c r="B16" s="581" t="s">
        <v>3089</v>
      </c>
      <c r="C16" s="582"/>
      <c r="D16" s="582">
        <v>1000000</v>
      </c>
      <c r="E16" s="582">
        <v>1000000</v>
      </c>
    </row>
    <row r="17" spans="1:5" s="29" customFormat="1" ht="19.5" customHeight="1">
      <c r="A17" s="601" t="s">
        <v>22</v>
      </c>
      <c r="B17" s="581" t="s">
        <v>23</v>
      </c>
      <c r="C17" s="593">
        <v>0</v>
      </c>
      <c r="D17" s="582">
        <v>0</v>
      </c>
      <c r="E17" s="582">
        <v>0</v>
      </c>
    </row>
    <row r="18" spans="1:5" s="29" customFormat="1" ht="19.5" customHeight="1">
      <c r="A18" s="601" t="s">
        <v>24</v>
      </c>
      <c r="B18" s="581" t="s">
        <v>25</v>
      </c>
      <c r="C18" s="593">
        <v>0</v>
      </c>
      <c r="D18" s="582">
        <v>0</v>
      </c>
      <c r="E18" s="582">
        <v>0</v>
      </c>
    </row>
    <row r="19" spans="1:5" s="29" customFormat="1" ht="19.5" customHeight="1">
      <c r="A19" s="601" t="s">
        <v>26</v>
      </c>
      <c r="B19" s="581" t="s">
        <v>27</v>
      </c>
      <c r="C19" s="593">
        <v>0</v>
      </c>
      <c r="D19" s="582">
        <v>0</v>
      </c>
      <c r="E19" s="582">
        <v>0</v>
      </c>
    </row>
    <row r="20" spans="1:5" s="29" customFormat="1" ht="19.5" customHeight="1">
      <c r="A20" s="601" t="s">
        <v>28</v>
      </c>
      <c r="B20" s="581" t="s">
        <v>29</v>
      </c>
      <c r="C20" s="582">
        <v>0</v>
      </c>
      <c r="D20" s="582">
        <v>0</v>
      </c>
      <c r="E20" s="582">
        <v>0</v>
      </c>
    </row>
    <row r="21" spans="1:5" s="29" customFormat="1" ht="19.5" customHeight="1">
      <c r="A21" s="601" t="s">
        <v>30</v>
      </c>
      <c r="B21" s="581" t="s">
        <v>31</v>
      </c>
      <c r="C21" s="582">
        <v>3500000</v>
      </c>
      <c r="D21" s="582">
        <v>-1500000</v>
      </c>
      <c r="E21" s="582">
        <f>(C21+D21)</f>
        <v>2000000</v>
      </c>
    </row>
    <row r="22" spans="1:5" s="29" customFormat="1" ht="19.5" customHeight="1">
      <c r="A22" s="601" t="s">
        <v>32</v>
      </c>
      <c r="B22" s="581" t="s">
        <v>33</v>
      </c>
      <c r="C22" s="582">
        <v>0</v>
      </c>
      <c r="D22" s="582">
        <v>0</v>
      </c>
      <c r="E22" s="582">
        <v>0</v>
      </c>
    </row>
    <row r="23" spans="1:5" s="29" customFormat="1" ht="19.5" customHeight="1">
      <c r="A23" s="601" t="s">
        <v>34</v>
      </c>
      <c r="B23" s="581" t="s">
        <v>35</v>
      </c>
      <c r="C23" s="582">
        <v>1000000</v>
      </c>
      <c r="D23" s="582">
        <v>1000000</v>
      </c>
      <c r="E23" s="582">
        <f>(C23+D23)</f>
        <v>2000000</v>
      </c>
    </row>
    <row r="24" spans="1:5" s="29" customFormat="1" ht="19.5" customHeight="1">
      <c r="A24" s="601" t="s">
        <v>36</v>
      </c>
      <c r="B24" s="581" t="s">
        <v>37</v>
      </c>
      <c r="C24" s="582">
        <v>14283334</v>
      </c>
      <c r="D24" s="582">
        <v>0</v>
      </c>
      <c r="E24" s="582">
        <f>(C24+D24)</f>
        <v>14283334</v>
      </c>
    </row>
    <row r="25" spans="1:5" s="29" customFormat="1" ht="19.5" customHeight="1">
      <c r="A25" s="601" t="s">
        <v>38</v>
      </c>
      <c r="B25" s="581" t="s">
        <v>39</v>
      </c>
      <c r="C25" s="582">
        <v>85000000</v>
      </c>
      <c r="D25" s="582">
        <v>-5000000</v>
      </c>
      <c r="E25" s="582">
        <f>(C25+D25)</f>
        <v>80000000</v>
      </c>
    </row>
    <row r="26" spans="1:5" s="29" customFormat="1" ht="19.5" customHeight="1">
      <c r="A26" s="601" t="s">
        <v>40</v>
      </c>
      <c r="B26" s="581" t="s">
        <v>41</v>
      </c>
      <c r="C26" s="582">
        <v>0</v>
      </c>
      <c r="D26" s="582">
        <v>5000000</v>
      </c>
      <c r="E26" s="582">
        <f t="shared" ref="E26:E29" si="0">(C26+D26)</f>
        <v>5000000</v>
      </c>
    </row>
    <row r="27" spans="1:5" s="29" customFormat="1" ht="19.5" customHeight="1">
      <c r="A27" s="601" t="s">
        <v>42</v>
      </c>
      <c r="B27" s="581" t="s">
        <v>43</v>
      </c>
      <c r="C27" s="582">
        <v>0</v>
      </c>
      <c r="D27" s="582">
        <v>0</v>
      </c>
      <c r="E27" s="582">
        <f t="shared" si="0"/>
        <v>0</v>
      </c>
    </row>
    <row r="28" spans="1:5" s="29" customFormat="1" ht="19.5" customHeight="1">
      <c r="A28" s="601" t="s">
        <v>44</v>
      </c>
      <c r="B28" s="581" t="s">
        <v>45</v>
      </c>
      <c r="C28" s="582">
        <v>0</v>
      </c>
      <c r="D28" s="582">
        <v>0</v>
      </c>
      <c r="E28" s="582">
        <f t="shared" si="0"/>
        <v>0</v>
      </c>
    </row>
    <row r="29" spans="1:5" s="29" customFormat="1" ht="19.5" customHeight="1">
      <c r="A29" s="601" t="s">
        <v>46</v>
      </c>
      <c r="B29" s="581" t="s">
        <v>47</v>
      </c>
      <c r="C29" s="582">
        <v>0</v>
      </c>
      <c r="D29" s="582">
        <v>1000000</v>
      </c>
      <c r="E29" s="582">
        <f t="shared" si="0"/>
        <v>1000000</v>
      </c>
    </row>
    <row r="30" spans="1:5" s="29" customFormat="1" ht="18" customHeight="1">
      <c r="A30" s="571"/>
      <c r="B30" s="581"/>
      <c r="C30" s="582"/>
      <c r="D30" s="582"/>
      <c r="E30" s="582"/>
    </row>
    <row r="31" spans="1:5" s="29" customFormat="1" ht="20.25" customHeight="1">
      <c r="A31" s="574" t="s">
        <v>48</v>
      </c>
      <c r="B31" s="590" t="s">
        <v>49</v>
      </c>
      <c r="C31" s="592">
        <f>SUM(C32:C43)</f>
        <v>35565600</v>
      </c>
      <c r="D31" s="592"/>
      <c r="E31" s="592">
        <f>SUM(E32:E43)</f>
        <v>46100000</v>
      </c>
    </row>
    <row r="32" spans="1:5" s="29" customFormat="1" ht="20.25" customHeight="1">
      <c r="A32" s="601" t="s">
        <v>50</v>
      </c>
      <c r="B32" s="581" t="s">
        <v>51</v>
      </c>
      <c r="C32" s="582">
        <v>9600000</v>
      </c>
      <c r="D32" s="582">
        <v>3000000</v>
      </c>
      <c r="E32" s="582">
        <f>(C32+D32)</f>
        <v>12600000</v>
      </c>
    </row>
    <row r="33" spans="1:5" s="29" customFormat="1" ht="18" customHeight="1">
      <c r="A33" s="601" t="s">
        <v>52</v>
      </c>
      <c r="B33" s="581" t="s">
        <v>53</v>
      </c>
      <c r="C33" s="582">
        <v>0</v>
      </c>
      <c r="D33" s="582">
        <v>0</v>
      </c>
      <c r="E33" s="582">
        <v>0</v>
      </c>
    </row>
    <row r="34" spans="1:5" s="29" customFormat="1" ht="18" customHeight="1">
      <c r="A34" s="601" t="s">
        <v>54</v>
      </c>
      <c r="B34" s="581" t="s">
        <v>55</v>
      </c>
      <c r="C34" s="582">
        <v>1200000</v>
      </c>
      <c r="D34" s="582">
        <v>-700000</v>
      </c>
      <c r="E34" s="582">
        <f>(C34+D34)</f>
        <v>500000</v>
      </c>
    </row>
    <row r="35" spans="1:5" s="29" customFormat="1" ht="18" customHeight="1">
      <c r="A35" s="601" t="s">
        <v>56</v>
      </c>
      <c r="B35" s="581" t="s">
        <v>57</v>
      </c>
      <c r="C35" s="582">
        <v>17265600</v>
      </c>
      <c r="D35" s="582">
        <v>-1265600</v>
      </c>
      <c r="E35" s="582">
        <f>(C35+D35)</f>
        <v>16000000</v>
      </c>
    </row>
    <row r="36" spans="1:5" s="29" customFormat="1" ht="18" customHeight="1">
      <c r="A36" s="601" t="s">
        <v>58</v>
      </c>
      <c r="B36" s="581" t="s">
        <v>59</v>
      </c>
      <c r="C36" s="582">
        <v>6000000</v>
      </c>
      <c r="D36" s="582">
        <v>1500000</v>
      </c>
      <c r="E36" s="582">
        <f>(C36+D36)</f>
        <v>7500000</v>
      </c>
    </row>
    <row r="37" spans="1:5" s="29" customFormat="1" ht="18" customHeight="1">
      <c r="A37" s="601" t="s">
        <v>60</v>
      </c>
      <c r="B37" s="581" t="s">
        <v>61</v>
      </c>
      <c r="C37" s="582">
        <v>0</v>
      </c>
      <c r="D37" s="582">
        <v>8000000</v>
      </c>
      <c r="E37" s="582">
        <f>(C37+D37)</f>
        <v>8000000</v>
      </c>
    </row>
    <row r="38" spans="1:5" s="29" customFormat="1" ht="18" customHeight="1">
      <c r="A38" s="601" t="s">
        <v>62</v>
      </c>
      <c r="B38" s="581" t="s">
        <v>63</v>
      </c>
      <c r="C38" s="582">
        <v>1500000</v>
      </c>
      <c r="D38" s="582"/>
      <c r="E38" s="582">
        <f>(C38+D38)</f>
        <v>1500000</v>
      </c>
    </row>
    <row r="39" spans="1:5" s="29" customFormat="1" ht="18" customHeight="1">
      <c r="A39" s="601" t="s">
        <v>64</v>
      </c>
      <c r="B39" s="581" t="s">
        <v>65</v>
      </c>
      <c r="C39" s="582">
        <v>0</v>
      </c>
      <c r="D39" s="582">
        <v>0</v>
      </c>
      <c r="E39" s="582">
        <v>0</v>
      </c>
    </row>
    <row r="40" spans="1:5" s="29" customFormat="1" ht="18" customHeight="1">
      <c r="A40" s="601" t="s">
        <v>66</v>
      </c>
      <c r="B40" s="581" t="s">
        <v>67</v>
      </c>
      <c r="C40" s="582">
        <v>0</v>
      </c>
      <c r="D40" s="582">
        <v>0</v>
      </c>
      <c r="E40" s="582">
        <v>0</v>
      </c>
    </row>
    <row r="41" spans="1:5" s="29" customFormat="1" ht="18" customHeight="1">
      <c r="A41" s="601" t="s">
        <v>68</v>
      </c>
      <c r="B41" s="581" t="s">
        <v>69</v>
      </c>
      <c r="C41" s="582">
        <v>0</v>
      </c>
      <c r="D41" s="582">
        <v>0</v>
      </c>
      <c r="E41" s="582">
        <v>0</v>
      </c>
    </row>
    <row r="42" spans="1:5" s="29" customFormat="1" ht="18" customHeight="1">
      <c r="A42" s="601" t="s">
        <v>70</v>
      </c>
      <c r="B42" s="581" t="s">
        <v>71</v>
      </c>
      <c r="C42" s="582">
        <v>0</v>
      </c>
      <c r="D42" s="582">
        <v>0</v>
      </c>
      <c r="E42" s="582">
        <v>0</v>
      </c>
    </row>
    <row r="43" spans="1:5" s="29" customFormat="1" ht="18" customHeight="1">
      <c r="A43" s="601" t="s">
        <v>72</v>
      </c>
      <c r="B43" s="581" t="s">
        <v>73</v>
      </c>
      <c r="C43" s="582">
        <v>0</v>
      </c>
      <c r="D43" s="582">
        <v>0</v>
      </c>
      <c r="E43" s="582">
        <v>0</v>
      </c>
    </row>
    <row r="44" spans="1:5" s="29" customFormat="1" ht="18" customHeight="1">
      <c r="A44" s="571"/>
      <c r="B44" s="581"/>
      <c r="C44" s="582"/>
      <c r="D44" s="582"/>
      <c r="E44" s="582"/>
    </row>
    <row r="45" spans="1:5" s="29" customFormat="1" ht="18" customHeight="1">
      <c r="A45" s="575" t="s">
        <v>74</v>
      </c>
      <c r="B45" s="594" t="s">
        <v>75</v>
      </c>
      <c r="C45" s="592">
        <f>SUM(C46:C49)</f>
        <v>18400000</v>
      </c>
      <c r="D45" s="592"/>
      <c r="E45" s="592">
        <f>SUM(E46:E49)</f>
        <v>4300000</v>
      </c>
    </row>
    <row r="46" spans="1:5" s="29" customFormat="1" ht="19.5" customHeight="1">
      <c r="A46" s="601" t="s">
        <v>76</v>
      </c>
      <c r="B46" s="581" t="s">
        <v>77</v>
      </c>
      <c r="C46" s="582">
        <v>14400000</v>
      </c>
      <c r="D46" s="582">
        <v>-12600000</v>
      </c>
      <c r="E46" s="582">
        <f>(C46+D46)</f>
        <v>1800000</v>
      </c>
    </row>
    <row r="47" spans="1:5" s="29" customFormat="1" ht="18" customHeight="1">
      <c r="A47" s="601" t="s">
        <v>78</v>
      </c>
      <c r="B47" s="581" t="s">
        <v>79</v>
      </c>
      <c r="C47" s="582">
        <v>0</v>
      </c>
      <c r="D47" s="582"/>
      <c r="E47" s="582"/>
    </row>
    <row r="48" spans="1:5" s="29" customFormat="1" ht="18" customHeight="1">
      <c r="A48" s="601" t="s">
        <v>80</v>
      </c>
      <c r="B48" s="581" t="s">
        <v>81</v>
      </c>
      <c r="C48" s="582">
        <v>2500000</v>
      </c>
      <c r="D48" s="582">
        <v>-1000000</v>
      </c>
      <c r="E48" s="582">
        <f t="shared" ref="E48:E113" si="1">(C48+D48)</f>
        <v>1500000</v>
      </c>
    </row>
    <row r="49" spans="1:5" s="29" customFormat="1" ht="18" customHeight="1">
      <c r="A49" s="601" t="s">
        <v>82</v>
      </c>
      <c r="B49" s="581" t="s">
        <v>83</v>
      </c>
      <c r="C49" s="582">
        <v>1500000</v>
      </c>
      <c r="D49" s="582">
        <v>-500000</v>
      </c>
      <c r="E49" s="582">
        <f t="shared" si="1"/>
        <v>1000000</v>
      </c>
    </row>
    <row r="50" spans="1:5" s="29" customFormat="1" ht="18" customHeight="1">
      <c r="A50" s="571"/>
      <c r="B50" s="581"/>
      <c r="C50" s="582"/>
      <c r="D50" s="582"/>
      <c r="E50" s="582">
        <f t="shared" si="1"/>
        <v>0</v>
      </c>
    </row>
    <row r="51" spans="1:5" s="29" customFormat="1" ht="18" customHeight="1">
      <c r="A51" s="575" t="s">
        <v>84</v>
      </c>
      <c r="B51" s="594" t="s">
        <v>85</v>
      </c>
      <c r="C51" s="592">
        <f>SUM(C52:C55)</f>
        <v>78991666</v>
      </c>
      <c r="D51" s="592"/>
      <c r="E51" s="592">
        <f>SUM(E52:E55)</f>
        <v>60708333</v>
      </c>
    </row>
    <row r="52" spans="1:5" s="29" customFormat="1" ht="18" customHeight="1">
      <c r="A52" s="601" t="s">
        <v>86</v>
      </c>
      <c r="B52" s="581" t="s">
        <v>87</v>
      </c>
      <c r="C52" s="582">
        <v>35708333</v>
      </c>
      <c r="D52" s="582">
        <v>0</v>
      </c>
      <c r="E52" s="582">
        <f t="shared" si="1"/>
        <v>35708333</v>
      </c>
    </row>
    <row r="53" spans="1:5" s="29" customFormat="1" ht="18" customHeight="1">
      <c r="A53" s="601" t="s">
        <v>88</v>
      </c>
      <c r="B53" s="581" t="s">
        <v>89</v>
      </c>
      <c r="C53" s="582">
        <v>4000000</v>
      </c>
      <c r="D53" s="582">
        <v>0</v>
      </c>
      <c r="E53" s="582">
        <f t="shared" si="1"/>
        <v>4000000</v>
      </c>
    </row>
    <row r="54" spans="1:5" s="29" customFormat="1" ht="18" customHeight="1">
      <c r="A54" s="601" t="s">
        <v>90</v>
      </c>
      <c r="B54" s="581" t="s">
        <v>91</v>
      </c>
      <c r="C54" s="582">
        <v>14283333</v>
      </c>
      <c r="D54" s="582">
        <v>-3283333</v>
      </c>
      <c r="E54" s="582">
        <f t="shared" si="1"/>
        <v>11000000</v>
      </c>
    </row>
    <row r="55" spans="1:5" s="29" customFormat="1" ht="18" customHeight="1">
      <c r="A55" s="601" t="s">
        <v>92</v>
      </c>
      <c r="B55" s="581" t="s">
        <v>93</v>
      </c>
      <c r="C55" s="582">
        <v>25000000</v>
      </c>
      <c r="D55" s="582">
        <v>-15000000</v>
      </c>
      <c r="E55" s="582">
        <f t="shared" si="1"/>
        <v>10000000</v>
      </c>
    </row>
    <row r="56" spans="1:5" s="29" customFormat="1" ht="18" customHeight="1">
      <c r="A56" s="571"/>
      <c r="B56" s="581"/>
      <c r="C56" s="582"/>
      <c r="D56" s="582"/>
      <c r="E56" s="582">
        <f t="shared" si="1"/>
        <v>0</v>
      </c>
    </row>
    <row r="57" spans="1:5" s="29" customFormat="1" ht="18" customHeight="1">
      <c r="A57" s="575" t="s">
        <v>94</v>
      </c>
      <c r="B57" s="594" t="s">
        <v>95</v>
      </c>
      <c r="C57" s="592">
        <f>SUM(C58:C60)</f>
        <v>33000000</v>
      </c>
      <c r="D57" s="592"/>
      <c r="E57" s="592">
        <f>SUM(E58:E60)</f>
        <v>20000000</v>
      </c>
    </row>
    <row r="58" spans="1:5" s="29" customFormat="1" ht="18" customHeight="1">
      <c r="A58" s="601" t="s">
        <v>96</v>
      </c>
      <c r="B58" s="581" t="s">
        <v>97</v>
      </c>
      <c r="C58" s="582">
        <v>13000000</v>
      </c>
      <c r="D58" s="582">
        <v>7000000</v>
      </c>
      <c r="E58" s="582">
        <f t="shared" si="1"/>
        <v>20000000</v>
      </c>
    </row>
    <row r="59" spans="1:5" s="29" customFormat="1" ht="18" customHeight="1">
      <c r="A59" s="601" t="s">
        <v>98</v>
      </c>
      <c r="B59" s="581" t="s">
        <v>99</v>
      </c>
      <c r="C59" s="582">
        <v>15000000</v>
      </c>
      <c r="D59" s="582">
        <v>-15000000</v>
      </c>
      <c r="E59" s="582">
        <f t="shared" si="1"/>
        <v>0</v>
      </c>
    </row>
    <row r="60" spans="1:5" s="29" customFormat="1" ht="18" customHeight="1">
      <c r="A60" s="601" t="s">
        <v>100</v>
      </c>
      <c r="B60" s="581" t="s">
        <v>101</v>
      </c>
      <c r="C60" s="582">
        <v>5000000</v>
      </c>
      <c r="D60" s="582">
        <v>-5000000</v>
      </c>
      <c r="E60" s="582">
        <f t="shared" si="1"/>
        <v>0</v>
      </c>
    </row>
    <row r="61" spans="1:5" s="29" customFormat="1" ht="18" customHeight="1">
      <c r="A61" s="571"/>
      <c r="B61" s="581"/>
      <c r="C61" s="582"/>
      <c r="D61" s="582"/>
      <c r="E61" s="582">
        <f t="shared" si="1"/>
        <v>0</v>
      </c>
    </row>
    <row r="62" spans="1:5" s="29" customFormat="1" ht="21.75" customHeight="1">
      <c r="A62" s="573" t="s">
        <v>102</v>
      </c>
      <c r="B62" s="588" t="s">
        <v>103</v>
      </c>
      <c r="C62" s="595">
        <f>SUM(C63+C72+C76+C80+C86+C96+C119+C103)</f>
        <v>773444000</v>
      </c>
      <c r="D62" s="595"/>
      <c r="E62" s="595">
        <f>SUM(E63+E72+E76+E80+E86+E96+E119+E103+E138)</f>
        <v>559159000</v>
      </c>
    </row>
    <row r="63" spans="1:5" s="29" customFormat="1" ht="21" customHeight="1">
      <c r="A63" s="575" t="s">
        <v>104</v>
      </c>
      <c r="B63" s="594" t="s">
        <v>105</v>
      </c>
      <c r="C63" s="592">
        <f>SUM(C64:C70)</f>
        <v>16344000</v>
      </c>
      <c r="D63" s="592"/>
      <c r="E63" s="592">
        <f>SUM(E64:E70)</f>
        <v>15344000</v>
      </c>
    </row>
    <row r="64" spans="1:5" s="29" customFormat="1" ht="18" customHeight="1">
      <c r="A64" s="601" t="s">
        <v>106</v>
      </c>
      <c r="B64" s="581" t="s">
        <v>107</v>
      </c>
      <c r="C64" s="582">
        <v>0</v>
      </c>
      <c r="D64" s="582"/>
      <c r="E64" s="582">
        <f t="shared" si="1"/>
        <v>0</v>
      </c>
    </row>
    <row r="65" spans="1:5" s="29" customFormat="1" ht="18" customHeight="1">
      <c r="A65" s="601" t="s">
        <v>108</v>
      </c>
      <c r="B65" s="581" t="s">
        <v>109</v>
      </c>
      <c r="C65" s="582">
        <v>4800000</v>
      </c>
      <c r="D65" s="582">
        <v>-2300000</v>
      </c>
      <c r="E65" s="582">
        <f t="shared" si="1"/>
        <v>2500000</v>
      </c>
    </row>
    <row r="66" spans="1:5" s="29" customFormat="1" ht="18" customHeight="1">
      <c r="A66" s="601" t="s">
        <v>110</v>
      </c>
      <c r="B66" s="581" t="s">
        <v>111</v>
      </c>
      <c r="C66" s="582">
        <v>24000</v>
      </c>
      <c r="D66" s="582"/>
      <c r="E66" s="582">
        <f t="shared" si="1"/>
        <v>24000</v>
      </c>
    </row>
    <row r="67" spans="1:5" s="29" customFormat="1" ht="18" customHeight="1">
      <c r="A67" s="601" t="s">
        <v>112</v>
      </c>
      <c r="B67" s="581" t="s">
        <v>113</v>
      </c>
      <c r="C67" s="582">
        <v>1200000</v>
      </c>
      <c r="D67" s="582">
        <v>2300000</v>
      </c>
      <c r="E67" s="582">
        <f t="shared" si="1"/>
        <v>3500000</v>
      </c>
    </row>
    <row r="68" spans="1:5" s="29" customFormat="1" ht="18" customHeight="1">
      <c r="A68" s="601" t="s">
        <v>114</v>
      </c>
      <c r="B68" s="581" t="s">
        <v>115</v>
      </c>
      <c r="C68" s="582">
        <v>9600000</v>
      </c>
      <c r="D68" s="582">
        <v>-1000000</v>
      </c>
      <c r="E68" s="582">
        <f t="shared" si="1"/>
        <v>8600000</v>
      </c>
    </row>
    <row r="69" spans="1:5" s="29" customFormat="1" ht="18" customHeight="1">
      <c r="A69" s="601" t="s">
        <v>116</v>
      </c>
      <c r="B69" s="581" t="s">
        <v>117</v>
      </c>
      <c r="C69" s="582">
        <v>480000</v>
      </c>
      <c r="D69" s="582">
        <v>0</v>
      </c>
      <c r="E69" s="582">
        <f t="shared" si="1"/>
        <v>480000</v>
      </c>
    </row>
    <row r="70" spans="1:5" s="29" customFormat="1" ht="18" customHeight="1">
      <c r="A70" s="601" t="s">
        <v>118</v>
      </c>
      <c r="B70" s="581" t="s">
        <v>119</v>
      </c>
      <c r="C70" s="582">
        <v>240000</v>
      </c>
      <c r="D70" s="582">
        <v>0</v>
      </c>
      <c r="E70" s="582">
        <f t="shared" si="1"/>
        <v>240000</v>
      </c>
    </row>
    <row r="71" spans="1:5" s="29" customFormat="1" ht="18" customHeight="1">
      <c r="A71" s="571"/>
      <c r="B71" s="581"/>
      <c r="C71" s="582"/>
      <c r="D71" s="582"/>
      <c r="E71" s="582">
        <f t="shared" si="1"/>
        <v>0</v>
      </c>
    </row>
    <row r="72" spans="1:5" s="29" customFormat="1" ht="18" customHeight="1">
      <c r="A72" s="575" t="s">
        <v>120</v>
      </c>
      <c r="B72" s="594" t="s">
        <v>121</v>
      </c>
      <c r="C72" s="592">
        <f>SUM(C73:C74)</f>
        <v>71000000</v>
      </c>
      <c r="D72" s="592"/>
      <c r="E72" s="592">
        <f>SUM(E73:E74)</f>
        <v>60150000</v>
      </c>
    </row>
    <row r="73" spans="1:5" s="29" customFormat="1" ht="18" customHeight="1">
      <c r="B73" s="581" t="s">
        <v>123</v>
      </c>
      <c r="C73" s="582">
        <v>70000000</v>
      </c>
      <c r="D73" s="582">
        <v>-10000000</v>
      </c>
      <c r="E73" s="582">
        <f t="shared" si="1"/>
        <v>60000000</v>
      </c>
    </row>
    <row r="74" spans="1:5" s="29" customFormat="1" ht="18" customHeight="1">
      <c r="A74" s="601" t="s">
        <v>122</v>
      </c>
      <c r="B74" s="581" t="s">
        <v>125</v>
      </c>
      <c r="C74" s="582">
        <v>1000000</v>
      </c>
      <c r="D74" s="582">
        <v>-850000</v>
      </c>
      <c r="E74" s="582">
        <f t="shared" si="1"/>
        <v>150000</v>
      </c>
    </row>
    <row r="75" spans="1:5" s="29" customFormat="1" ht="18" customHeight="1">
      <c r="A75" s="601" t="s">
        <v>124</v>
      </c>
      <c r="B75" s="581"/>
      <c r="C75" s="582"/>
      <c r="D75" s="582"/>
      <c r="E75" s="582">
        <f t="shared" si="1"/>
        <v>0</v>
      </c>
    </row>
    <row r="76" spans="1:5" s="29" customFormat="1" ht="19.5" customHeight="1">
      <c r="A76" s="575" t="s">
        <v>126</v>
      </c>
      <c r="B76" s="594" t="s">
        <v>127</v>
      </c>
      <c r="C76" s="592">
        <f>SUM(C77:C78)</f>
        <v>3500000</v>
      </c>
      <c r="D76" s="592"/>
      <c r="E76" s="592">
        <f>SUM(E77:E78)</f>
        <v>16100000</v>
      </c>
    </row>
    <row r="77" spans="1:5" s="29" customFormat="1" ht="21.75" customHeight="1">
      <c r="A77" s="601" t="s">
        <v>128</v>
      </c>
      <c r="B77" s="581" t="s">
        <v>129</v>
      </c>
      <c r="C77" s="582">
        <v>2500000</v>
      </c>
      <c r="D77" s="582">
        <v>12600000</v>
      </c>
      <c r="E77" s="582">
        <f t="shared" si="1"/>
        <v>15100000</v>
      </c>
    </row>
    <row r="78" spans="1:5" s="29" customFormat="1" ht="20.25" customHeight="1">
      <c r="A78" s="601" t="s">
        <v>130</v>
      </c>
      <c r="B78" s="581" t="s">
        <v>127</v>
      </c>
      <c r="C78" s="582">
        <v>1000000</v>
      </c>
      <c r="D78" s="582">
        <v>0</v>
      </c>
      <c r="E78" s="582">
        <f t="shared" si="1"/>
        <v>1000000</v>
      </c>
    </row>
    <row r="79" spans="1:5" s="29" customFormat="1" ht="18" customHeight="1">
      <c r="A79" s="571"/>
      <c r="B79" s="581"/>
      <c r="C79" s="582"/>
      <c r="D79" s="582"/>
      <c r="E79" s="582">
        <f t="shared" si="1"/>
        <v>0</v>
      </c>
    </row>
    <row r="80" spans="1:5" s="29" customFormat="1" ht="18" customHeight="1">
      <c r="A80" s="575" t="s">
        <v>131</v>
      </c>
      <c r="B80" s="594" t="s">
        <v>132</v>
      </c>
      <c r="C80" s="592">
        <f>SUM(C81:C84)</f>
        <v>1500000</v>
      </c>
      <c r="D80" s="592"/>
      <c r="E80" s="592">
        <f>SUM(E81:E84)</f>
        <v>500000</v>
      </c>
    </row>
    <row r="81" spans="1:5" s="29" customFormat="1" ht="18" customHeight="1">
      <c r="A81" s="601" t="s">
        <v>133</v>
      </c>
      <c r="B81" s="581" t="s">
        <v>134</v>
      </c>
      <c r="C81" s="582">
        <v>500000</v>
      </c>
      <c r="D81" s="582">
        <v>-350000</v>
      </c>
      <c r="E81" s="582">
        <f t="shared" si="1"/>
        <v>150000</v>
      </c>
    </row>
    <row r="82" spans="1:5" s="29" customFormat="1" ht="18" customHeight="1">
      <c r="A82" s="601" t="s">
        <v>135</v>
      </c>
      <c r="B82" s="581" t="s">
        <v>136</v>
      </c>
      <c r="C82" s="582">
        <v>500000</v>
      </c>
      <c r="D82" s="582">
        <v>-300000</v>
      </c>
      <c r="E82" s="582">
        <f t="shared" si="1"/>
        <v>200000</v>
      </c>
    </row>
    <row r="83" spans="1:5" s="29" customFormat="1" ht="18" customHeight="1">
      <c r="A83" s="601" t="s">
        <v>137</v>
      </c>
      <c r="B83" s="581" t="s">
        <v>138</v>
      </c>
      <c r="C83" s="582">
        <v>0</v>
      </c>
      <c r="D83" s="583"/>
      <c r="E83" s="582"/>
    </row>
    <row r="84" spans="1:5" s="29" customFormat="1" ht="18" customHeight="1">
      <c r="A84" s="601" t="s">
        <v>139</v>
      </c>
      <c r="B84" s="581" t="s">
        <v>140</v>
      </c>
      <c r="C84" s="582">
        <v>500000</v>
      </c>
      <c r="D84" s="582">
        <v>-350000</v>
      </c>
      <c r="E84" s="582">
        <f t="shared" si="1"/>
        <v>150000</v>
      </c>
    </row>
    <row r="85" spans="1:5" s="29" customFormat="1" ht="18" customHeight="1">
      <c r="A85" s="571"/>
      <c r="B85" s="581"/>
      <c r="C85" s="582"/>
      <c r="D85" s="582"/>
      <c r="E85" s="582">
        <f t="shared" si="1"/>
        <v>0</v>
      </c>
    </row>
    <row r="86" spans="1:5" s="29" customFormat="1" ht="18" customHeight="1">
      <c r="A86" s="575" t="s">
        <v>141</v>
      </c>
      <c r="B86" s="594" t="s">
        <v>142</v>
      </c>
      <c r="C86" s="592">
        <f>SUM(C87:C95)</f>
        <v>11100000</v>
      </c>
      <c r="D86" s="592"/>
      <c r="E86" s="592">
        <f>SUM(E87:E95)</f>
        <v>8000000</v>
      </c>
    </row>
    <row r="87" spans="1:5" s="29" customFormat="1" ht="18" customHeight="1">
      <c r="A87" s="601" t="s">
        <v>143</v>
      </c>
      <c r="B87" s="581" t="s">
        <v>144</v>
      </c>
      <c r="C87" s="582">
        <v>1000000</v>
      </c>
      <c r="D87" s="582">
        <v>-700000</v>
      </c>
      <c r="E87" s="582">
        <f t="shared" si="1"/>
        <v>300000</v>
      </c>
    </row>
    <row r="88" spans="1:5" s="29" customFormat="1" ht="18" customHeight="1">
      <c r="A88" s="601" t="s">
        <v>145</v>
      </c>
      <c r="B88" s="581" t="s">
        <v>146</v>
      </c>
      <c r="C88" s="582">
        <v>800000</v>
      </c>
      <c r="D88" s="582">
        <v>-300000</v>
      </c>
      <c r="E88" s="582">
        <f t="shared" si="1"/>
        <v>500000</v>
      </c>
    </row>
    <row r="89" spans="1:5" s="29" customFormat="1" ht="18" customHeight="1">
      <c r="A89" s="601" t="s">
        <v>147</v>
      </c>
      <c r="B89" s="581" t="s">
        <v>148</v>
      </c>
      <c r="C89" s="582">
        <v>800000</v>
      </c>
      <c r="D89" s="582">
        <v>-300000</v>
      </c>
      <c r="E89" s="582">
        <f t="shared" si="1"/>
        <v>500000</v>
      </c>
    </row>
    <row r="90" spans="1:5" s="29" customFormat="1" ht="18" customHeight="1">
      <c r="A90" s="601" t="s">
        <v>149</v>
      </c>
      <c r="B90" s="581" t="s">
        <v>150</v>
      </c>
      <c r="C90" s="582">
        <v>6000000</v>
      </c>
      <c r="D90" s="582">
        <v>-5000000</v>
      </c>
      <c r="E90" s="582">
        <f t="shared" si="1"/>
        <v>1000000</v>
      </c>
    </row>
    <row r="91" spans="1:5" s="29" customFormat="1" ht="18" customHeight="1">
      <c r="A91" s="601" t="s">
        <v>984</v>
      </c>
      <c r="B91" s="581" t="s">
        <v>985</v>
      </c>
      <c r="C91" s="582"/>
      <c r="D91" s="582">
        <v>1500000</v>
      </c>
      <c r="E91" s="582">
        <f t="shared" si="1"/>
        <v>1500000</v>
      </c>
    </row>
    <row r="92" spans="1:5" s="29" customFormat="1" ht="18" customHeight="1">
      <c r="A92" s="601" t="s">
        <v>151</v>
      </c>
      <c r="B92" s="581" t="s">
        <v>152</v>
      </c>
      <c r="C92" s="582">
        <v>1500000</v>
      </c>
      <c r="D92" s="582"/>
      <c r="E92" s="582">
        <f t="shared" si="1"/>
        <v>1500000</v>
      </c>
    </row>
    <row r="93" spans="1:5" s="29" customFormat="1" ht="18" customHeight="1">
      <c r="A93" s="601" t="s">
        <v>153</v>
      </c>
      <c r="B93" s="581" t="s">
        <v>154</v>
      </c>
      <c r="C93" s="582">
        <v>1000000</v>
      </c>
      <c r="D93" s="582">
        <v>200000</v>
      </c>
      <c r="E93" s="582">
        <f t="shared" si="1"/>
        <v>1200000</v>
      </c>
    </row>
    <row r="94" spans="1:5" s="29" customFormat="1" ht="18" customHeight="1">
      <c r="A94" s="601" t="s">
        <v>155</v>
      </c>
      <c r="B94" s="581" t="s">
        <v>156</v>
      </c>
      <c r="C94" s="582">
        <v>0</v>
      </c>
      <c r="D94" s="582">
        <v>1500000</v>
      </c>
      <c r="E94" s="582">
        <f t="shared" si="1"/>
        <v>1500000</v>
      </c>
    </row>
    <row r="95" spans="1:5" s="29" customFormat="1" ht="18" customHeight="1">
      <c r="A95" s="571"/>
      <c r="B95" s="581"/>
      <c r="C95" s="582"/>
      <c r="D95" s="582"/>
      <c r="E95" s="582">
        <f t="shared" si="1"/>
        <v>0</v>
      </c>
    </row>
    <row r="96" spans="1:5" s="29" customFormat="1" ht="18" customHeight="1">
      <c r="A96" s="575" t="s">
        <v>157</v>
      </c>
      <c r="B96" s="594" t="s">
        <v>158</v>
      </c>
      <c r="C96" s="592">
        <f>SUM(C97:C101)</f>
        <v>12000000</v>
      </c>
      <c r="D96" s="592"/>
      <c r="E96" s="592">
        <f>SUM(E97:E101)</f>
        <v>14000000</v>
      </c>
    </row>
    <row r="97" spans="1:5" s="29" customFormat="1" ht="18" customHeight="1">
      <c r="A97" s="601" t="s">
        <v>159</v>
      </c>
      <c r="B97" s="581" t="s">
        <v>160</v>
      </c>
      <c r="C97" s="582">
        <v>1000000</v>
      </c>
      <c r="D97" s="582">
        <v>0</v>
      </c>
      <c r="E97" s="582">
        <f t="shared" si="1"/>
        <v>1000000</v>
      </c>
    </row>
    <row r="98" spans="1:5" s="29" customFormat="1" ht="18" customHeight="1">
      <c r="A98" s="601" t="s">
        <v>161</v>
      </c>
      <c r="B98" s="581" t="s">
        <v>162</v>
      </c>
      <c r="C98" s="582">
        <v>1000000</v>
      </c>
      <c r="D98" s="582">
        <v>0</v>
      </c>
      <c r="E98" s="582">
        <f t="shared" si="1"/>
        <v>1000000</v>
      </c>
    </row>
    <row r="99" spans="1:5" s="29" customFormat="1" ht="18" customHeight="1">
      <c r="A99" s="601" t="s">
        <v>163</v>
      </c>
      <c r="B99" s="581" t="s">
        <v>164</v>
      </c>
      <c r="C99" s="582">
        <v>10000000</v>
      </c>
      <c r="D99" s="582">
        <v>2000000</v>
      </c>
      <c r="E99" s="582">
        <f t="shared" si="1"/>
        <v>12000000</v>
      </c>
    </row>
    <row r="100" spans="1:5" s="29" customFormat="1" ht="18" customHeight="1">
      <c r="A100" s="601" t="s">
        <v>165</v>
      </c>
      <c r="B100" s="581" t="s">
        <v>166</v>
      </c>
      <c r="C100" s="582">
        <v>0</v>
      </c>
      <c r="D100" s="582">
        <v>0</v>
      </c>
      <c r="E100" s="582">
        <f t="shared" si="1"/>
        <v>0</v>
      </c>
    </row>
    <row r="101" spans="1:5" s="29" customFormat="1" ht="18" customHeight="1">
      <c r="A101" s="601" t="s">
        <v>167</v>
      </c>
      <c r="B101" s="581" t="s">
        <v>168</v>
      </c>
      <c r="C101" s="582">
        <v>0</v>
      </c>
      <c r="D101" s="582">
        <v>0</v>
      </c>
      <c r="E101" s="582">
        <f t="shared" si="1"/>
        <v>0</v>
      </c>
    </row>
    <row r="102" spans="1:5" s="29" customFormat="1" ht="18" customHeight="1">
      <c r="A102" s="571"/>
      <c r="B102" s="581"/>
      <c r="C102" s="582"/>
      <c r="D102" s="582"/>
      <c r="E102" s="582">
        <f t="shared" si="1"/>
        <v>0</v>
      </c>
    </row>
    <row r="103" spans="1:5" s="29" customFormat="1" ht="18" customHeight="1">
      <c r="A103" s="575" t="s">
        <v>169</v>
      </c>
      <c r="B103" s="594" t="s">
        <v>170</v>
      </c>
      <c r="C103" s="592">
        <f>SUM(C104:C116)</f>
        <v>111700000</v>
      </c>
      <c r="D103" s="592"/>
      <c r="E103" s="592">
        <f>SUM(E104:E117)</f>
        <v>69600000</v>
      </c>
    </row>
    <row r="104" spans="1:5" s="29" customFormat="1" ht="18" customHeight="1">
      <c r="A104" s="601" t="s">
        <v>171</v>
      </c>
      <c r="B104" s="581" t="s">
        <v>172</v>
      </c>
      <c r="C104" s="582">
        <v>90000000</v>
      </c>
      <c r="D104" s="582">
        <v>-33800000</v>
      </c>
      <c r="E104" s="582">
        <f>(C104+D104)</f>
        <v>56200000</v>
      </c>
    </row>
    <row r="105" spans="1:5" s="29" customFormat="1" ht="18" customHeight="1">
      <c r="A105" s="601" t="s">
        <v>173</v>
      </c>
      <c r="B105" s="581" t="s">
        <v>174</v>
      </c>
      <c r="C105" s="582">
        <v>7200000</v>
      </c>
      <c r="D105" s="582">
        <v>-4200000</v>
      </c>
      <c r="E105" s="582">
        <f t="shared" si="1"/>
        <v>3000000</v>
      </c>
    </row>
    <row r="106" spans="1:5" s="29" customFormat="1" ht="18" customHeight="1">
      <c r="A106" s="601" t="s">
        <v>175</v>
      </c>
      <c r="B106" s="581" t="s">
        <v>176</v>
      </c>
      <c r="C106" s="582">
        <v>0</v>
      </c>
      <c r="D106" s="582">
        <v>0</v>
      </c>
      <c r="E106" s="582">
        <f t="shared" si="1"/>
        <v>0</v>
      </c>
    </row>
    <row r="107" spans="1:5" s="29" customFormat="1" ht="18" customHeight="1">
      <c r="A107" s="601" t="s">
        <v>177</v>
      </c>
      <c r="B107" s="581" t="s">
        <v>178</v>
      </c>
      <c r="C107" s="582">
        <v>0</v>
      </c>
      <c r="D107" s="582"/>
      <c r="E107" s="582">
        <f t="shared" si="1"/>
        <v>0</v>
      </c>
    </row>
    <row r="108" spans="1:5" s="29" customFormat="1" ht="18" customHeight="1">
      <c r="A108" s="601" t="s">
        <v>179</v>
      </c>
      <c r="B108" s="581" t="s">
        <v>180</v>
      </c>
      <c r="C108" s="582">
        <v>5000000</v>
      </c>
      <c r="D108" s="582">
        <v>-3000000</v>
      </c>
      <c r="E108" s="582">
        <f t="shared" si="1"/>
        <v>2000000</v>
      </c>
    </row>
    <row r="109" spans="1:5" s="29" customFormat="1" ht="18" customHeight="1">
      <c r="A109" s="601" t="s">
        <v>1521</v>
      </c>
      <c r="B109" s="581" t="s">
        <v>3090</v>
      </c>
      <c r="C109" s="582"/>
      <c r="D109" s="582">
        <v>1000000</v>
      </c>
      <c r="E109" s="582">
        <f t="shared" si="1"/>
        <v>1000000</v>
      </c>
    </row>
    <row r="110" spans="1:5" s="29" customFormat="1" ht="18" customHeight="1">
      <c r="A110" s="601" t="s">
        <v>181</v>
      </c>
      <c r="B110" s="581" t="s">
        <v>182</v>
      </c>
      <c r="C110" s="582">
        <v>3000000</v>
      </c>
      <c r="D110" s="582">
        <v>-2000000</v>
      </c>
      <c r="E110" s="582">
        <f t="shared" si="1"/>
        <v>1000000</v>
      </c>
    </row>
    <row r="111" spans="1:5" s="29" customFormat="1" ht="18" customHeight="1">
      <c r="A111" s="601" t="s">
        <v>183</v>
      </c>
      <c r="B111" s="581" t="s">
        <v>184</v>
      </c>
      <c r="C111" s="582">
        <v>2500000</v>
      </c>
      <c r="D111" s="582">
        <v>-1500000</v>
      </c>
      <c r="E111" s="582">
        <f t="shared" si="1"/>
        <v>1000000</v>
      </c>
    </row>
    <row r="112" spans="1:5" s="29" customFormat="1" ht="18" customHeight="1">
      <c r="A112" s="601" t="s">
        <v>185</v>
      </c>
      <c r="B112" s="581" t="s">
        <v>186</v>
      </c>
      <c r="C112" s="582">
        <v>0</v>
      </c>
      <c r="D112" s="582">
        <v>0</v>
      </c>
      <c r="E112" s="582">
        <f t="shared" si="1"/>
        <v>0</v>
      </c>
    </row>
    <row r="113" spans="1:5" s="29" customFormat="1" ht="18" customHeight="1">
      <c r="A113" s="601" t="s">
        <v>187</v>
      </c>
      <c r="B113" s="581" t="s">
        <v>188</v>
      </c>
      <c r="C113" s="582">
        <v>0</v>
      </c>
      <c r="D113" s="582">
        <v>0</v>
      </c>
      <c r="E113" s="582">
        <f t="shared" si="1"/>
        <v>0</v>
      </c>
    </row>
    <row r="114" spans="1:5" s="29" customFormat="1" ht="18" customHeight="1">
      <c r="A114" s="601" t="s">
        <v>189</v>
      </c>
      <c r="B114" s="581" t="s">
        <v>190</v>
      </c>
      <c r="C114" s="582">
        <v>0</v>
      </c>
      <c r="D114" s="582">
        <v>0</v>
      </c>
      <c r="E114" s="582">
        <f t="shared" ref="E114:E176" si="2">(C114+D114)</f>
        <v>0</v>
      </c>
    </row>
    <row r="115" spans="1:5" s="29" customFormat="1" ht="18" customHeight="1">
      <c r="A115" s="601" t="s">
        <v>191</v>
      </c>
      <c r="B115" s="581" t="s">
        <v>192</v>
      </c>
      <c r="C115" s="582">
        <v>4000000</v>
      </c>
      <c r="D115" s="582"/>
      <c r="E115" s="582">
        <f t="shared" si="2"/>
        <v>4000000</v>
      </c>
    </row>
    <row r="116" spans="1:5" s="29" customFormat="1" ht="18" customHeight="1">
      <c r="A116" s="601" t="s">
        <v>193</v>
      </c>
      <c r="B116" s="581" t="s">
        <v>194</v>
      </c>
      <c r="C116" s="582">
        <v>0</v>
      </c>
      <c r="D116" s="582">
        <v>1400000</v>
      </c>
      <c r="E116" s="582">
        <f t="shared" si="2"/>
        <v>1400000</v>
      </c>
    </row>
    <row r="117" spans="1:5" s="29" customFormat="1" ht="18" customHeight="1">
      <c r="A117" s="601" t="s">
        <v>195</v>
      </c>
      <c r="B117" s="581" t="s">
        <v>196</v>
      </c>
      <c r="C117" s="582">
        <v>0</v>
      </c>
      <c r="D117" s="582"/>
      <c r="E117" s="582">
        <f t="shared" si="2"/>
        <v>0</v>
      </c>
    </row>
    <row r="118" spans="1:5" s="29" customFormat="1" ht="18" customHeight="1">
      <c r="A118" s="571"/>
      <c r="B118" s="581"/>
      <c r="C118" s="582"/>
      <c r="D118" s="582"/>
      <c r="E118" s="582">
        <f t="shared" si="2"/>
        <v>0</v>
      </c>
    </row>
    <row r="119" spans="1:5" s="29" customFormat="1" ht="18" customHeight="1">
      <c r="A119" s="575" t="s">
        <v>197</v>
      </c>
      <c r="B119" s="594" t="s">
        <v>198</v>
      </c>
      <c r="C119" s="592">
        <f>SUM(C120:C137)</f>
        <v>546300000</v>
      </c>
      <c r="D119" s="592"/>
      <c r="E119" s="592">
        <f>SUM(E120:E137)</f>
        <v>370000000</v>
      </c>
    </row>
    <row r="120" spans="1:5" s="29" customFormat="1" ht="20.25" customHeight="1">
      <c r="A120" s="601" t="s">
        <v>199</v>
      </c>
      <c r="B120" s="581" t="s">
        <v>200</v>
      </c>
      <c r="C120" s="582">
        <v>2500000</v>
      </c>
      <c r="D120" s="582">
        <v>0</v>
      </c>
      <c r="E120" s="582">
        <f t="shared" si="2"/>
        <v>2500000</v>
      </c>
    </row>
    <row r="121" spans="1:5" s="29" customFormat="1" ht="18" customHeight="1">
      <c r="A121" s="601" t="s">
        <v>201</v>
      </c>
      <c r="B121" s="581" t="s">
        <v>202</v>
      </c>
      <c r="C121" s="582">
        <v>1000000</v>
      </c>
      <c r="D121" s="582">
        <v>-900000</v>
      </c>
      <c r="E121" s="582">
        <f t="shared" si="2"/>
        <v>100000</v>
      </c>
    </row>
    <row r="122" spans="1:5" s="29" customFormat="1" ht="18" customHeight="1">
      <c r="A122" s="601" t="s">
        <v>998</v>
      </c>
      <c r="B122" s="581" t="s">
        <v>999</v>
      </c>
      <c r="C122" s="582"/>
      <c r="D122" s="582">
        <v>500000</v>
      </c>
      <c r="E122" s="582">
        <f t="shared" si="2"/>
        <v>500000</v>
      </c>
    </row>
    <row r="123" spans="1:5" s="29" customFormat="1" ht="18" customHeight="1">
      <c r="A123" s="601" t="s">
        <v>203</v>
      </c>
      <c r="B123" s="581" t="s">
        <v>204</v>
      </c>
      <c r="C123" s="582">
        <v>500000</v>
      </c>
      <c r="D123" s="582"/>
      <c r="E123" s="582">
        <f t="shared" si="2"/>
        <v>500000</v>
      </c>
    </row>
    <row r="124" spans="1:5" s="29" customFormat="1" ht="18" customHeight="1">
      <c r="A124" s="601" t="s">
        <v>205</v>
      </c>
      <c r="B124" s="581" t="s">
        <v>206</v>
      </c>
      <c r="C124" s="582">
        <v>1000000</v>
      </c>
      <c r="D124" s="582">
        <v>-800000</v>
      </c>
      <c r="E124" s="582">
        <f t="shared" si="2"/>
        <v>200000</v>
      </c>
    </row>
    <row r="125" spans="1:5" s="29" customFormat="1" ht="18" customHeight="1">
      <c r="A125" s="601" t="s">
        <v>207</v>
      </c>
      <c r="B125" s="581" t="s">
        <v>208</v>
      </c>
      <c r="C125" s="582">
        <v>0</v>
      </c>
      <c r="D125" s="582"/>
      <c r="E125" s="582">
        <f t="shared" si="2"/>
        <v>0</v>
      </c>
    </row>
    <row r="126" spans="1:5" s="29" customFormat="1" ht="18" customHeight="1">
      <c r="A126" s="601" t="s">
        <v>209</v>
      </c>
      <c r="B126" s="581" t="s">
        <v>210</v>
      </c>
      <c r="C126" s="582">
        <v>1800000</v>
      </c>
      <c r="D126" s="582">
        <v>-1100000</v>
      </c>
      <c r="E126" s="582">
        <f t="shared" si="2"/>
        <v>700000</v>
      </c>
    </row>
    <row r="127" spans="1:5" s="29" customFormat="1" ht="18" customHeight="1">
      <c r="A127" s="601" t="s">
        <v>211</v>
      </c>
      <c r="B127" s="581" t="s">
        <v>212</v>
      </c>
      <c r="C127" s="582">
        <v>0</v>
      </c>
      <c r="D127" s="582">
        <v>0</v>
      </c>
      <c r="E127" s="582">
        <f t="shared" si="2"/>
        <v>0</v>
      </c>
    </row>
    <row r="128" spans="1:5" s="29" customFormat="1" ht="18" customHeight="1">
      <c r="A128" s="601" t="s">
        <v>213</v>
      </c>
      <c r="B128" s="581" t="s">
        <v>214</v>
      </c>
      <c r="C128" s="582">
        <v>10000000</v>
      </c>
      <c r="D128" s="582">
        <v>-5000000</v>
      </c>
      <c r="E128" s="582">
        <f t="shared" si="2"/>
        <v>5000000</v>
      </c>
    </row>
    <row r="129" spans="1:6" s="29" customFormat="1" ht="18" customHeight="1">
      <c r="A129" s="601" t="s">
        <v>215</v>
      </c>
      <c r="B129" s="581" t="s">
        <v>216</v>
      </c>
      <c r="C129" s="582">
        <v>1000000</v>
      </c>
      <c r="D129" s="582">
        <v>4000000</v>
      </c>
      <c r="E129" s="582">
        <f t="shared" si="2"/>
        <v>5000000</v>
      </c>
    </row>
    <row r="130" spans="1:6" s="29" customFormat="1" ht="18" customHeight="1">
      <c r="A130" s="601" t="s">
        <v>217</v>
      </c>
      <c r="B130" s="581" t="s">
        <v>218</v>
      </c>
      <c r="C130" s="582">
        <v>10000000</v>
      </c>
      <c r="D130" s="582">
        <v>2400000</v>
      </c>
      <c r="E130" s="582">
        <f t="shared" si="2"/>
        <v>12400000</v>
      </c>
    </row>
    <row r="131" spans="1:6" s="29" customFormat="1" ht="18" customHeight="1">
      <c r="A131" s="601" t="s">
        <v>219</v>
      </c>
      <c r="B131" s="581" t="s">
        <v>220</v>
      </c>
      <c r="C131" s="582">
        <v>10000000</v>
      </c>
      <c r="D131" s="582">
        <v>-3500000</v>
      </c>
      <c r="E131" s="582">
        <f t="shared" si="2"/>
        <v>6500000</v>
      </c>
    </row>
    <row r="132" spans="1:6" s="29" customFormat="1" ht="18" customHeight="1">
      <c r="A132" s="601" t="s">
        <v>221</v>
      </c>
      <c r="B132" s="581" t="s">
        <v>222</v>
      </c>
      <c r="C132" s="582">
        <v>10000000</v>
      </c>
      <c r="D132" s="582">
        <v>0</v>
      </c>
      <c r="E132" s="582">
        <f t="shared" si="2"/>
        <v>10000000</v>
      </c>
    </row>
    <row r="133" spans="1:6" s="29" customFormat="1" ht="18" customHeight="1">
      <c r="A133" s="601" t="s">
        <v>223</v>
      </c>
      <c r="B133" s="581" t="s">
        <v>224</v>
      </c>
      <c r="C133" s="582">
        <v>8000000</v>
      </c>
      <c r="D133" s="582">
        <v>-7000000</v>
      </c>
      <c r="E133" s="582">
        <f t="shared" si="2"/>
        <v>1000000</v>
      </c>
      <c r="F133" s="517"/>
    </row>
    <row r="134" spans="1:6" s="29" customFormat="1" ht="18" customHeight="1">
      <c r="A134" s="601" t="s">
        <v>225</v>
      </c>
      <c r="B134" s="581" t="s">
        <v>226</v>
      </c>
      <c r="C134" s="582">
        <v>229000000</v>
      </c>
      <c r="D134" s="582">
        <v>-187000000</v>
      </c>
      <c r="E134" s="582">
        <f t="shared" si="2"/>
        <v>42000000</v>
      </c>
    </row>
    <row r="135" spans="1:6" s="29" customFormat="1" ht="18" customHeight="1">
      <c r="A135" s="601" t="s">
        <v>227</v>
      </c>
      <c r="B135" s="581" t="s">
        <v>228</v>
      </c>
      <c r="C135" s="582">
        <v>261500000</v>
      </c>
      <c r="D135" s="582">
        <v>22000000</v>
      </c>
      <c r="E135" s="582">
        <f t="shared" si="2"/>
        <v>283500000</v>
      </c>
    </row>
    <row r="136" spans="1:6" s="29" customFormat="1" ht="18" customHeight="1">
      <c r="A136" s="601" t="s">
        <v>229</v>
      </c>
      <c r="B136" s="581" t="s">
        <v>230</v>
      </c>
      <c r="C136" s="582">
        <v>0</v>
      </c>
      <c r="D136" s="582">
        <v>0</v>
      </c>
      <c r="E136" s="582">
        <f t="shared" si="2"/>
        <v>0</v>
      </c>
    </row>
    <row r="137" spans="1:6" s="29" customFormat="1" ht="23.25">
      <c r="A137" s="601" t="s">
        <v>231</v>
      </c>
      <c r="B137" s="581" t="s">
        <v>232</v>
      </c>
      <c r="C137" s="582">
        <v>0</v>
      </c>
      <c r="D137" s="582">
        <v>100000</v>
      </c>
      <c r="E137" s="582">
        <f t="shared" si="2"/>
        <v>100000</v>
      </c>
    </row>
    <row r="138" spans="1:6" s="29" customFormat="1" ht="23.25">
      <c r="A138" s="575" t="s">
        <v>233</v>
      </c>
      <c r="B138" s="594" t="s">
        <v>234</v>
      </c>
      <c r="C138" s="594"/>
      <c r="D138" s="592">
        <f>SUM(D139:D141)</f>
        <v>5465000</v>
      </c>
      <c r="E138" s="592">
        <f>SUM(E139:E141)</f>
        <v>5465000</v>
      </c>
    </row>
    <row r="139" spans="1:6" s="29" customFormat="1" ht="19.5" customHeight="1">
      <c r="A139" s="602" t="s">
        <v>235</v>
      </c>
      <c r="B139" s="596" t="s">
        <v>234</v>
      </c>
      <c r="C139" s="597">
        <v>0</v>
      </c>
      <c r="D139" s="582">
        <v>2800000</v>
      </c>
      <c r="E139" s="582">
        <f t="shared" si="2"/>
        <v>2800000</v>
      </c>
      <c r="F139" s="517" t="s">
        <v>762</v>
      </c>
    </row>
    <row r="140" spans="1:6" s="29" customFormat="1" ht="18" customHeight="1">
      <c r="A140" s="601" t="s">
        <v>237</v>
      </c>
      <c r="B140" s="581" t="s">
        <v>3091</v>
      </c>
      <c r="C140" s="582">
        <v>0</v>
      </c>
      <c r="D140" s="582">
        <v>165000</v>
      </c>
      <c r="E140" s="582">
        <f t="shared" si="2"/>
        <v>165000</v>
      </c>
    </row>
    <row r="141" spans="1:6" s="29" customFormat="1" ht="18" customHeight="1">
      <c r="A141" s="601" t="s">
        <v>1035</v>
      </c>
      <c r="B141" s="581" t="s">
        <v>1036</v>
      </c>
      <c r="C141" s="582"/>
      <c r="D141" s="582">
        <v>2500000</v>
      </c>
      <c r="E141" s="582">
        <f t="shared" si="2"/>
        <v>2500000</v>
      </c>
    </row>
    <row r="142" spans="1:6" s="29" customFormat="1" ht="19.5" customHeight="1">
      <c r="A142" s="576" t="s">
        <v>238</v>
      </c>
      <c r="B142" s="598" t="s">
        <v>239</v>
      </c>
      <c r="C142" s="599">
        <f>C143+C147+C152+C160+C163+C168+C177+C187</f>
        <v>38024600</v>
      </c>
      <c r="D142" s="599"/>
      <c r="E142" s="599">
        <f>E143+E147+E152+E160+E163+E168+E177+E187</f>
        <v>35142288</v>
      </c>
    </row>
    <row r="143" spans="1:6" s="29" customFormat="1" ht="19.5" customHeight="1">
      <c r="A143" s="575" t="s">
        <v>240</v>
      </c>
      <c r="B143" s="594" t="s">
        <v>241</v>
      </c>
      <c r="C143" s="592">
        <f>SUM(C144:C145)</f>
        <v>2550000</v>
      </c>
      <c r="D143" s="592">
        <v>0</v>
      </c>
      <c r="E143" s="592">
        <f>SUM(E144:E145)</f>
        <v>2050000</v>
      </c>
    </row>
    <row r="144" spans="1:6" s="29" customFormat="1" ht="18" customHeight="1">
      <c r="A144" s="601" t="s">
        <v>242</v>
      </c>
      <c r="B144" s="581" t="s">
        <v>241</v>
      </c>
      <c r="C144" s="582">
        <v>2500000</v>
      </c>
      <c r="D144" s="582">
        <v>-500000</v>
      </c>
      <c r="E144" s="582">
        <f t="shared" si="2"/>
        <v>2000000</v>
      </c>
    </row>
    <row r="145" spans="1:5" s="29" customFormat="1" ht="18" customHeight="1">
      <c r="A145" s="601" t="s">
        <v>243</v>
      </c>
      <c r="B145" s="581" t="s">
        <v>244</v>
      </c>
      <c r="C145" s="582">
        <v>50000</v>
      </c>
      <c r="D145" s="582">
        <v>0</v>
      </c>
      <c r="E145" s="582">
        <f t="shared" si="2"/>
        <v>50000</v>
      </c>
    </row>
    <row r="146" spans="1:5" s="29" customFormat="1" ht="18" customHeight="1">
      <c r="A146" s="571"/>
      <c r="B146" s="581"/>
      <c r="C146" s="582"/>
      <c r="D146" s="582"/>
      <c r="E146" s="582">
        <f t="shared" si="2"/>
        <v>0</v>
      </c>
    </row>
    <row r="147" spans="1:5" s="29" customFormat="1" ht="18" customHeight="1">
      <c r="A147" s="575" t="s">
        <v>245</v>
      </c>
      <c r="B147" s="594" t="s">
        <v>246</v>
      </c>
      <c r="C147" s="592">
        <f>SUM(C148:C150)</f>
        <v>4700000</v>
      </c>
      <c r="D147" s="592"/>
      <c r="E147" s="592">
        <f>SUM(E148:E150)</f>
        <v>4600000</v>
      </c>
    </row>
    <row r="148" spans="1:5" s="29" customFormat="1" ht="18" customHeight="1">
      <c r="A148" s="601" t="s">
        <v>247</v>
      </c>
      <c r="B148" s="581" t="s">
        <v>248</v>
      </c>
      <c r="C148" s="582">
        <v>200000</v>
      </c>
      <c r="D148" s="582">
        <v>-100000</v>
      </c>
      <c r="E148" s="582">
        <f t="shared" si="2"/>
        <v>100000</v>
      </c>
    </row>
    <row r="149" spans="1:5" s="29" customFormat="1" ht="18" customHeight="1">
      <c r="A149" s="601" t="s">
        <v>249</v>
      </c>
      <c r="B149" s="581" t="s">
        <v>250</v>
      </c>
      <c r="C149" s="582">
        <v>4500000</v>
      </c>
      <c r="D149" s="582">
        <v>0</v>
      </c>
      <c r="E149" s="582">
        <f t="shared" si="2"/>
        <v>4500000</v>
      </c>
    </row>
    <row r="150" spans="1:5" s="29" customFormat="1" ht="18" customHeight="1">
      <c r="A150" s="601" t="s">
        <v>251</v>
      </c>
      <c r="B150" s="581" t="s">
        <v>252</v>
      </c>
      <c r="C150" s="582">
        <v>0</v>
      </c>
      <c r="D150" s="582"/>
      <c r="E150" s="582">
        <f t="shared" si="2"/>
        <v>0</v>
      </c>
    </row>
    <row r="151" spans="1:5" s="29" customFormat="1" ht="18" customHeight="1">
      <c r="A151" s="571"/>
      <c r="B151" s="581"/>
      <c r="C151" s="582"/>
      <c r="D151" s="582"/>
      <c r="E151" s="582">
        <f t="shared" si="2"/>
        <v>0</v>
      </c>
    </row>
    <row r="152" spans="1:5" s="29" customFormat="1" ht="18" customHeight="1">
      <c r="A152" s="575" t="s">
        <v>253</v>
      </c>
      <c r="B152" s="594" t="s">
        <v>254</v>
      </c>
      <c r="C152" s="592">
        <f>SUM(C153:C158)</f>
        <v>1800000</v>
      </c>
      <c r="D152" s="592"/>
      <c r="E152" s="592">
        <f>SUM(E153:E158)</f>
        <v>900000</v>
      </c>
    </row>
    <row r="153" spans="1:5" s="29" customFormat="1" ht="18" customHeight="1">
      <c r="A153" s="601" t="s">
        <v>255</v>
      </c>
      <c r="B153" s="581" t="s">
        <v>256</v>
      </c>
      <c r="C153" s="582">
        <v>300000</v>
      </c>
      <c r="D153" s="582"/>
      <c r="E153" s="582">
        <f t="shared" si="2"/>
        <v>300000</v>
      </c>
    </row>
    <row r="154" spans="1:5" s="29" customFormat="1" ht="18" customHeight="1">
      <c r="A154" s="601" t="s">
        <v>257</v>
      </c>
      <c r="B154" s="581" t="s">
        <v>258</v>
      </c>
      <c r="C154" s="582">
        <v>300000</v>
      </c>
      <c r="D154" s="582">
        <v>-200000</v>
      </c>
      <c r="E154" s="582">
        <f t="shared" si="2"/>
        <v>100000</v>
      </c>
    </row>
    <row r="155" spans="1:5" s="29" customFormat="1" ht="18" customHeight="1">
      <c r="A155" s="601" t="s">
        <v>259</v>
      </c>
      <c r="B155" s="581" t="s">
        <v>260</v>
      </c>
      <c r="C155" s="582">
        <v>300000</v>
      </c>
      <c r="D155" s="582">
        <v>-200000</v>
      </c>
      <c r="E155" s="582">
        <f t="shared" si="2"/>
        <v>100000</v>
      </c>
    </row>
    <row r="156" spans="1:5" s="29" customFormat="1" ht="18" customHeight="1">
      <c r="A156" s="601" t="s">
        <v>261</v>
      </c>
      <c r="B156" s="581" t="s">
        <v>262</v>
      </c>
      <c r="C156" s="582">
        <v>600000</v>
      </c>
      <c r="D156" s="582">
        <v>-300000</v>
      </c>
      <c r="E156" s="582">
        <f t="shared" si="2"/>
        <v>300000</v>
      </c>
    </row>
    <row r="157" spans="1:5" s="29" customFormat="1" ht="18" customHeight="1">
      <c r="A157" s="601" t="s">
        <v>263</v>
      </c>
      <c r="B157" s="581" t="s">
        <v>264</v>
      </c>
      <c r="C157" s="582">
        <v>300000</v>
      </c>
      <c r="D157" s="582">
        <v>-200000</v>
      </c>
      <c r="E157" s="582">
        <f t="shared" si="2"/>
        <v>100000</v>
      </c>
    </row>
    <row r="158" spans="1:5" s="29" customFormat="1" ht="18" customHeight="1">
      <c r="A158" s="601" t="s">
        <v>265</v>
      </c>
      <c r="B158" s="581" t="s">
        <v>266</v>
      </c>
      <c r="C158" s="582">
        <v>0</v>
      </c>
      <c r="D158" s="582"/>
      <c r="E158" s="582">
        <f t="shared" si="2"/>
        <v>0</v>
      </c>
    </row>
    <row r="159" spans="1:5" s="29" customFormat="1" ht="18" customHeight="1">
      <c r="A159" s="571"/>
      <c r="B159" s="581"/>
      <c r="C159" s="582"/>
      <c r="D159" s="582"/>
      <c r="E159" s="582">
        <f t="shared" si="2"/>
        <v>0</v>
      </c>
    </row>
    <row r="160" spans="1:5" s="29" customFormat="1" ht="18" customHeight="1">
      <c r="A160" s="575" t="s">
        <v>267</v>
      </c>
      <c r="B160" s="594" t="s">
        <v>268</v>
      </c>
      <c r="C160" s="592">
        <f>SUM(C161)</f>
        <v>800000</v>
      </c>
      <c r="D160" s="592"/>
      <c r="E160" s="592">
        <f>SUM(E161)</f>
        <v>200000</v>
      </c>
    </row>
    <row r="161" spans="1:5" s="29" customFormat="1" ht="18" customHeight="1">
      <c r="A161" s="601" t="s">
        <v>269</v>
      </c>
      <c r="B161" s="581" t="s">
        <v>270</v>
      </c>
      <c r="C161" s="582">
        <v>800000</v>
      </c>
      <c r="D161" s="582">
        <v>-600000</v>
      </c>
      <c r="E161" s="582">
        <f t="shared" si="2"/>
        <v>200000</v>
      </c>
    </row>
    <row r="162" spans="1:5" s="29" customFormat="1" ht="18" customHeight="1">
      <c r="A162" s="571"/>
      <c r="B162" s="581"/>
      <c r="C162" s="582"/>
      <c r="D162" s="582"/>
      <c r="E162" s="582">
        <f t="shared" si="2"/>
        <v>0</v>
      </c>
    </row>
    <row r="163" spans="1:5" s="29" customFormat="1" ht="18" customHeight="1">
      <c r="A163" s="575" t="s">
        <v>271</v>
      </c>
      <c r="B163" s="594" t="s">
        <v>272</v>
      </c>
      <c r="C163" s="592">
        <f>SUM(C164:C166)</f>
        <v>1000000</v>
      </c>
      <c r="D163" s="592"/>
      <c r="E163" s="592">
        <f t="shared" si="2"/>
        <v>1000000</v>
      </c>
    </row>
    <row r="164" spans="1:5" s="29" customFormat="1" ht="18" customHeight="1">
      <c r="A164" s="601" t="s">
        <v>273</v>
      </c>
      <c r="B164" s="581" t="s">
        <v>274</v>
      </c>
      <c r="C164" s="582">
        <v>900000</v>
      </c>
      <c r="D164" s="582">
        <v>0</v>
      </c>
      <c r="E164" s="582">
        <f t="shared" si="2"/>
        <v>900000</v>
      </c>
    </row>
    <row r="165" spans="1:5" s="29" customFormat="1" ht="18" customHeight="1">
      <c r="A165" s="601" t="s">
        <v>275</v>
      </c>
      <c r="B165" s="581" t="s">
        <v>276</v>
      </c>
      <c r="C165" s="582">
        <v>50000</v>
      </c>
      <c r="D165" s="582">
        <v>0</v>
      </c>
      <c r="E165" s="582">
        <f t="shared" si="2"/>
        <v>50000</v>
      </c>
    </row>
    <row r="166" spans="1:5" s="29" customFormat="1" ht="18" customHeight="1">
      <c r="A166" s="601" t="s">
        <v>277</v>
      </c>
      <c r="B166" s="581" t="s">
        <v>278</v>
      </c>
      <c r="C166" s="582">
        <v>50000</v>
      </c>
      <c r="D166" s="582">
        <v>0</v>
      </c>
      <c r="E166" s="582">
        <f t="shared" si="2"/>
        <v>50000</v>
      </c>
    </row>
    <row r="167" spans="1:5" s="29" customFormat="1" ht="18" customHeight="1">
      <c r="A167" s="571"/>
      <c r="B167" s="581"/>
      <c r="C167" s="582"/>
      <c r="D167" s="582"/>
      <c r="E167" s="582">
        <f t="shared" si="2"/>
        <v>0</v>
      </c>
    </row>
    <row r="168" spans="1:5" s="29" customFormat="1" ht="18" customHeight="1">
      <c r="A168" s="575" t="s">
        <v>279</v>
      </c>
      <c r="B168" s="594" t="s">
        <v>280</v>
      </c>
      <c r="C168" s="592">
        <f>SUM(C169:C175)</f>
        <v>50000</v>
      </c>
      <c r="D168" s="592"/>
      <c r="E168" s="592">
        <f>SUM(E169:E175)</f>
        <v>100000</v>
      </c>
    </row>
    <row r="169" spans="1:5" s="29" customFormat="1" ht="18" customHeight="1">
      <c r="A169" s="601" t="s">
        <v>281</v>
      </c>
      <c r="B169" s="581" t="s">
        <v>282</v>
      </c>
      <c r="C169" s="582">
        <v>50000</v>
      </c>
      <c r="D169" s="582"/>
      <c r="E169" s="582">
        <f t="shared" si="2"/>
        <v>50000</v>
      </c>
    </row>
    <row r="170" spans="1:5" s="29" customFormat="1" ht="18" customHeight="1">
      <c r="A170" s="601" t="s">
        <v>283</v>
      </c>
      <c r="B170" s="581" t="s">
        <v>284</v>
      </c>
      <c r="C170" s="582">
        <v>0</v>
      </c>
      <c r="D170" s="582">
        <v>0</v>
      </c>
      <c r="E170" s="582">
        <f t="shared" si="2"/>
        <v>0</v>
      </c>
    </row>
    <row r="171" spans="1:5" s="29" customFormat="1" ht="18" customHeight="1">
      <c r="A171" s="601" t="s">
        <v>285</v>
      </c>
      <c r="B171" s="581" t="s">
        <v>286</v>
      </c>
      <c r="C171" s="582">
        <v>0</v>
      </c>
      <c r="D171" s="582">
        <v>0</v>
      </c>
      <c r="E171" s="582">
        <f t="shared" si="2"/>
        <v>0</v>
      </c>
    </row>
    <row r="172" spans="1:5" s="29" customFormat="1" ht="18" customHeight="1">
      <c r="A172" s="601" t="s">
        <v>287</v>
      </c>
      <c r="B172" s="581" t="s">
        <v>288</v>
      </c>
      <c r="C172" s="582">
        <v>0</v>
      </c>
      <c r="D172" s="582">
        <v>0</v>
      </c>
      <c r="E172" s="582">
        <f t="shared" si="2"/>
        <v>0</v>
      </c>
    </row>
    <row r="173" spans="1:5" s="29" customFormat="1" ht="18" customHeight="1">
      <c r="A173" s="601" t="s">
        <v>289</v>
      </c>
      <c r="B173" s="581" t="s">
        <v>290</v>
      </c>
      <c r="C173" s="582">
        <v>0</v>
      </c>
      <c r="D173" s="582">
        <v>0</v>
      </c>
      <c r="E173" s="582">
        <f t="shared" si="2"/>
        <v>0</v>
      </c>
    </row>
    <row r="174" spans="1:5" s="29" customFormat="1" ht="18" customHeight="1">
      <c r="A174" s="601" t="s">
        <v>291</v>
      </c>
      <c r="B174" s="581" t="s">
        <v>292</v>
      </c>
      <c r="C174" s="582">
        <v>0</v>
      </c>
      <c r="D174" s="582">
        <v>50000</v>
      </c>
      <c r="E174" s="582">
        <f t="shared" si="2"/>
        <v>50000</v>
      </c>
    </row>
    <row r="175" spans="1:5" s="29" customFormat="1" ht="18" customHeight="1">
      <c r="A175" s="601" t="s">
        <v>293</v>
      </c>
      <c r="B175" s="581" t="s">
        <v>294</v>
      </c>
      <c r="C175" s="582">
        <v>0</v>
      </c>
      <c r="D175" s="582"/>
      <c r="E175" s="582">
        <f t="shared" si="2"/>
        <v>0</v>
      </c>
    </row>
    <row r="176" spans="1:5" s="29" customFormat="1" ht="18" customHeight="1">
      <c r="A176" s="571"/>
      <c r="B176" s="581"/>
      <c r="C176" s="582"/>
      <c r="D176" s="582"/>
      <c r="E176" s="582">
        <f t="shared" si="2"/>
        <v>0</v>
      </c>
    </row>
    <row r="177" spans="1:5" s="29" customFormat="1" ht="18" customHeight="1">
      <c r="A177" s="575" t="s">
        <v>295</v>
      </c>
      <c r="B177" s="594" t="s">
        <v>296</v>
      </c>
      <c r="C177" s="592">
        <f>SUM(C178:C185)</f>
        <v>15970000</v>
      </c>
      <c r="D177" s="592"/>
      <c r="E177" s="592">
        <f>SUM(E178:E185)</f>
        <v>15350000</v>
      </c>
    </row>
    <row r="178" spans="1:5" s="29" customFormat="1" ht="18" customHeight="1">
      <c r="A178" s="601" t="s">
        <v>297</v>
      </c>
      <c r="B178" s="581" t="s">
        <v>298</v>
      </c>
      <c r="C178" s="582">
        <v>14400000</v>
      </c>
      <c r="D178" s="582">
        <v>0</v>
      </c>
      <c r="E178" s="582">
        <v>14400000</v>
      </c>
    </row>
    <row r="179" spans="1:5" s="29" customFormat="1" ht="18" customHeight="1">
      <c r="A179" s="601" t="s">
        <v>299</v>
      </c>
      <c r="B179" s="581" t="s">
        <v>300</v>
      </c>
      <c r="C179" s="582">
        <v>300000</v>
      </c>
      <c r="D179" s="582">
        <v>0</v>
      </c>
      <c r="E179" s="582">
        <f t="shared" ref="E179:E241" si="3">(C179+D179)</f>
        <v>300000</v>
      </c>
    </row>
    <row r="180" spans="1:5" s="29" customFormat="1" ht="18" customHeight="1">
      <c r="A180" s="601" t="s">
        <v>301</v>
      </c>
      <c r="B180" s="581" t="s">
        <v>302</v>
      </c>
      <c r="C180" s="582">
        <v>120000</v>
      </c>
      <c r="D180" s="582">
        <v>-20000</v>
      </c>
      <c r="E180" s="582">
        <f t="shared" si="3"/>
        <v>100000</v>
      </c>
    </row>
    <row r="181" spans="1:5" s="29" customFormat="1" ht="18" customHeight="1">
      <c r="A181" s="601" t="s">
        <v>303</v>
      </c>
      <c r="B181" s="581" t="s">
        <v>304</v>
      </c>
      <c r="C181" s="582">
        <v>150000</v>
      </c>
      <c r="D181" s="582">
        <v>-100000</v>
      </c>
      <c r="E181" s="582">
        <f t="shared" si="3"/>
        <v>50000</v>
      </c>
    </row>
    <row r="182" spans="1:5" s="29" customFormat="1" ht="18" customHeight="1">
      <c r="A182" s="601" t="s">
        <v>305</v>
      </c>
      <c r="B182" s="581" t="s">
        <v>306</v>
      </c>
      <c r="C182" s="582">
        <v>0</v>
      </c>
      <c r="D182" s="583"/>
      <c r="E182" s="582"/>
    </row>
    <row r="183" spans="1:5" s="29" customFormat="1" ht="18" customHeight="1">
      <c r="A183" s="601" t="s">
        <v>307</v>
      </c>
      <c r="B183" s="581" t="s">
        <v>308</v>
      </c>
      <c r="C183" s="582">
        <v>0</v>
      </c>
      <c r="D183" s="582"/>
      <c r="E183" s="582">
        <f t="shared" si="3"/>
        <v>0</v>
      </c>
    </row>
    <row r="184" spans="1:5" s="29" customFormat="1" ht="18" customHeight="1">
      <c r="A184" s="601" t="s">
        <v>309</v>
      </c>
      <c r="B184" s="581" t="s">
        <v>310</v>
      </c>
      <c r="C184" s="582">
        <v>1000000</v>
      </c>
      <c r="D184" s="582">
        <v>-500000</v>
      </c>
      <c r="E184" s="582">
        <f t="shared" si="3"/>
        <v>500000</v>
      </c>
    </row>
    <row r="185" spans="1:5" s="29" customFormat="1" ht="18" customHeight="1">
      <c r="A185" s="601" t="s">
        <v>311</v>
      </c>
      <c r="B185" s="581" t="s">
        <v>312</v>
      </c>
      <c r="C185" s="582">
        <v>0</v>
      </c>
      <c r="D185" s="582"/>
      <c r="E185" s="582">
        <f>(C185+D185)</f>
        <v>0</v>
      </c>
    </row>
    <row r="186" spans="1:5" s="29" customFormat="1" ht="18" customHeight="1">
      <c r="A186" s="571"/>
      <c r="B186" s="581"/>
      <c r="C186" s="582"/>
      <c r="D186" s="582"/>
      <c r="E186" s="582">
        <f t="shared" si="3"/>
        <v>0</v>
      </c>
    </row>
    <row r="187" spans="1:5" s="29" customFormat="1" ht="18" customHeight="1">
      <c r="A187" s="575" t="s">
        <v>313</v>
      </c>
      <c r="B187" s="594" t="s">
        <v>314</v>
      </c>
      <c r="C187" s="592">
        <f>SUM(C188:C197)</f>
        <v>11154600</v>
      </c>
      <c r="D187" s="592"/>
      <c r="E187" s="592">
        <f>SUM(E188:E197)</f>
        <v>10942288</v>
      </c>
    </row>
    <row r="188" spans="1:5" s="29" customFormat="1" ht="18" customHeight="1">
      <c r="A188" s="601" t="s">
        <v>315</v>
      </c>
      <c r="B188" s="581" t="s">
        <v>316</v>
      </c>
      <c r="C188" s="582">
        <v>3000000</v>
      </c>
      <c r="D188" s="582">
        <v>-2000000</v>
      </c>
      <c r="E188" s="582">
        <f t="shared" si="3"/>
        <v>1000000</v>
      </c>
    </row>
    <row r="189" spans="1:5" s="29" customFormat="1" ht="18" customHeight="1">
      <c r="A189" s="601" t="s">
        <v>317</v>
      </c>
      <c r="B189" s="581" t="s">
        <v>318</v>
      </c>
      <c r="C189" s="582">
        <v>3600000</v>
      </c>
      <c r="D189" s="582">
        <v>-2600000</v>
      </c>
      <c r="E189" s="582">
        <f t="shared" si="3"/>
        <v>1000000</v>
      </c>
    </row>
    <row r="190" spans="1:5" s="29" customFormat="1" ht="18" customHeight="1">
      <c r="A190" s="601" t="s">
        <v>319</v>
      </c>
      <c r="B190" s="581" t="s">
        <v>320</v>
      </c>
      <c r="C190" s="582">
        <v>0</v>
      </c>
      <c r="D190" s="582">
        <v>0</v>
      </c>
      <c r="E190" s="582">
        <f t="shared" si="3"/>
        <v>0</v>
      </c>
    </row>
    <row r="191" spans="1:5" s="29" customFormat="1" ht="18" customHeight="1">
      <c r="A191" s="601" t="s">
        <v>321</v>
      </c>
      <c r="B191" s="581" t="s">
        <v>322</v>
      </c>
      <c r="C191" s="582">
        <v>0</v>
      </c>
      <c r="D191" s="582">
        <v>0</v>
      </c>
      <c r="E191" s="582">
        <f t="shared" si="3"/>
        <v>0</v>
      </c>
    </row>
    <row r="192" spans="1:5" s="29" customFormat="1" ht="18" customHeight="1">
      <c r="A192" s="601" t="s">
        <v>323</v>
      </c>
      <c r="B192" s="581" t="s">
        <v>324</v>
      </c>
      <c r="C192" s="582">
        <v>1800000</v>
      </c>
      <c r="D192" s="582">
        <v>-600000</v>
      </c>
      <c r="E192" s="582">
        <f t="shared" si="3"/>
        <v>1200000</v>
      </c>
    </row>
    <row r="193" spans="1:5" s="29" customFormat="1" ht="18" customHeight="1">
      <c r="A193" s="601" t="s">
        <v>325</v>
      </c>
      <c r="B193" s="581" t="s">
        <v>326</v>
      </c>
      <c r="C193" s="582">
        <v>1000000</v>
      </c>
      <c r="D193" s="582">
        <v>-300000</v>
      </c>
      <c r="E193" s="582">
        <f t="shared" si="3"/>
        <v>700000</v>
      </c>
    </row>
    <row r="194" spans="1:5" s="29" customFormat="1" ht="18" customHeight="1">
      <c r="A194" s="601" t="s">
        <v>327</v>
      </c>
      <c r="B194" s="581" t="s">
        <v>328</v>
      </c>
      <c r="C194" s="582">
        <v>0</v>
      </c>
      <c r="D194" s="582">
        <v>200000</v>
      </c>
      <c r="E194" s="582">
        <f t="shared" si="3"/>
        <v>200000</v>
      </c>
    </row>
    <row r="195" spans="1:5" s="29" customFormat="1" ht="18" customHeight="1">
      <c r="A195" s="601" t="s">
        <v>329</v>
      </c>
      <c r="B195" s="581" t="s">
        <v>330</v>
      </c>
      <c r="C195" s="582">
        <v>1754600</v>
      </c>
      <c r="D195" s="582">
        <v>1387688</v>
      </c>
      <c r="E195" s="582">
        <f t="shared" si="3"/>
        <v>3142288</v>
      </c>
    </row>
    <row r="196" spans="1:5" s="29" customFormat="1" ht="18" customHeight="1">
      <c r="A196" s="601" t="s">
        <v>331</v>
      </c>
      <c r="B196" s="581" t="s">
        <v>332</v>
      </c>
      <c r="C196" s="582">
        <v>0</v>
      </c>
      <c r="D196" s="582">
        <v>0</v>
      </c>
      <c r="E196" s="582">
        <f t="shared" si="3"/>
        <v>0</v>
      </c>
    </row>
    <row r="197" spans="1:5" s="29" customFormat="1" ht="18" customHeight="1">
      <c r="A197" s="601" t="s">
        <v>333</v>
      </c>
      <c r="B197" s="581" t="s">
        <v>334</v>
      </c>
      <c r="C197" s="582">
        <v>0</v>
      </c>
      <c r="D197" s="582">
        <v>3700000</v>
      </c>
      <c r="E197" s="582">
        <f t="shared" si="3"/>
        <v>3700000</v>
      </c>
    </row>
    <row r="198" spans="1:5" s="29" customFormat="1" ht="18" customHeight="1">
      <c r="A198" s="571"/>
      <c r="B198" s="581"/>
      <c r="C198" s="582"/>
      <c r="D198" s="582"/>
      <c r="E198" s="582">
        <f t="shared" si="3"/>
        <v>0</v>
      </c>
    </row>
    <row r="199" spans="1:5" s="29" customFormat="1" ht="18" customHeight="1">
      <c r="A199" s="576" t="s">
        <v>335</v>
      </c>
      <c r="B199" s="598" t="s">
        <v>336</v>
      </c>
      <c r="C199" s="599">
        <f>C200</f>
        <v>25000000</v>
      </c>
      <c r="D199" s="599"/>
      <c r="E199" s="599">
        <f>E200</f>
        <v>23000000</v>
      </c>
    </row>
    <row r="200" spans="1:5" s="29" customFormat="1" ht="18" customHeight="1">
      <c r="A200" s="575" t="s">
        <v>337</v>
      </c>
      <c r="B200" s="594" t="s">
        <v>338</v>
      </c>
      <c r="C200" s="592">
        <f>SUM(C201:C206)</f>
        <v>25000000</v>
      </c>
      <c r="D200" s="592"/>
      <c r="E200" s="592">
        <f>SUM(E201:E206)</f>
        <v>23000000</v>
      </c>
    </row>
    <row r="201" spans="1:5" s="29" customFormat="1" ht="18" customHeight="1">
      <c r="A201" s="601" t="s">
        <v>339</v>
      </c>
      <c r="B201" s="581" t="s">
        <v>340</v>
      </c>
      <c r="C201" s="582">
        <v>0</v>
      </c>
      <c r="D201" s="582"/>
      <c r="E201" s="582">
        <f t="shared" si="3"/>
        <v>0</v>
      </c>
    </row>
    <row r="202" spans="1:5" s="29" customFormat="1" ht="18" customHeight="1">
      <c r="A202" s="601" t="s">
        <v>341</v>
      </c>
      <c r="B202" s="581" t="s">
        <v>342</v>
      </c>
      <c r="C202" s="582">
        <v>0</v>
      </c>
      <c r="D202" s="582">
        <v>14000000</v>
      </c>
      <c r="E202" s="582">
        <f t="shared" si="3"/>
        <v>14000000</v>
      </c>
    </row>
    <row r="203" spans="1:5" s="29" customFormat="1" ht="18" customHeight="1">
      <c r="A203" s="601" t="s">
        <v>343</v>
      </c>
      <c r="B203" s="581" t="s">
        <v>344</v>
      </c>
      <c r="C203" s="582">
        <v>0</v>
      </c>
      <c r="D203" s="582"/>
      <c r="E203" s="582">
        <f t="shared" si="3"/>
        <v>0</v>
      </c>
    </row>
    <row r="204" spans="1:5" s="29" customFormat="1" ht="18" customHeight="1">
      <c r="A204" s="601" t="s">
        <v>345</v>
      </c>
      <c r="B204" s="581" t="s">
        <v>346</v>
      </c>
      <c r="C204" s="582"/>
      <c r="D204" s="582">
        <v>6000000</v>
      </c>
      <c r="E204" s="582">
        <f t="shared" si="3"/>
        <v>6000000</v>
      </c>
    </row>
    <row r="205" spans="1:5" s="29" customFormat="1" ht="18" customHeight="1">
      <c r="A205" s="601" t="s">
        <v>347</v>
      </c>
      <c r="B205" s="581" t="s">
        <v>348</v>
      </c>
      <c r="C205" s="582">
        <v>5000000</v>
      </c>
      <c r="D205" s="582">
        <v>-2000000</v>
      </c>
      <c r="E205" s="582">
        <f t="shared" si="3"/>
        <v>3000000</v>
      </c>
    </row>
    <row r="206" spans="1:5" s="29" customFormat="1" ht="18" customHeight="1">
      <c r="A206" s="601" t="s">
        <v>349</v>
      </c>
      <c r="B206" s="581" t="s">
        <v>350</v>
      </c>
      <c r="C206" s="582">
        <v>20000000</v>
      </c>
      <c r="D206" s="582">
        <v>-20000000</v>
      </c>
      <c r="E206" s="582">
        <f t="shared" si="3"/>
        <v>0</v>
      </c>
    </row>
    <row r="207" spans="1:5" s="29" customFormat="1" ht="23.25">
      <c r="A207" s="571"/>
      <c r="B207" s="581"/>
      <c r="C207" s="582"/>
      <c r="D207" s="582"/>
      <c r="E207" s="582">
        <f t="shared" si="3"/>
        <v>0</v>
      </c>
    </row>
    <row r="208" spans="1:5" s="29" customFormat="1" ht="18.75" customHeight="1">
      <c r="A208" s="576" t="s">
        <v>351</v>
      </c>
      <c r="B208" s="598" t="s">
        <v>352</v>
      </c>
      <c r="C208" s="599">
        <f>SUM(C210:C210)</f>
        <v>1500000000</v>
      </c>
      <c r="D208" s="599"/>
      <c r="E208" s="599">
        <f>SUM(E209:E211)</f>
        <v>4395000000</v>
      </c>
    </row>
    <row r="209" spans="1:6" s="29" customFormat="1" ht="19.5" customHeight="1">
      <c r="A209" s="602" t="s">
        <v>940</v>
      </c>
      <c r="B209" s="596" t="s">
        <v>3092</v>
      </c>
      <c r="C209" s="596"/>
      <c r="D209" s="582">
        <v>70000000</v>
      </c>
      <c r="E209" s="582">
        <f t="shared" si="3"/>
        <v>70000000</v>
      </c>
    </row>
    <row r="210" spans="1:6" s="29" customFormat="1" ht="48" customHeight="1">
      <c r="A210" s="602" t="s">
        <v>353</v>
      </c>
      <c r="B210" s="596" t="s">
        <v>354</v>
      </c>
      <c r="C210" s="600">
        <v>1500000000</v>
      </c>
      <c r="D210" s="582">
        <v>1000000000</v>
      </c>
      <c r="E210" s="582">
        <f t="shared" si="3"/>
        <v>2500000000</v>
      </c>
      <c r="F210" s="517" t="s">
        <v>763</v>
      </c>
    </row>
    <row r="211" spans="1:6" s="29" customFormat="1" ht="21.75" customHeight="1">
      <c r="A211" s="601" t="s">
        <v>1723</v>
      </c>
      <c r="B211" s="581" t="s">
        <v>3093</v>
      </c>
      <c r="C211" s="582"/>
      <c r="D211" s="582">
        <v>1825000000</v>
      </c>
      <c r="E211" s="582">
        <f t="shared" si="3"/>
        <v>1825000000</v>
      </c>
    </row>
    <row r="212" spans="1:6" s="29" customFormat="1" ht="18" customHeight="1">
      <c r="A212" s="576" t="s">
        <v>355</v>
      </c>
      <c r="B212" s="598" t="s">
        <v>356</v>
      </c>
      <c r="C212" s="599">
        <f>(C213+C220+C224+C227+C231+C240+C243+C247)</f>
        <v>115790800</v>
      </c>
      <c r="D212" s="599"/>
      <c r="E212" s="599">
        <f>(E213+E220+E224+E227+E231+E240+E243+E247)</f>
        <v>104750000</v>
      </c>
    </row>
    <row r="213" spans="1:6" s="29" customFormat="1" ht="20.25" customHeight="1">
      <c r="A213" s="575" t="s">
        <v>357</v>
      </c>
      <c r="B213" s="594" t="s">
        <v>358</v>
      </c>
      <c r="C213" s="592">
        <f>SUM(C214:C218)</f>
        <v>39000000</v>
      </c>
      <c r="D213" s="592">
        <v>0</v>
      </c>
      <c r="E213" s="592">
        <f>SUM(E214:E218)</f>
        <v>30300000</v>
      </c>
    </row>
    <row r="214" spans="1:6" s="29" customFormat="1" ht="18" customHeight="1">
      <c r="A214" s="571" t="s">
        <v>359</v>
      </c>
      <c r="B214" s="581" t="s">
        <v>360</v>
      </c>
      <c r="C214" s="582">
        <v>20000000</v>
      </c>
      <c r="D214" s="582">
        <v>-8000000</v>
      </c>
      <c r="E214" s="582">
        <f t="shared" si="3"/>
        <v>12000000</v>
      </c>
    </row>
    <row r="215" spans="1:6" s="29" customFormat="1" ht="18" customHeight="1">
      <c r="A215" s="571" t="s">
        <v>361</v>
      </c>
      <c r="B215" s="581" t="s">
        <v>362</v>
      </c>
      <c r="C215" s="582">
        <v>0</v>
      </c>
      <c r="D215" s="582"/>
      <c r="E215" s="582">
        <f t="shared" si="3"/>
        <v>0</v>
      </c>
    </row>
    <row r="216" spans="1:6" s="29" customFormat="1" ht="18" customHeight="1">
      <c r="A216" s="571" t="s">
        <v>363</v>
      </c>
      <c r="B216" s="581" t="s">
        <v>364</v>
      </c>
      <c r="C216" s="582">
        <v>12000000</v>
      </c>
      <c r="D216" s="582">
        <v>300000</v>
      </c>
      <c r="E216" s="582">
        <f t="shared" si="3"/>
        <v>12300000</v>
      </c>
    </row>
    <row r="217" spans="1:6" s="29" customFormat="1" ht="18" customHeight="1">
      <c r="A217" s="571" t="s">
        <v>365</v>
      </c>
      <c r="B217" s="581" t="s">
        <v>366</v>
      </c>
      <c r="C217" s="582">
        <v>2000000</v>
      </c>
      <c r="D217" s="582">
        <v>-1000000</v>
      </c>
      <c r="E217" s="582">
        <f t="shared" si="3"/>
        <v>1000000</v>
      </c>
    </row>
    <row r="218" spans="1:6" s="29" customFormat="1" ht="18" customHeight="1">
      <c r="A218" s="571" t="s">
        <v>367</v>
      </c>
      <c r="B218" s="581" t="s">
        <v>368</v>
      </c>
      <c r="C218" s="582">
        <v>5000000</v>
      </c>
      <c r="D218" s="582">
        <v>0</v>
      </c>
      <c r="E218" s="582">
        <f t="shared" si="3"/>
        <v>5000000</v>
      </c>
    </row>
    <row r="219" spans="1:6" s="29" customFormat="1" ht="18" customHeight="1">
      <c r="A219" s="571"/>
      <c r="B219" s="581"/>
      <c r="C219" s="582"/>
      <c r="D219" s="582"/>
      <c r="E219" s="582">
        <f t="shared" si="3"/>
        <v>0</v>
      </c>
    </row>
    <row r="220" spans="1:6" s="29" customFormat="1" ht="17.25" customHeight="1">
      <c r="A220" s="575" t="s">
        <v>369</v>
      </c>
      <c r="B220" s="594" t="s">
        <v>370</v>
      </c>
      <c r="C220" s="592">
        <f>SUM(C221:C223)</f>
        <v>3300000</v>
      </c>
      <c r="D220" s="592">
        <v>0</v>
      </c>
      <c r="E220" s="592">
        <f>SUM(E221:E223)</f>
        <v>900000</v>
      </c>
    </row>
    <row r="221" spans="1:6" s="29" customFormat="1" ht="18" customHeight="1">
      <c r="A221" s="601" t="s">
        <v>371</v>
      </c>
      <c r="B221" s="581" t="s">
        <v>372</v>
      </c>
      <c r="C221" s="582">
        <v>2500000</v>
      </c>
      <c r="D221" s="582">
        <v>-2000000</v>
      </c>
      <c r="E221" s="582">
        <f t="shared" si="3"/>
        <v>500000</v>
      </c>
    </row>
    <row r="222" spans="1:6" s="29" customFormat="1" ht="18" customHeight="1">
      <c r="A222" s="601" t="s">
        <v>373</v>
      </c>
      <c r="B222" s="581" t="s">
        <v>374</v>
      </c>
      <c r="C222" s="582">
        <v>800000</v>
      </c>
      <c r="D222" s="582">
        <v>-400000</v>
      </c>
      <c r="E222" s="582">
        <f t="shared" si="3"/>
        <v>400000</v>
      </c>
    </row>
    <row r="223" spans="1:6" s="29" customFormat="1" ht="18" customHeight="1">
      <c r="A223" s="601" t="s">
        <v>375</v>
      </c>
      <c r="B223" s="581" t="s">
        <v>376</v>
      </c>
      <c r="C223" s="582">
        <v>0</v>
      </c>
      <c r="D223" s="582">
        <v>0</v>
      </c>
      <c r="E223" s="582">
        <f t="shared" si="3"/>
        <v>0</v>
      </c>
    </row>
    <row r="224" spans="1:6" s="29" customFormat="1" ht="18" customHeight="1">
      <c r="A224" s="575" t="s">
        <v>377</v>
      </c>
      <c r="B224" s="594" t="s">
        <v>378</v>
      </c>
      <c r="C224" s="592">
        <f>SUM(C225)</f>
        <v>0</v>
      </c>
      <c r="D224" s="592">
        <v>0</v>
      </c>
      <c r="E224" s="592">
        <f t="shared" si="3"/>
        <v>0</v>
      </c>
    </row>
    <row r="225" spans="1:5" s="29" customFormat="1" ht="18" customHeight="1">
      <c r="A225" s="601" t="s">
        <v>379</v>
      </c>
      <c r="B225" s="581" t="s">
        <v>380</v>
      </c>
      <c r="C225" s="582">
        <v>0</v>
      </c>
      <c r="D225" s="582">
        <v>0</v>
      </c>
      <c r="E225" s="582">
        <f t="shared" si="3"/>
        <v>0</v>
      </c>
    </row>
    <row r="226" spans="1:5" s="29" customFormat="1" ht="18" customHeight="1">
      <c r="A226" s="571"/>
      <c r="B226" s="581"/>
      <c r="C226" s="582"/>
      <c r="D226" s="582"/>
      <c r="E226" s="582">
        <f t="shared" si="3"/>
        <v>0</v>
      </c>
    </row>
    <row r="227" spans="1:5" s="29" customFormat="1" ht="18" customHeight="1">
      <c r="A227" s="575" t="s">
        <v>381</v>
      </c>
      <c r="B227" s="594" t="s">
        <v>382</v>
      </c>
      <c r="C227" s="592">
        <f>SUM(C228:C229)</f>
        <v>41000000</v>
      </c>
      <c r="D227" s="592"/>
      <c r="E227" s="592">
        <f>SUM(E228:E229:F229)</f>
        <v>46000000</v>
      </c>
    </row>
    <row r="228" spans="1:5" s="29" customFormat="1" ht="18.75" customHeight="1">
      <c r="A228" s="601" t="s">
        <v>383</v>
      </c>
      <c r="B228" s="581" t="s">
        <v>384</v>
      </c>
      <c r="C228" s="582">
        <v>40000000</v>
      </c>
      <c r="D228" s="582">
        <v>-10000000</v>
      </c>
      <c r="E228" s="582">
        <f t="shared" si="3"/>
        <v>30000000</v>
      </c>
    </row>
    <row r="229" spans="1:5" s="29" customFormat="1" ht="18" customHeight="1">
      <c r="A229" s="601" t="s">
        <v>385</v>
      </c>
      <c r="B229" s="581" t="s">
        <v>386</v>
      </c>
      <c r="C229" s="582">
        <v>1000000</v>
      </c>
      <c r="D229" s="582">
        <v>15000000</v>
      </c>
      <c r="E229" s="582">
        <f t="shared" si="3"/>
        <v>16000000</v>
      </c>
    </row>
    <row r="230" spans="1:5" s="29" customFormat="1" ht="18" customHeight="1">
      <c r="A230" s="571"/>
      <c r="B230" s="581"/>
      <c r="C230" s="582"/>
      <c r="D230" s="582"/>
      <c r="E230" s="582">
        <f t="shared" si="3"/>
        <v>0</v>
      </c>
    </row>
    <row r="231" spans="1:5" s="29" customFormat="1" ht="18" customHeight="1">
      <c r="A231" s="575" t="s">
        <v>387</v>
      </c>
      <c r="B231" s="594" t="s">
        <v>388</v>
      </c>
      <c r="C231" s="592">
        <f>SUM(C232:C238)</f>
        <v>20490800</v>
      </c>
      <c r="D231" s="592"/>
      <c r="E231" s="592">
        <f>SUM(E232:E238)</f>
        <v>12050000</v>
      </c>
    </row>
    <row r="232" spans="1:5" s="29" customFormat="1" ht="19.5" customHeight="1">
      <c r="A232" s="601" t="s">
        <v>389</v>
      </c>
      <c r="B232" s="581" t="s">
        <v>390</v>
      </c>
      <c r="C232" s="582">
        <v>0</v>
      </c>
      <c r="D232" s="582">
        <v>500000</v>
      </c>
      <c r="E232" s="582">
        <f t="shared" si="3"/>
        <v>500000</v>
      </c>
    </row>
    <row r="233" spans="1:5" s="29" customFormat="1" ht="19.5" customHeight="1">
      <c r="A233" s="601" t="s">
        <v>391</v>
      </c>
      <c r="B233" s="581" t="s">
        <v>392</v>
      </c>
      <c r="C233" s="582">
        <v>0</v>
      </c>
      <c r="D233" s="582">
        <v>0</v>
      </c>
      <c r="E233" s="582">
        <f t="shared" si="3"/>
        <v>0</v>
      </c>
    </row>
    <row r="234" spans="1:5" s="29" customFormat="1" ht="19.5" customHeight="1">
      <c r="A234" s="601" t="s">
        <v>393</v>
      </c>
      <c r="B234" s="581" t="s">
        <v>394</v>
      </c>
      <c r="C234" s="582">
        <v>8000000</v>
      </c>
      <c r="D234" s="582">
        <v>-4000000</v>
      </c>
      <c r="E234" s="582">
        <f t="shared" si="3"/>
        <v>4000000</v>
      </c>
    </row>
    <row r="235" spans="1:5" s="29" customFormat="1" ht="19.5" customHeight="1">
      <c r="A235" s="601" t="s">
        <v>395</v>
      </c>
      <c r="B235" s="581" t="s">
        <v>396</v>
      </c>
      <c r="C235" s="582">
        <v>3000000</v>
      </c>
      <c r="D235" s="582">
        <f>-1700000</f>
        <v>-1700000</v>
      </c>
      <c r="E235" s="582">
        <f t="shared" si="3"/>
        <v>1300000</v>
      </c>
    </row>
    <row r="236" spans="1:5" s="29" customFormat="1" ht="19.5" customHeight="1">
      <c r="A236" s="601" t="s">
        <v>397</v>
      </c>
      <c r="B236" s="581" t="s">
        <v>398</v>
      </c>
      <c r="C236" s="582">
        <v>5000000</v>
      </c>
      <c r="D236" s="582"/>
      <c r="E236" s="582">
        <f t="shared" si="3"/>
        <v>5000000</v>
      </c>
    </row>
    <row r="237" spans="1:5" s="29" customFormat="1" ht="19.5" customHeight="1">
      <c r="A237" s="601" t="s">
        <v>399</v>
      </c>
      <c r="B237" s="581" t="s">
        <v>400</v>
      </c>
      <c r="C237" s="582">
        <v>0</v>
      </c>
      <c r="D237" s="582">
        <v>250000</v>
      </c>
      <c r="E237" s="582">
        <f t="shared" si="3"/>
        <v>250000</v>
      </c>
    </row>
    <row r="238" spans="1:5" s="29" customFormat="1" ht="19.5" customHeight="1">
      <c r="A238" s="601" t="s">
        <v>401</v>
      </c>
      <c r="B238" s="581" t="s">
        <v>402</v>
      </c>
      <c r="C238" s="582">
        <v>4490800</v>
      </c>
      <c r="D238" s="582">
        <v>-3490800</v>
      </c>
      <c r="E238" s="582">
        <f t="shared" si="3"/>
        <v>1000000</v>
      </c>
    </row>
    <row r="239" spans="1:5" s="29" customFormat="1" ht="18" customHeight="1">
      <c r="A239" s="571"/>
      <c r="B239" s="581"/>
      <c r="C239" s="582"/>
      <c r="D239" s="582"/>
      <c r="E239" s="582">
        <f t="shared" si="3"/>
        <v>0</v>
      </c>
    </row>
    <row r="240" spans="1:5" s="29" customFormat="1" ht="18" customHeight="1">
      <c r="A240" s="575" t="s">
        <v>403</v>
      </c>
      <c r="B240" s="594" t="s">
        <v>404</v>
      </c>
      <c r="C240" s="592">
        <f>SUM(C241)</f>
        <v>2000000</v>
      </c>
      <c r="D240" s="592"/>
      <c r="E240" s="592">
        <f>SUM(E241)</f>
        <v>2000000</v>
      </c>
    </row>
    <row r="241" spans="1:6" s="29" customFormat="1" ht="18" customHeight="1">
      <c r="A241" s="601" t="s">
        <v>405</v>
      </c>
      <c r="B241" s="581" t="s">
        <v>406</v>
      </c>
      <c r="C241" s="582">
        <v>2000000</v>
      </c>
      <c r="D241" s="582">
        <v>0</v>
      </c>
      <c r="E241" s="582">
        <f t="shared" si="3"/>
        <v>2000000</v>
      </c>
    </row>
    <row r="242" spans="1:6" s="29" customFormat="1" ht="18" customHeight="1">
      <c r="A242" s="571"/>
      <c r="B242" s="581"/>
      <c r="C242" s="582"/>
      <c r="D242" s="582"/>
      <c r="E242" s="582">
        <f t="shared" ref="E242:E249" si="4">(C242+D242)</f>
        <v>0</v>
      </c>
    </row>
    <row r="243" spans="1:6" s="29" customFormat="1" ht="18" customHeight="1">
      <c r="A243" s="575" t="s">
        <v>407</v>
      </c>
      <c r="B243" s="594" t="s">
        <v>408</v>
      </c>
      <c r="C243" s="592">
        <f>SUM(C244:C245)</f>
        <v>10000000</v>
      </c>
      <c r="D243" s="592"/>
      <c r="E243" s="592">
        <f>SUM(E244:E245)</f>
        <v>12000000</v>
      </c>
    </row>
    <row r="244" spans="1:6" s="29" customFormat="1" ht="18" customHeight="1">
      <c r="A244" s="601" t="s">
        <v>409</v>
      </c>
      <c r="B244" s="581" t="s">
        <v>410</v>
      </c>
      <c r="C244" s="582">
        <v>10000000</v>
      </c>
      <c r="D244" s="582"/>
      <c r="E244" s="582">
        <f t="shared" si="4"/>
        <v>10000000</v>
      </c>
    </row>
    <row r="245" spans="1:6" s="29" customFormat="1" ht="18" customHeight="1">
      <c r="A245" s="601" t="s">
        <v>411</v>
      </c>
      <c r="B245" s="581" t="s">
        <v>412</v>
      </c>
      <c r="C245" s="582">
        <v>0</v>
      </c>
      <c r="D245" s="582">
        <v>2000000</v>
      </c>
      <c r="E245" s="582">
        <f t="shared" si="4"/>
        <v>2000000</v>
      </c>
    </row>
    <row r="246" spans="1:6" s="29" customFormat="1" ht="18" customHeight="1">
      <c r="A246" s="571"/>
      <c r="B246" s="581"/>
      <c r="C246" s="582"/>
      <c r="D246" s="582"/>
      <c r="E246" s="582">
        <f t="shared" si="4"/>
        <v>0</v>
      </c>
    </row>
    <row r="247" spans="1:6" s="29" customFormat="1" ht="18" customHeight="1">
      <c r="A247" s="575" t="s">
        <v>413</v>
      </c>
      <c r="B247" s="594" t="s">
        <v>414</v>
      </c>
      <c r="C247" s="592">
        <f>SUM(C248:C249)</f>
        <v>0</v>
      </c>
      <c r="D247" s="592"/>
      <c r="E247" s="592">
        <f>SUM(E248:E249)</f>
        <v>1500000</v>
      </c>
    </row>
    <row r="248" spans="1:6" s="29" customFormat="1" ht="18" customHeight="1">
      <c r="A248" s="571" t="s">
        <v>415</v>
      </c>
      <c r="B248" s="581" t="s">
        <v>416</v>
      </c>
      <c r="C248" s="582">
        <v>0</v>
      </c>
      <c r="D248" s="582">
        <v>1500000</v>
      </c>
      <c r="E248" s="582">
        <f t="shared" si="4"/>
        <v>1500000</v>
      </c>
    </row>
    <row r="249" spans="1:6" s="29" customFormat="1" ht="18" customHeight="1">
      <c r="A249" s="571"/>
      <c r="B249" s="581"/>
      <c r="C249" s="582"/>
      <c r="D249" s="582"/>
      <c r="E249" s="582">
        <f t="shared" si="4"/>
        <v>0</v>
      </c>
    </row>
    <row r="250" spans="1:6" s="29" customFormat="1" ht="18" customHeight="1">
      <c r="A250" s="576" t="s">
        <v>417</v>
      </c>
      <c r="B250" s="598" t="s">
        <v>418</v>
      </c>
      <c r="C250" s="599">
        <f>SUM(C252:C254)</f>
        <v>105000000</v>
      </c>
      <c r="D250" s="599"/>
      <c r="E250" s="599">
        <f>(E251)</f>
        <v>105000000</v>
      </c>
    </row>
    <row r="251" spans="1:6" s="29" customFormat="1" ht="21.75" customHeight="1">
      <c r="A251" s="571" t="s">
        <v>419</v>
      </c>
      <c r="B251" s="581" t="s">
        <v>420</v>
      </c>
      <c r="C251" s="582">
        <f>SUM(C252:C254)</f>
        <v>105000000</v>
      </c>
      <c r="D251" s="582">
        <v>0</v>
      </c>
      <c r="E251" s="582">
        <f>SUM(E252:E254)</f>
        <v>105000000</v>
      </c>
    </row>
    <row r="252" spans="1:6" s="29" customFormat="1" ht="21.75" customHeight="1">
      <c r="A252" s="602" t="s">
        <v>421</v>
      </c>
      <c r="B252" s="596" t="s">
        <v>422</v>
      </c>
      <c r="C252" s="582">
        <v>0</v>
      </c>
      <c r="D252" s="582">
        <v>15000000</v>
      </c>
      <c r="E252" s="582">
        <f>(C252+D252)</f>
        <v>15000000</v>
      </c>
      <c r="F252" s="517" t="s">
        <v>764</v>
      </c>
    </row>
    <row r="253" spans="1:6" s="29" customFormat="1" ht="18" customHeight="1">
      <c r="A253" s="601" t="s">
        <v>423</v>
      </c>
      <c r="B253" s="581" t="s">
        <v>424</v>
      </c>
      <c r="C253" s="582">
        <v>100000000</v>
      </c>
      <c r="D253" s="582">
        <v>-35000000</v>
      </c>
      <c r="E253" s="582">
        <v>85000000</v>
      </c>
    </row>
    <row r="254" spans="1:6" s="29" customFormat="1" ht="18" customHeight="1">
      <c r="A254" s="601" t="s">
        <v>425</v>
      </c>
      <c r="B254" s="581" t="s">
        <v>426</v>
      </c>
      <c r="C254" s="582">
        <v>5000000</v>
      </c>
      <c r="D254" s="582"/>
      <c r="E254" s="582">
        <f>(C254+D254)</f>
        <v>5000000</v>
      </c>
    </row>
    <row r="255" spans="1:6" s="29" customFormat="1" ht="18" customHeight="1">
      <c r="A255" s="386"/>
      <c r="B255" s="386"/>
      <c r="C255" s="387"/>
      <c r="D255" s="387"/>
      <c r="E255" s="387"/>
    </row>
    <row r="256" spans="1:6" s="29" customFormat="1" ht="18" customHeight="1">
      <c r="A256" s="386"/>
      <c r="B256" s="386"/>
      <c r="C256" s="387"/>
      <c r="D256" s="387"/>
      <c r="E256" s="387"/>
    </row>
    <row r="257" spans="1:5" s="29" customFormat="1" ht="18" customHeight="1">
      <c r="A257" s="386"/>
      <c r="B257" s="386"/>
      <c r="C257" s="387"/>
      <c r="D257" s="387"/>
      <c r="E257" s="387"/>
    </row>
    <row r="258" spans="1:5" s="29" customFormat="1" ht="18" customHeight="1">
      <c r="A258" s="386"/>
      <c r="B258" s="386"/>
      <c r="C258" s="387"/>
      <c r="D258" s="387"/>
      <c r="E258" s="387"/>
    </row>
    <row r="259" spans="1:5" s="29" customFormat="1" ht="15">
      <c r="A259" s="120"/>
      <c r="B259" s="120"/>
      <c r="C259" s="120"/>
      <c r="D259" s="120"/>
    </row>
    <row r="260" spans="1:5" s="120" customFormat="1" ht="23.25">
      <c r="A260" s="577" t="s">
        <v>427</v>
      </c>
      <c r="B260" s="578"/>
      <c r="C260" s="694" t="s">
        <v>428</v>
      </c>
      <c r="D260" s="694"/>
      <c r="E260" s="694"/>
    </row>
    <row r="261" spans="1:5" s="120" customFormat="1" ht="23.25">
      <c r="A261" s="577"/>
      <c r="B261" s="578"/>
      <c r="C261" s="579"/>
      <c r="D261" s="579"/>
      <c r="E261" s="579"/>
    </row>
    <row r="262" spans="1:5" s="120" customFormat="1" ht="23.25">
      <c r="A262" s="577"/>
      <c r="B262" s="578"/>
      <c r="C262" s="579"/>
      <c r="D262" s="579"/>
      <c r="E262" s="579"/>
    </row>
    <row r="263" spans="1:5" s="120" customFormat="1" ht="23.25">
      <c r="A263" s="570" t="s">
        <v>429</v>
      </c>
      <c r="B263" s="579"/>
      <c r="C263" s="694" t="s">
        <v>430</v>
      </c>
      <c r="D263" s="694"/>
      <c r="E263" s="694"/>
    </row>
    <row r="264" spans="1:5" s="120" customFormat="1" ht="23.25">
      <c r="A264" s="566" t="s">
        <v>431</v>
      </c>
      <c r="B264" s="579"/>
      <c r="C264" s="694" t="s">
        <v>432</v>
      </c>
      <c r="D264" s="694"/>
      <c r="E264" s="694"/>
    </row>
    <row r="265" spans="1:5" s="120" customFormat="1" ht="23.25">
      <c r="A265" s="580" t="s">
        <v>433</v>
      </c>
      <c r="B265" s="579"/>
      <c r="C265" s="694" t="s">
        <v>3098</v>
      </c>
      <c r="D265" s="694"/>
      <c r="E265" s="694"/>
    </row>
    <row r="266" spans="1:5" s="120" customFormat="1" ht="23.25">
      <c r="A266" s="570"/>
      <c r="B266" s="579"/>
      <c r="C266" s="579"/>
      <c r="D266" s="579"/>
      <c r="E266" s="579"/>
    </row>
    <row r="267" spans="1:5" s="120" customFormat="1" ht="23.25">
      <c r="A267" s="570"/>
      <c r="B267" s="694" t="s">
        <v>3099</v>
      </c>
      <c r="C267" s="694"/>
      <c r="D267" s="579"/>
      <c r="E267" s="579"/>
    </row>
    <row r="268" spans="1:5" s="120" customFormat="1" ht="23.25">
      <c r="A268" s="570"/>
      <c r="B268" s="694" t="s">
        <v>3097</v>
      </c>
      <c r="C268" s="694"/>
      <c r="D268" s="579"/>
      <c r="E268" s="579"/>
    </row>
    <row r="269" spans="1:5" s="120" customFormat="1" ht="23.25">
      <c r="A269" s="570"/>
      <c r="B269" s="694" t="s">
        <v>3100</v>
      </c>
      <c r="C269" s="694"/>
      <c r="D269" s="579"/>
      <c r="E269" s="579"/>
    </row>
    <row r="270" spans="1:5" s="120" customFormat="1" ht="23.25">
      <c r="A270" s="570"/>
      <c r="B270" s="694" t="s">
        <v>3101</v>
      </c>
      <c r="C270" s="694"/>
      <c r="D270" s="579"/>
      <c r="E270" s="579"/>
    </row>
    <row r="271" spans="1:5" s="120" customFormat="1" ht="15"/>
    <row r="274" spans="1:3" ht="15.75">
      <c r="A274" s="26" t="s">
        <v>758</v>
      </c>
    </row>
    <row r="275" spans="1:3" ht="15">
      <c r="B275" s="120" t="s">
        <v>3287</v>
      </c>
    </row>
    <row r="276" spans="1:3" ht="15">
      <c r="B276" s="120" t="s">
        <v>3288</v>
      </c>
    </row>
    <row r="277" spans="1:3" ht="15">
      <c r="B277" s="120" t="s">
        <v>3289</v>
      </c>
    </row>
    <row r="279" spans="1:3" ht="23.25">
      <c r="B279" s="585"/>
      <c r="C279" s="585"/>
    </row>
  </sheetData>
  <mergeCells count="12">
    <mergeCell ref="B268:C268"/>
    <mergeCell ref="B269:C269"/>
    <mergeCell ref="B270:C270"/>
    <mergeCell ref="A1:E1"/>
    <mergeCell ref="A2:E2"/>
    <mergeCell ref="A3:E3"/>
    <mergeCell ref="A4:E4"/>
    <mergeCell ref="B267:C267"/>
    <mergeCell ref="C260:E260"/>
    <mergeCell ref="C264:E264"/>
    <mergeCell ref="C265:E265"/>
    <mergeCell ref="C263:E263"/>
  </mergeCells>
  <printOptions horizontalCentered="1" verticalCentered="1"/>
  <pageMargins left="0" right="0" top="0.74803149606299213" bottom="0.74803149606299213" header="0.31496062992125984" footer="0.31496062992125984"/>
  <pageSetup scale="50" fitToHeight="0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9:N9"/>
    </sheetView>
  </sheetViews>
  <sheetFormatPr baseColWidth="10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7"/>
  <sheetViews>
    <sheetView workbookViewId="0">
      <selection activeCell="A9" sqref="A9:N9"/>
    </sheetView>
  </sheetViews>
  <sheetFormatPr baseColWidth="10" defaultColWidth="11.42578125" defaultRowHeight="12.75"/>
  <cols>
    <col min="1" max="1" width="74.140625" customWidth="1"/>
    <col min="2" max="2" width="22.42578125" customWidth="1"/>
  </cols>
  <sheetData>
    <row r="2" spans="1:2" ht="15">
      <c r="A2" s="405"/>
      <c r="B2" s="405"/>
    </row>
    <row r="3" spans="1:2" ht="15">
      <c r="A3" s="405"/>
      <c r="B3" s="405"/>
    </row>
    <row r="4" spans="1:2" ht="15">
      <c r="A4" s="405"/>
      <c r="B4" s="405"/>
    </row>
    <row r="5" spans="1:2" ht="15">
      <c r="A5" s="405"/>
      <c r="B5" s="405"/>
    </row>
    <row r="6" spans="1:2" ht="15.75">
      <c r="A6" s="406"/>
      <c r="B6" s="406"/>
    </row>
    <row r="7" spans="1:2" ht="15.75">
      <c r="A7" s="406"/>
      <c r="B7" s="406"/>
    </row>
    <row r="8" spans="1:2" ht="15.75">
      <c r="A8" s="406"/>
      <c r="B8" s="406"/>
    </row>
    <row r="9" spans="1:2" ht="15">
      <c r="A9" s="405"/>
      <c r="B9" s="405"/>
    </row>
    <row r="10" spans="1:2" ht="15">
      <c r="A10" s="405"/>
      <c r="B10" s="405"/>
    </row>
    <row r="11" spans="1:2" ht="19.5">
      <c r="A11" s="407" t="s">
        <v>5</v>
      </c>
      <c r="B11" s="408" t="s">
        <v>6</v>
      </c>
    </row>
    <row r="12" spans="1:2" ht="15.75">
      <c r="A12" s="409" t="s">
        <v>765</v>
      </c>
      <c r="B12" s="410">
        <v>2600000000</v>
      </c>
    </row>
    <row r="13" spans="1:2" ht="15.75">
      <c r="A13" s="409" t="s">
        <v>11</v>
      </c>
      <c r="B13" s="410">
        <v>15000000</v>
      </c>
    </row>
    <row r="14" spans="1:2" ht="18">
      <c r="A14" s="409" t="s">
        <v>766</v>
      </c>
      <c r="B14" s="411">
        <v>362000000</v>
      </c>
    </row>
    <row r="15" spans="1:2" ht="18">
      <c r="A15" s="412" t="s">
        <v>14</v>
      </c>
      <c r="B15" s="413">
        <f>SUM(B12:B14)</f>
        <v>2977000000</v>
      </c>
    </row>
    <row r="16" spans="1:2" ht="15.75">
      <c r="A16" s="412"/>
      <c r="B16" s="410"/>
    </row>
    <row r="17" spans="1:2" ht="15.75">
      <c r="A17" s="412"/>
      <c r="B17" s="410"/>
    </row>
    <row r="18" spans="1:2" ht="15.75">
      <c r="A18" s="412" t="s">
        <v>15</v>
      </c>
      <c r="B18" s="414">
        <f>(B19+B50+B108+B149+B154+B157+B184)</f>
        <v>2977000000</v>
      </c>
    </row>
    <row r="19" spans="1:2" ht="15.75">
      <c r="A19" s="415" t="s">
        <v>17</v>
      </c>
      <c r="B19" s="416">
        <f>B20+B27+B34+B39+B45</f>
        <v>419740600</v>
      </c>
    </row>
    <row r="20" spans="1:2" ht="15.75">
      <c r="A20" s="417" t="s">
        <v>19</v>
      </c>
      <c r="B20" s="418">
        <f>SUM(B21:B25)</f>
        <v>253783334</v>
      </c>
    </row>
    <row r="21" spans="1:2" ht="15.75">
      <c r="A21" s="409" t="s">
        <v>21</v>
      </c>
      <c r="B21" s="410">
        <v>150000000</v>
      </c>
    </row>
    <row r="22" spans="1:2" ht="15.75">
      <c r="A22" s="409" t="s">
        <v>31</v>
      </c>
      <c r="B22" s="410">
        <v>3500000</v>
      </c>
    </row>
    <row r="23" spans="1:2" ht="15.75">
      <c r="A23" s="409" t="s">
        <v>35</v>
      </c>
      <c r="B23" s="410">
        <v>1000000</v>
      </c>
    </row>
    <row r="24" spans="1:2" ht="15.75">
      <c r="A24" s="409" t="s">
        <v>37</v>
      </c>
      <c r="B24" s="410">
        <v>14283334</v>
      </c>
    </row>
    <row r="25" spans="1:2" ht="15.75">
      <c r="A25" s="409" t="s">
        <v>39</v>
      </c>
      <c r="B25" s="410">
        <v>85000000</v>
      </c>
    </row>
    <row r="26" spans="1:2" ht="15.75">
      <c r="A26" s="409"/>
      <c r="B26" s="410"/>
    </row>
    <row r="27" spans="1:2" ht="15.75">
      <c r="A27" s="417" t="s">
        <v>49</v>
      </c>
      <c r="B27" s="418">
        <f>SUM(B28:B32)</f>
        <v>35565600</v>
      </c>
    </row>
    <row r="28" spans="1:2" ht="15.75">
      <c r="A28" s="409" t="s">
        <v>51</v>
      </c>
      <c r="B28" s="410">
        <v>9600000</v>
      </c>
    </row>
    <row r="29" spans="1:2" ht="15.75">
      <c r="A29" s="409" t="s">
        <v>55</v>
      </c>
      <c r="B29" s="410">
        <v>1200000</v>
      </c>
    </row>
    <row r="30" spans="1:2" ht="15.75">
      <c r="A30" s="409" t="s">
        <v>57</v>
      </c>
      <c r="B30" s="410">
        <v>17265600</v>
      </c>
    </row>
    <row r="31" spans="1:2" ht="15.75">
      <c r="A31" s="409" t="s">
        <v>59</v>
      </c>
      <c r="B31" s="410">
        <v>6000000</v>
      </c>
    </row>
    <row r="32" spans="1:2" ht="15.75">
      <c r="A32" s="409" t="s">
        <v>63</v>
      </c>
      <c r="B32" s="410">
        <v>1500000</v>
      </c>
    </row>
    <row r="33" spans="1:2" ht="15.75">
      <c r="A33" s="409"/>
      <c r="B33" s="410"/>
    </row>
    <row r="34" spans="1:2" ht="15.75">
      <c r="A34" s="417" t="s">
        <v>75</v>
      </c>
      <c r="B34" s="418">
        <f>SUM(B35:B37)</f>
        <v>18400000</v>
      </c>
    </row>
    <row r="35" spans="1:2" ht="15.75">
      <c r="A35" s="409" t="s">
        <v>767</v>
      </c>
      <c r="B35" s="410">
        <v>14400000</v>
      </c>
    </row>
    <row r="36" spans="1:2" ht="15.75">
      <c r="A36" s="409" t="s">
        <v>81</v>
      </c>
      <c r="B36" s="410">
        <v>2500000</v>
      </c>
    </row>
    <row r="37" spans="1:2" ht="15.75">
      <c r="A37" s="409" t="s">
        <v>83</v>
      </c>
      <c r="B37" s="410">
        <v>1500000</v>
      </c>
    </row>
    <row r="38" spans="1:2" ht="15.75">
      <c r="A38" s="409"/>
      <c r="B38" s="410"/>
    </row>
    <row r="39" spans="1:2" ht="15.75">
      <c r="A39" s="417" t="s">
        <v>85</v>
      </c>
      <c r="B39" s="418">
        <f>SUM(B40:B43)</f>
        <v>78991666</v>
      </c>
    </row>
    <row r="40" spans="1:2" ht="15.75">
      <c r="A40" s="409" t="s">
        <v>87</v>
      </c>
      <c r="B40" s="410">
        <v>35708333</v>
      </c>
    </row>
    <row r="41" spans="1:2" ht="15.75">
      <c r="A41" s="409" t="s">
        <v>89</v>
      </c>
      <c r="B41" s="410">
        <v>4000000</v>
      </c>
    </row>
    <row r="42" spans="1:2" ht="15.75">
      <c r="A42" s="409" t="s">
        <v>91</v>
      </c>
      <c r="B42" s="410">
        <v>14283333</v>
      </c>
    </row>
    <row r="43" spans="1:2" ht="15.75">
      <c r="A43" s="409" t="s">
        <v>93</v>
      </c>
      <c r="B43" s="410">
        <v>25000000</v>
      </c>
    </row>
    <row r="44" spans="1:2" ht="15.75">
      <c r="A44" s="409"/>
      <c r="B44" s="410"/>
    </row>
    <row r="45" spans="1:2" ht="15.75">
      <c r="A45" s="417" t="s">
        <v>95</v>
      </c>
      <c r="B45" s="418">
        <f>SUM(B46:B48)</f>
        <v>33000000</v>
      </c>
    </row>
    <row r="46" spans="1:2" ht="15.75">
      <c r="A46" s="409" t="s">
        <v>97</v>
      </c>
      <c r="B46" s="410">
        <v>13000000</v>
      </c>
    </row>
    <row r="47" spans="1:2" ht="15.75">
      <c r="A47" s="409" t="s">
        <v>99</v>
      </c>
      <c r="B47" s="410">
        <v>15000000</v>
      </c>
    </row>
    <row r="48" spans="1:2" ht="15.75">
      <c r="A48" s="409" t="s">
        <v>101</v>
      </c>
      <c r="B48" s="410">
        <v>5000000</v>
      </c>
    </row>
    <row r="49" spans="1:2" ht="15.75">
      <c r="A49" s="409"/>
      <c r="B49" s="410"/>
    </row>
    <row r="50" spans="1:2" ht="15.75">
      <c r="A50" s="415" t="s">
        <v>103</v>
      </c>
      <c r="B50" s="416">
        <f>SUM(B51+B59+B63+B67+B72+B80+B93+B85)</f>
        <v>773444000</v>
      </c>
    </row>
    <row r="51" spans="1:2" ht="15.75">
      <c r="A51" s="417" t="s">
        <v>105</v>
      </c>
      <c r="B51" s="418">
        <f>SUM(B52:B57)</f>
        <v>16344000</v>
      </c>
    </row>
    <row r="52" spans="1:2" ht="15.75">
      <c r="A52" s="409" t="s">
        <v>109</v>
      </c>
      <c r="B52" s="410">
        <v>4800000</v>
      </c>
    </row>
    <row r="53" spans="1:2" ht="15.75">
      <c r="A53" s="409" t="s">
        <v>111</v>
      </c>
      <c r="B53" s="410">
        <v>24000</v>
      </c>
    </row>
    <row r="54" spans="1:2" ht="15.75">
      <c r="A54" s="409" t="s">
        <v>113</v>
      </c>
      <c r="B54" s="410">
        <v>1200000</v>
      </c>
    </row>
    <row r="55" spans="1:2" ht="15.75">
      <c r="A55" s="409" t="s">
        <v>115</v>
      </c>
      <c r="B55" s="410">
        <v>9600000</v>
      </c>
    </row>
    <row r="56" spans="1:2" ht="15.75">
      <c r="A56" s="409" t="s">
        <v>117</v>
      </c>
      <c r="B56" s="410">
        <v>480000</v>
      </c>
    </row>
    <row r="57" spans="1:2" ht="15.75">
      <c r="A57" s="409" t="s">
        <v>119</v>
      </c>
      <c r="B57" s="410">
        <v>240000</v>
      </c>
    </row>
    <row r="58" spans="1:2" ht="15.75">
      <c r="A58" s="409"/>
      <c r="B58" s="410"/>
    </row>
    <row r="59" spans="1:2" ht="15.75">
      <c r="A59" s="417" t="s">
        <v>121</v>
      </c>
      <c r="B59" s="418">
        <f>SUM(B60:B61)</f>
        <v>71000000</v>
      </c>
    </row>
    <row r="60" spans="1:2" ht="15.75">
      <c r="A60" s="409" t="s">
        <v>123</v>
      </c>
      <c r="B60" s="410">
        <v>70000000</v>
      </c>
    </row>
    <row r="61" spans="1:2" ht="15.75">
      <c r="A61" s="409" t="s">
        <v>125</v>
      </c>
      <c r="B61" s="410">
        <v>1000000</v>
      </c>
    </row>
    <row r="62" spans="1:2" ht="15.75">
      <c r="A62" s="409"/>
      <c r="B62" s="410"/>
    </row>
    <row r="63" spans="1:2" ht="15.75">
      <c r="A63" s="417" t="s">
        <v>127</v>
      </c>
      <c r="B63" s="418">
        <f>SUM(B64:B65)</f>
        <v>3500000</v>
      </c>
    </row>
    <row r="64" spans="1:2" ht="15.75">
      <c r="A64" s="409" t="s">
        <v>129</v>
      </c>
      <c r="B64" s="410">
        <v>2500000</v>
      </c>
    </row>
    <row r="65" spans="1:2" ht="15.75">
      <c r="A65" s="409" t="s">
        <v>127</v>
      </c>
      <c r="B65" s="410">
        <v>1000000</v>
      </c>
    </row>
    <row r="66" spans="1:2" ht="15.75">
      <c r="A66" s="409"/>
      <c r="B66" s="410"/>
    </row>
    <row r="67" spans="1:2" ht="15.75">
      <c r="A67" s="417" t="s">
        <v>132</v>
      </c>
      <c r="B67" s="418">
        <f>SUM(B68:B70)</f>
        <v>1500000</v>
      </c>
    </row>
    <row r="68" spans="1:2" ht="15.75">
      <c r="A68" s="409" t="s">
        <v>134</v>
      </c>
      <c r="B68" s="410">
        <v>500000</v>
      </c>
    </row>
    <row r="69" spans="1:2" ht="15.75">
      <c r="A69" s="409" t="s">
        <v>136</v>
      </c>
      <c r="B69" s="410">
        <v>500000</v>
      </c>
    </row>
    <row r="70" spans="1:2" ht="15.75">
      <c r="A70" s="409" t="s">
        <v>140</v>
      </c>
      <c r="B70" s="410">
        <v>500000</v>
      </c>
    </row>
    <row r="71" spans="1:2" ht="15.75">
      <c r="A71" s="409"/>
      <c r="B71" s="410"/>
    </row>
    <row r="72" spans="1:2" ht="15.75">
      <c r="A72" s="417" t="s">
        <v>142</v>
      </c>
      <c r="B72" s="418">
        <f>SUM(B73:B78)</f>
        <v>11100000</v>
      </c>
    </row>
    <row r="73" spans="1:2" ht="15.75">
      <c r="A73" s="409" t="s">
        <v>144</v>
      </c>
      <c r="B73" s="410">
        <v>1000000</v>
      </c>
    </row>
    <row r="74" spans="1:2" ht="15.75">
      <c r="A74" s="409" t="s">
        <v>146</v>
      </c>
      <c r="B74" s="410">
        <v>800000</v>
      </c>
    </row>
    <row r="75" spans="1:2" ht="15.75">
      <c r="A75" s="409" t="s">
        <v>148</v>
      </c>
      <c r="B75" s="410">
        <v>800000</v>
      </c>
    </row>
    <row r="76" spans="1:2" ht="15.75">
      <c r="A76" s="409" t="s">
        <v>150</v>
      </c>
      <c r="B76" s="410">
        <v>6000000</v>
      </c>
    </row>
    <row r="77" spans="1:2" ht="15.75">
      <c r="A77" s="409" t="s">
        <v>152</v>
      </c>
      <c r="B77" s="410">
        <v>1500000</v>
      </c>
    </row>
    <row r="78" spans="1:2" ht="15.75">
      <c r="A78" s="409" t="s">
        <v>154</v>
      </c>
      <c r="B78" s="410">
        <v>1000000</v>
      </c>
    </row>
    <row r="79" spans="1:2" ht="15.75">
      <c r="A79" s="409"/>
      <c r="B79" s="410"/>
    </row>
    <row r="80" spans="1:2" ht="15.75">
      <c r="A80" s="417" t="s">
        <v>158</v>
      </c>
      <c r="B80" s="418">
        <f>SUM(B81:B83)</f>
        <v>12000000</v>
      </c>
    </row>
    <row r="81" spans="1:2" ht="15.75">
      <c r="A81" s="409" t="s">
        <v>160</v>
      </c>
      <c r="B81" s="410">
        <v>1000000</v>
      </c>
    </row>
    <row r="82" spans="1:2" ht="15.75">
      <c r="A82" s="409" t="s">
        <v>162</v>
      </c>
      <c r="B82" s="410">
        <v>1000000</v>
      </c>
    </row>
    <row r="83" spans="1:2" ht="15.75">
      <c r="A83" s="409" t="s">
        <v>164</v>
      </c>
      <c r="B83" s="410">
        <v>10000000</v>
      </c>
    </row>
    <row r="84" spans="1:2" ht="15.75">
      <c r="A84" s="409"/>
      <c r="B84" s="410"/>
    </row>
    <row r="85" spans="1:2" ht="15.75">
      <c r="A85" s="417" t="s">
        <v>170</v>
      </c>
      <c r="B85" s="418">
        <f>SUM(B86:B91)</f>
        <v>111700000</v>
      </c>
    </row>
    <row r="86" spans="1:2" ht="15.75">
      <c r="A86" s="409" t="s">
        <v>172</v>
      </c>
      <c r="B86" s="410">
        <v>90000000</v>
      </c>
    </row>
    <row r="87" spans="1:2" ht="15.75">
      <c r="A87" s="409" t="s">
        <v>174</v>
      </c>
      <c r="B87" s="410">
        <v>7200000</v>
      </c>
    </row>
    <row r="88" spans="1:2" ht="15.75">
      <c r="A88" s="409" t="s">
        <v>180</v>
      </c>
      <c r="B88" s="410">
        <v>5000000</v>
      </c>
    </row>
    <row r="89" spans="1:2" ht="15.75">
      <c r="A89" s="409" t="s">
        <v>182</v>
      </c>
      <c r="B89" s="410">
        <v>3000000</v>
      </c>
    </row>
    <row r="90" spans="1:2" ht="15.75">
      <c r="A90" s="409" t="s">
        <v>768</v>
      </c>
      <c r="B90" s="410">
        <v>2500000</v>
      </c>
    </row>
    <row r="91" spans="1:2" ht="15.75">
      <c r="A91" s="409" t="s">
        <v>192</v>
      </c>
      <c r="B91" s="410">
        <v>4000000</v>
      </c>
    </row>
    <row r="92" spans="1:2" ht="15.75">
      <c r="A92" s="409"/>
      <c r="B92" s="410"/>
    </row>
    <row r="93" spans="1:2" ht="15.75">
      <c r="A93" s="417" t="s">
        <v>198</v>
      </c>
      <c r="B93" s="418">
        <f>SUM(B94:B106)</f>
        <v>546300000</v>
      </c>
    </row>
    <row r="94" spans="1:2" ht="15.75">
      <c r="A94" s="409" t="s">
        <v>200</v>
      </c>
      <c r="B94" s="410">
        <v>2500000</v>
      </c>
    </row>
    <row r="95" spans="1:2" ht="15.75">
      <c r="A95" s="409" t="s">
        <v>202</v>
      </c>
      <c r="B95" s="410">
        <v>1000000</v>
      </c>
    </row>
    <row r="96" spans="1:2" ht="15.75">
      <c r="A96" s="409" t="s">
        <v>204</v>
      </c>
      <c r="B96" s="410">
        <v>500000</v>
      </c>
    </row>
    <row r="97" spans="1:2" ht="15.75">
      <c r="A97" s="409" t="s">
        <v>206</v>
      </c>
      <c r="B97" s="410">
        <v>1000000</v>
      </c>
    </row>
    <row r="98" spans="1:2" ht="15.75">
      <c r="A98" s="409" t="s">
        <v>210</v>
      </c>
      <c r="B98" s="410">
        <v>1800000</v>
      </c>
    </row>
    <row r="99" spans="1:2" ht="15.75">
      <c r="A99" s="409" t="s">
        <v>214</v>
      </c>
      <c r="B99" s="410">
        <v>10000000</v>
      </c>
    </row>
    <row r="100" spans="1:2" ht="15.75">
      <c r="A100" s="409" t="s">
        <v>769</v>
      </c>
      <c r="B100" s="410">
        <v>1000000</v>
      </c>
    </row>
    <row r="101" spans="1:2" ht="15.75">
      <c r="A101" s="409" t="s">
        <v>218</v>
      </c>
      <c r="B101" s="410">
        <v>10000000</v>
      </c>
    </row>
    <row r="102" spans="1:2" ht="15.75">
      <c r="A102" s="409" t="s">
        <v>220</v>
      </c>
      <c r="B102" s="410">
        <v>10000000</v>
      </c>
    </row>
    <row r="103" spans="1:2" ht="15.75">
      <c r="A103" s="409" t="s">
        <v>222</v>
      </c>
      <c r="B103" s="410">
        <v>10000000</v>
      </c>
    </row>
    <row r="104" spans="1:2" ht="15.75">
      <c r="A104" s="409" t="s">
        <v>224</v>
      </c>
      <c r="B104" s="410">
        <v>8000000</v>
      </c>
    </row>
    <row r="105" spans="1:2" ht="15.75">
      <c r="A105" s="409" t="s">
        <v>226</v>
      </c>
      <c r="B105" s="410">
        <v>229000000</v>
      </c>
    </row>
    <row r="106" spans="1:2" ht="15.75">
      <c r="A106" s="409" t="s">
        <v>228</v>
      </c>
      <c r="B106" s="410">
        <v>261500000</v>
      </c>
    </row>
    <row r="107" spans="1:2" ht="15.75">
      <c r="A107" s="409"/>
      <c r="B107" s="410"/>
    </row>
    <row r="108" spans="1:2" ht="15.75">
      <c r="A108" s="415" t="s">
        <v>239</v>
      </c>
      <c r="B108" s="416">
        <f>B109+B113+B117+B124+B127+B132+B135+B142</f>
        <v>38024600</v>
      </c>
    </row>
    <row r="109" spans="1:2" ht="15.75">
      <c r="A109" s="417" t="s">
        <v>241</v>
      </c>
      <c r="B109" s="418">
        <f>SUM(B110:B111)</f>
        <v>2550000</v>
      </c>
    </row>
    <row r="110" spans="1:2" ht="15.75">
      <c r="A110" s="409" t="s">
        <v>241</v>
      </c>
      <c r="B110" s="410">
        <v>2500000</v>
      </c>
    </row>
    <row r="111" spans="1:2" ht="15.75">
      <c r="A111" s="409" t="s">
        <v>244</v>
      </c>
      <c r="B111" s="410">
        <v>50000</v>
      </c>
    </row>
    <row r="112" spans="1:2" ht="15.75">
      <c r="A112" s="409"/>
      <c r="B112" s="410"/>
    </row>
    <row r="113" spans="1:2" ht="15.75">
      <c r="A113" s="417" t="s">
        <v>246</v>
      </c>
      <c r="B113" s="418">
        <f>SUM(B114:B115)</f>
        <v>4700000</v>
      </c>
    </row>
    <row r="114" spans="1:2" ht="15.75">
      <c r="A114" s="409" t="s">
        <v>248</v>
      </c>
      <c r="B114" s="410">
        <v>200000</v>
      </c>
    </row>
    <row r="115" spans="1:2" ht="15.75">
      <c r="A115" s="409" t="s">
        <v>250</v>
      </c>
      <c r="B115" s="410">
        <v>4500000</v>
      </c>
    </row>
    <row r="116" spans="1:2" ht="15.75">
      <c r="A116" s="409"/>
      <c r="B116" s="410"/>
    </row>
    <row r="117" spans="1:2" ht="15.75">
      <c r="A117" s="417" t="s">
        <v>254</v>
      </c>
      <c r="B117" s="418">
        <f>SUM(B118:B122)</f>
        <v>1800000</v>
      </c>
    </row>
    <row r="118" spans="1:2" ht="15.75">
      <c r="A118" s="409" t="s">
        <v>256</v>
      </c>
      <c r="B118" s="410">
        <v>300000</v>
      </c>
    </row>
    <row r="119" spans="1:2" ht="15.75">
      <c r="A119" s="409" t="s">
        <v>258</v>
      </c>
      <c r="B119" s="410">
        <v>300000</v>
      </c>
    </row>
    <row r="120" spans="1:2" ht="15.75">
      <c r="A120" s="409" t="s">
        <v>260</v>
      </c>
      <c r="B120" s="410">
        <v>300000</v>
      </c>
    </row>
    <row r="121" spans="1:2" ht="15.75">
      <c r="A121" s="409" t="s">
        <v>262</v>
      </c>
      <c r="B121" s="410">
        <v>600000</v>
      </c>
    </row>
    <row r="122" spans="1:2" ht="15.75">
      <c r="A122" s="409" t="s">
        <v>264</v>
      </c>
      <c r="B122" s="410">
        <v>300000</v>
      </c>
    </row>
    <row r="123" spans="1:2" ht="15.75">
      <c r="A123" s="409"/>
      <c r="B123" s="410"/>
    </row>
    <row r="124" spans="1:2" ht="15.75">
      <c r="A124" s="417" t="s">
        <v>268</v>
      </c>
      <c r="B124" s="418">
        <f>SUM(B125)</f>
        <v>800000</v>
      </c>
    </row>
    <row r="125" spans="1:2" ht="15.75">
      <c r="A125" s="409" t="s">
        <v>270</v>
      </c>
      <c r="B125" s="410">
        <v>800000</v>
      </c>
    </row>
    <row r="126" spans="1:2" ht="15.75">
      <c r="A126" s="409"/>
      <c r="B126" s="410"/>
    </row>
    <row r="127" spans="1:2" ht="15.75">
      <c r="A127" s="417" t="s">
        <v>272</v>
      </c>
      <c r="B127" s="418">
        <f>SUM(B128:B130)</f>
        <v>1000000</v>
      </c>
    </row>
    <row r="128" spans="1:2" ht="15.75">
      <c r="A128" s="409" t="s">
        <v>274</v>
      </c>
      <c r="B128" s="410">
        <v>900000</v>
      </c>
    </row>
    <row r="129" spans="1:2" ht="15.75">
      <c r="A129" s="409" t="s">
        <v>276</v>
      </c>
      <c r="B129" s="410">
        <v>50000</v>
      </c>
    </row>
    <row r="130" spans="1:2" ht="15.75">
      <c r="A130" s="409" t="s">
        <v>278</v>
      </c>
      <c r="B130" s="410">
        <v>50000</v>
      </c>
    </row>
    <row r="131" spans="1:2" ht="15.75">
      <c r="A131" s="409"/>
      <c r="B131" s="410"/>
    </row>
    <row r="132" spans="1:2" ht="15.75">
      <c r="A132" s="417" t="s">
        <v>280</v>
      </c>
      <c r="B132" s="418">
        <f>SUM(B133:B133)</f>
        <v>50000</v>
      </c>
    </row>
    <row r="133" spans="1:2" ht="15.75">
      <c r="A133" s="409" t="s">
        <v>282</v>
      </c>
      <c r="B133" s="410">
        <v>50000</v>
      </c>
    </row>
    <row r="134" spans="1:2" ht="15.75">
      <c r="A134" s="409"/>
      <c r="B134" s="410"/>
    </row>
    <row r="135" spans="1:2" ht="15.75">
      <c r="A135" s="417" t="s">
        <v>296</v>
      </c>
      <c r="B135" s="418">
        <f>SUM(B136:B140)</f>
        <v>15970000</v>
      </c>
    </row>
    <row r="136" spans="1:2" ht="15.75">
      <c r="A136" s="409" t="s">
        <v>298</v>
      </c>
      <c r="B136" s="410">
        <v>14400000</v>
      </c>
    </row>
    <row r="137" spans="1:2" ht="15.75">
      <c r="A137" s="409" t="s">
        <v>300</v>
      </c>
      <c r="B137" s="410">
        <v>300000</v>
      </c>
    </row>
    <row r="138" spans="1:2" ht="15.75">
      <c r="A138" s="409" t="s">
        <v>302</v>
      </c>
      <c r="B138" s="410">
        <v>120000</v>
      </c>
    </row>
    <row r="139" spans="1:2" ht="15.75">
      <c r="A139" s="409" t="s">
        <v>304</v>
      </c>
      <c r="B139" s="410">
        <v>150000</v>
      </c>
    </row>
    <row r="140" spans="1:2" ht="15.75">
      <c r="A140" s="409" t="s">
        <v>310</v>
      </c>
      <c r="B140" s="410">
        <v>1000000</v>
      </c>
    </row>
    <row r="141" spans="1:2" ht="15.75">
      <c r="A141" s="409"/>
      <c r="B141" s="410"/>
    </row>
    <row r="142" spans="1:2" ht="15.75">
      <c r="A142" s="417" t="s">
        <v>770</v>
      </c>
      <c r="B142" s="418">
        <f>SUM(B143:B147)</f>
        <v>11154600</v>
      </c>
    </row>
    <row r="143" spans="1:2" ht="15.75">
      <c r="A143" s="409" t="s">
        <v>771</v>
      </c>
      <c r="B143" s="410">
        <v>3000000</v>
      </c>
    </row>
    <row r="144" spans="1:2" ht="15.75">
      <c r="A144" s="409" t="s">
        <v>772</v>
      </c>
      <c r="B144" s="410">
        <v>3600000</v>
      </c>
    </row>
    <row r="145" spans="1:2" ht="15.75">
      <c r="A145" s="409" t="s">
        <v>773</v>
      </c>
      <c r="B145" s="410">
        <v>1800000</v>
      </c>
    </row>
    <row r="146" spans="1:2" ht="15.75">
      <c r="A146" s="409" t="s">
        <v>326</v>
      </c>
      <c r="B146" s="410">
        <v>1000000</v>
      </c>
    </row>
    <row r="147" spans="1:2" ht="15.75">
      <c r="A147" s="409" t="s">
        <v>774</v>
      </c>
      <c r="B147" s="410">
        <v>1754600</v>
      </c>
    </row>
    <row r="148" spans="1:2" ht="15.75">
      <c r="A148" s="409"/>
      <c r="B148" s="410"/>
    </row>
    <row r="149" spans="1:2" ht="15.75">
      <c r="A149" s="415" t="s">
        <v>336</v>
      </c>
      <c r="B149" s="416">
        <f>B150</f>
        <v>25000000</v>
      </c>
    </row>
    <row r="150" spans="1:2" ht="15.75">
      <c r="A150" s="417" t="s">
        <v>338</v>
      </c>
      <c r="B150" s="418">
        <f>SUM(B151:B152)</f>
        <v>25000000</v>
      </c>
    </row>
    <row r="151" spans="1:2" ht="15.75">
      <c r="A151" s="409" t="s">
        <v>348</v>
      </c>
      <c r="B151" s="410">
        <v>5000000</v>
      </c>
    </row>
    <row r="152" spans="1:2" ht="15.75">
      <c r="A152" s="409" t="s">
        <v>350</v>
      </c>
      <c r="B152" s="410">
        <v>20000000</v>
      </c>
    </row>
    <row r="153" spans="1:2" ht="15.75">
      <c r="A153" s="409"/>
      <c r="B153" s="410"/>
    </row>
    <row r="154" spans="1:2" ht="15.75">
      <c r="A154" s="415" t="s">
        <v>352</v>
      </c>
      <c r="B154" s="416">
        <f>SUM(B155:B155)</f>
        <v>1500000000</v>
      </c>
    </row>
    <row r="155" spans="1:2" ht="15.75">
      <c r="A155" s="409" t="s">
        <v>354</v>
      </c>
      <c r="B155" s="410">
        <v>1500000000</v>
      </c>
    </row>
    <row r="156" spans="1:2" ht="15.75">
      <c r="A156" s="409"/>
      <c r="B156" s="410"/>
    </row>
    <row r="157" spans="1:2" ht="15.75">
      <c r="A157" s="415" t="s">
        <v>356</v>
      </c>
      <c r="B157" s="416">
        <f>(B158+B164+B168+B172+B178+B181)</f>
        <v>115790800</v>
      </c>
    </row>
    <row r="158" spans="1:2" ht="15.75">
      <c r="A158" s="417" t="s">
        <v>358</v>
      </c>
      <c r="B158" s="418">
        <f>SUM(B159:B162)</f>
        <v>39000000</v>
      </c>
    </row>
    <row r="159" spans="1:2" ht="15.75">
      <c r="A159" s="409" t="s">
        <v>360</v>
      </c>
      <c r="B159" s="410">
        <v>20000000</v>
      </c>
    </row>
    <row r="160" spans="1:2" ht="15.75">
      <c r="A160" s="409" t="s">
        <v>364</v>
      </c>
      <c r="B160" s="410">
        <v>12000000</v>
      </c>
    </row>
    <row r="161" spans="1:2" ht="15.75">
      <c r="A161" s="409" t="s">
        <v>366</v>
      </c>
      <c r="B161" s="410">
        <v>2000000</v>
      </c>
    </row>
    <row r="162" spans="1:2" ht="15.75">
      <c r="A162" s="409" t="s">
        <v>368</v>
      </c>
      <c r="B162" s="410">
        <v>5000000</v>
      </c>
    </row>
    <row r="163" spans="1:2" ht="15.75">
      <c r="A163" s="409"/>
      <c r="B163" s="410"/>
    </row>
    <row r="164" spans="1:2" ht="15.75">
      <c r="A164" s="417" t="s">
        <v>370</v>
      </c>
      <c r="B164" s="418">
        <f>SUM(B165:B166)</f>
        <v>3300000</v>
      </c>
    </row>
    <row r="165" spans="1:2" ht="15.75">
      <c r="A165" s="409" t="s">
        <v>372</v>
      </c>
      <c r="B165" s="410">
        <v>2500000</v>
      </c>
    </row>
    <row r="166" spans="1:2" ht="15.75">
      <c r="A166" s="409" t="s">
        <v>775</v>
      </c>
      <c r="B166" s="410">
        <v>800000</v>
      </c>
    </row>
    <row r="167" spans="1:2" ht="15.75">
      <c r="A167" s="409"/>
      <c r="B167" s="410"/>
    </row>
    <row r="168" spans="1:2" ht="15.75">
      <c r="A168" s="417" t="s">
        <v>382</v>
      </c>
      <c r="B168" s="418">
        <f>SUM(B169:B170:C170)</f>
        <v>41000000</v>
      </c>
    </row>
    <row r="169" spans="1:2" ht="15.75">
      <c r="A169" s="409" t="s">
        <v>384</v>
      </c>
      <c r="B169" s="410">
        <v>40000000</v>
      </c>
    </row>
    <row r="170" spans="1:2" ht="15.75">
      <c r="A170" s="409" t="s">
        <v>386</v>
      </c>
      <c r="B170" s="410">
        <v>1000000</v>
      </c>
    </row>
    <row r="171" spans="1:2" ht="15.75">
      <c r="A171" s="409"/>
      <c r="B171" s="410"/>
    </row>
    <row r="172" spans="1:2" ht="15.75">
      <c r="A172" s="417" t="s">
        <v>388</v>
      </c>
      <c r="B172" s="418">
        <f>SUM(B173:B176)</f>
        <v>20490800</v>
      </c>
    </row>
    <row r="173" spans="1:2" ht="15.75">
      <c r="A173" s="409" t="s">
        <v>776</v>
      </c>
      <c r="B173" s="410">
        <v>8000000</v>
      </c>
    </row>
    <row r="174" spans="1:2" ht="15.75">
      <c r="A174" s="409" t="s">
        <v>396</v>
      </c>
      <c r="B174" s="410">
        <v>3000000</v>
      </c>
    </row>
    <row r="175" spans="1:2" ht="15.75">
      <c r="A175" s="409" t="s">
        <v>398</v>
      </c>
      <c r="B175" s="410">
        <v>5000000</v>
      </c>
    </row>
    <row r="176" spans="1:2" ht="15.75">
      <c r="A176" s="409" t="s">
        <v>402</v>
      </c>
      <c r="B176" s="410">
        <v>4490800</v>
      </c>
    </row>
    <row r="177" spans="1:2" ht="15.75">
      <c r="A177" s="409"/>
      <c r="B177" s="410"/>
    </row>
    <row r="178" spans="1:2" ht="15.75">
      <c r="A178" s="417" t="s">
        <v>404</v>
      </c>
      <c r="B178" s="418">
        <f>SUM(B179)</f>
        <v>2000000</v>
      </c>
    </row>
    <row r="179" spans="1:2" ht="15.75">
      <c r="A179" s="409" t="s">
        <v>777</v>
      </c>
      <c r="B179" s="410">
        <v>2000000</v>
      </c>
    </row>
    <row r="180" spans="1:2" ht="15.75">
      <c r="A180" s="409"/>
      <c r="B180" s="410"/>
    </row>
    <row r="181" spans="1:2" ht="15.75">
      <c r="A181" s="417" t="s">
        <v>408</v>
      </c>
      <c r="B181" s="418">
        <f>SUM(B182:B182)</f>
        <v>10000000</v>
      </c>
    </row>
    <row r="182" spans="1:2" ht="15.75">
      <c r="A182" s="409" t="s">
        <v>410</v>
      </c>
      <c r="B182" s="410">
        <v>10000000</v>
      </c>
    </row>
    <row r="183" spans="1:2" ht="15.75">
      <c r="A183" s="409"/>
      <c r="B183" s="410"/>
    </row>
    <row r="184" spans="1:2" ht="15.75">
      <c r="A184" s="415" t="s">
        <v>418</v>
      </c>
      <c r="B184" s="416">
        <f>SUM(B186:B187)</f>
        <v>105000000</v>
      </c>
    </row>
    <row r="185" spans="1:2" ht="15.75">
      <c r="A185" s="417" t="s">
        <v>420</v>
      </c>
      <c r="B185" s="418">
        <f>SUM(B186:B187)</f>
        <v>105000000</v>
      </c>
    </row>
    <row r="186" spans="1:2" ht="15.75">
      <c r="A186" s="409" t="s">
        <v>424</v>
      </c>
      <c r="B186" s="410">
        <v>100000000</v>
      </c>
    </row>
    <row r="187" spans="1:2" ht="15.75">
      <c r="A187" s="409" t="s">
        <v>426</v>
      </c>
      <c r="B187" s="410">
        <v>5000000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workbookViewId="0">
      <selection sqref="A1:E6"/>
    </sheetView>
  </sheetViews>
  <sheetFormatPr baseColWidth="10" defaultColWidth="11.42578125" defaultRowHeight="12.75"/>
  <cols>
    <col min="1" max="1" width="61.28515625" bestFit="1" customWidth="1"/>
    <col min="2" max="2" width="15.85546875" bestFit="1" customWidth="1"/>
    <col min="3" max="3" width="36.42578125" bestFit="1" customWidth="1"/>
  </cols>
  <sheetData>
    <row r="2" spans="1:3" ht="23.25">
      <c r="A2" s="707" t="s">
        <v>778</v>
      </c>
      <c r="B2" s="707"/>
      <c r="C2" s="707"/>
    </row>
    <row r="4" spans="1:3">
      <c r="A4" t="s">
        <v>779</v>
      </c>
      <c r="B4" s="28">
        <v>110000000</v>
      </c>
      <c r="C4" t="s">
        <v>780</v>
      </c>
    </row>
    <row r="5" spans="1:3">
      <c r="A5" s="29" t="s">
        <v>781</v>
      </c>
      <c r="B5" s="28">
        <v>20000000</v>
      </c>
    </row>
    <row r="6" spans="1:3">
      <c r="A6" s="29" t="s">
        <v>782</v>
      </c>
      <c r="B6" s="28">
        <v>37000000</v>
      </c>
    </row>
    <row r="7" spans="1:3">
      <c r="A7" s="29" t="s">
        <v>783</v>
      </c>
      <c r="B7" s="28">
        <v>100000000</v>
      </c>
      <c r="C7" s="29" t="s">
        <v>784</v>
      </c>
    </row>
    <row r="8" spans="1:3">
      <c r="A8" s="29" t="s">
        <v>785</v>
      </c>
      <c r="B8" s="28">
        <v>80000000</v>
      </c>
    </row>
    <row r="9" spans="1:3">
      <c r="A9" s="29" t="s">
        <v>786</v>
      </c>
      <c r="B9" s="28">
        <v>20000000</v>
      </c>
    </row>
    <row r="10" spans="1:3">
      <c r="A10" s="29" t="s">
        <v>500</v>
      </c>
      <c r="B10" s="28">
        <v>235000000</v>
      </c>
      <c r="C10" s="29" t="s">
        <v>787</v>
      </c>
    </row>
    <row r="11" spans="1:3">
      <c r="A11" s="29" t="s">
        <v>788</v>
      </c>
      <c r="B11" s="28">
        <v>9000000</v>
      </c>
    </row>
    <row r="12" spans="1:3">
      <c r="A12" s="29" t="s">
        <v>789</v>
      </c>
      <c r="B12" s="28">
        <v>30000000</v>
      </c>
    </row>
    <row r="13" spans="1:3">
      <c r="A13" s="29" t="s">
        <v>790</v>
      </c>
      <c r="B13" s="28">
        <v>10000000</v>
      </c>
    </row>
    <row r="14" spans="1:3">
      <c r="A14" s="29" t="s">
        <v>791</v>
      </c>
      <c r="B14" s="28">
        <v>50000000</v>
      </c>
    </row>
    <row r="20" spans="2:2">
      <c r="B20" s="33">
        <f>SUM(B4:B19)</f>
        <v>701000000</v>
      </c>
    </row>
  </sheetData>
  <mergeCells count="1">
    <mergeCell ref="A2:C2"/>
  </mergeCells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2" ma:contentTypeDescription="Create a new document." ma:contentTypeScope="" ma:versionID="c48df300250e4cb6eb856829255cd81a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b3a4c31fc52977c2692e4136b31ab2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29fe298-b51a-4ddb-9231-b6d9f99174b5">
      <UserInfo>
        <DisplayName>Marleny Medrano</DisplayName>
        <AccountId>16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A10FD64-CA59-4468-8CD7-0645B5E0B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A3068A-76F7-419E-B69E-A3BEEB8C23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7E85D-DB11-4EFB-AA24-C328A0F398FB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5234e139-98e4-4c0e-a873-2c35232cb746"/>
    <ds:schemaRef ds:uri="829fe298-b51a-4ddb-9231-b6d9f99174b5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64</vt:i4>
      </vt:variant>
      <vt:variant>
        <vt:lpstr>Rangos con nombre</vt:lpstr>
      </vt:variant>
      <vt:variant>
        <vt:i4>45</vt:i4>
      </vt:variant>
    </vt:vector>
  </HeadingPairs>
  <TitlesOfParts>
    <vt:vector size="109" baseType="lpstr">
      <vt:lpstr>Modificacion Presupuestaria (2)</vt:lpstr>
      <vt:lpstr>Presupuesto Aprobado 2023 (3)</vt:lpstr>
      <vt:lpstr>Formato Presentacion Julio Orig</vt:lpstr>
      <vt:lpstr>Formato de Presentacio</vt:lpstr>
      <vt:lpstr>Presupuesto Aprobado</vt:lpstr>
      <vt:lpstr>Modificacion Presupuestaria</vt:lpstr>
      <vt:lpstr>Hoja5</vt:lpstr>
      <vt:lpstr>Forma Present</vt:lpstr>
      <vt:lpstr>Justificaciones </vt:lpstr>
      <vt:lpstr>Analisis  y Notas Presup 2023</vt:lpstr>
      <vt:lpstr>Sugerencias DAF Enero</vt:lpstr>
      <vt:lpstr>Formato Presentacion Enero</vt:lpstr>
      <vt:lpstr>Formato Febrero Definitivo</vt:lpstr>
      <vt:lpstr> Detalle Ejecucion Enero 23</vt:lpstr>
      <vt:lpstr>Formato Presentacion Febrero</vt:lpstr>
      <vt:lpstr>Detalle Ejecucion Febrero 23</vt:lpstr>
      <vt:lpstr>Formato Presentacion Marzo</vt:lpstr>
      <vt:lpstr>Detalle Ejecucion Marzo 23</vt:lpstr>
      <vt:lpstr>Detalle Ejecucion Abril 23 </vt:lpstr>
      <vt:lpstr>Formato Presentacion Abril </vt:lpstr>
      <vt:lpstr>Formato Presentacion Mayo </vt:lpstr>
      <vt:lpstr>Detalle de Ejecucion Mayo 23</vt:lpstr>
      <vt:lpstr>Formato Presentacion Junio</vt:lpstr>
      <vt:lpstr>Detalle de Ejecucion Junio 23</vt:lpstr>
      <vt:lpstr>Detalle de Ejecucion Julio 23</vt:lpstr>
      <vt:lpstr>Formato Presentacion Julio (2)</vt:lpstr>
      <vt:lpstr>Formato Presentacion Julio</vt:lpstr>
      <vt:lpstr>Aplicaciones Financieras Julio</vt:lpstr>
      <vt:lpstr>Detalle de Ejecucion Agosto 23</vt:lpstr>
      <vt:lpstr>Formato Presentacion Agosto (2)</vt:lpstr>
      <vt:lpstr>Formato Presentacion Sept</vt:lpstr>
      <vt:lpstr>Notas Sobre la Ejecucion</vt:lpstr>
      <vt:lpstr>Detalle Ejecucion Sept 23</vt:lpstr>
      <vt:lpstr>Presentacion Apl Finc  Sep</vt:lpstr>
      <vt:lpstr>Detalle de Ejecucion Octubr (2)</vt:lpstr>
      <vt:lpstr>Presentacion Apl Finc Oct.</vt:lpstr>
      <vt:lpstr>Formato de Presentacion Oct (2)</vt:lpstr>
      <vt:lpstr>Formato de Presentacion Octubre</vt:lpstr>
      <vt:lpstr>Detalle de Ejecución Noviembre</vt:lpstr>
      <vt:lpstr>Aplicaciones Financieras Nov</vt:lpstr>
      <vt:lpstr>Aplicaciones Financieras Ene-Oc</vt:lpstr>
      <vt:lpstr>Formato Presentacion Mayo</vt:lpstr>
      <vt:lpstr>Secuencial Cheques</vt:lpstr>
      <vt:lpstr>Hoja4</vt:lpstr>
      <vt:lpstr>Referencias de Precios</vt:lpstr>
      <vt:lpstr>Plantilla Ingresos Egresos</vt:lpstr>
      <vt:lpstr>Soporte Incentivo Desemp.</vt:lpstr>
      <vt:lpstr>Caja Chica </vt:lpstr>
      <vt:lpstr>Conrol Cuentas por Pagar</vt:lpstr>
      <vt:lpstr>ENE-DIC 2021 (2)</vt:lpstr>
      <vt:lpstr>Certificacines Recurrentes</vt:lpstr>
      <vt:lpstr>Monto Productos</vt:lpstr>
      <vt:lpstr>ENE-DIC 2021</vt:lpstr>
      <vt:lpstr>Codetel</vt:lpstr>
      <vt:lpstr>Transferencias Enero</vt:lpstr>
      <vt:lpstr>Relacion Ingresos y Egresos</vt:lpstr>
      <vt:lpstr>Cuadros Estadisticos</vt:lpstr>
      <vt:lpstr>Gastos de Caital y Corr</vt:lpstr>
      <vt:lpstr>Hoja7</vt:lpstr>
      <vt:lpstr>Hoja3</vt:lpstr>
      <vt:lpstr>Hoja12</vt:lpstr>
      <vt:lpstr>Hoja13</vt:lpstr>
      <vt:lpstr>Hoja2</vt:lpstr>
      <vt:lpstr>Hoja1</vt:lpstr>
      <vt:lpstr>'Aplicaciones Financieras Ene-Oc'!Área_de_impresión</vt:lpstr>
      <vt:lpstr>'Aplicaciones Financieras Julio'!Área_de_impresión</vt:lpstr>
      <vt:lpstr>'Aplicaciones Financieras Nov'!Área_de_impresión</vt:lpstr>
      <vt:lpstr>'Detalle de Ejecución Noviembre'!Área_de_impresión</vt:lpstr>
      <vt:lpstr>'Formato Presentacion Agosto (2)'!Área_de_impresión</vt:lpstr>
      <vt:lpstr>'Formato Presentacion Sept'!Área_de_impresión</vt:lpstr>
      <vt:lpstr>' Detalle Ejecucion Enero 23'!Títulos_a_imprimir</vt:lpstr>
      <vt:lpstr>'Analisis  y Notas Presup 2023'!Títulos_a_imprimir</vt:lpstr>
      <vt:lpstr>'Aplicaciones Financieras Ene-Oc'!Títulos_a_imprimir</vt:lpstr>
      <vt:lpstr>'Aplicaciones Financieras Nov'!Títulos_a_imprimir</vt:lpstr>
      <vt:lpstr>'Detalle de Ejecucion Agosto 23'!Títulos_a_imprimir</vt:lpstr>
      <vt:lpstr>'Detalle de Ejecucion Julio 23'!Títulos_a_imprimir</vt:lpstr>
      <vt:lpstr>'Detalle de Ejecucion Junio 23'!Títulos_a_imprimir</vt:lpstr>
      <vt:lpstr>'Detalle de Ejecucion Mayo 23'!Títulos_a_imprimir</vt:lpstr>
      <vt:lpstr>'Detalle de Ejecución Noviembre'!Títulos_a_imprimir</vt:lpstr>
      <vt:lpstr>'Detalle de Ejecucion Octubr (2)'!Títulos_a_imprimir</vt:lpstr>
      <vt:lpstr>'Detalle Ejecucion Abril 23 '!Títulos_a_imprimir</vt:lpstr>
      <vt:lpstr>'Detalle Ejecucion Febrero 23'!Títulos_a_imprimir</vt:lpstr>
      <vt:lpstr>'Detalle Ejecucion Marzo 23'!Títulos_a_imprimir</vt:lpstr>
      <vt:lpstr>'Detalle Ejecucion Sept 23'!Títulos_a_imprimir</vt:lpstr>
      <vt:lpstr>'ENE-DIC 2021'!Títulos_a_imprimir</vt:lpstr>
      <vt:lpstr>'ENE-DIC 2021 (2)'!Títulos_a_imprimir</vt:lpstr>
      <vt:lpstr>'Formato de Presentacio'!Títulos_a_imprimir</vt:lpstr>
      <vt:lpstr>'Formato de Presentacion Oct (2)'!Títulos_a_imprimir</vt:lpstr>
      <vt:lpstr>'Formato de Presentacion Octubre'!Títulos_a_imprimir</vt:lpstr>
      <vt:lpstr>'Formato Febrero Definitivo'!Títulos_a_imprimir</vt:lpstr>
      <vt:lpstr>'Formato Presentacion Abril '!Títulos_a_imprimir</vt:lpstr>
      <vt:lpstr>'Formato Presentacion Agosto (2)'!Títulos_a_imprimir</vt:lpstr>
      <vt:lpstr>'Formato Presentacion Enero'!Títulos_a_imprimir</vt:lpstr>
      <vt:lpstr>'Formato Presentacion Febrero'!Títulos_a_imprimir</vt:lpstr>
      <vt:lpstr>'Formato Presentacion Julio'!Títulos_a_imprimir</vt:lpstr>
      <vt:lpstr>'Formato Presentacion Julio (2)'!Títulos_a_imprimir</vt:lpstr>
      <vt:lpstr>'Formato Presentacion Julio Orig'!Títulos_a_imprimir</vt:lpstr>
      <vt:lpstr>'Formato Presentacion Junio'!Títulos_a_imprimir</vt:lpstr>
      <vt:lpstr>'Formato Presentacion Marzo'!Títulos_a_imprimir</vt:lpstr>
      <vt:lpstr>'Formato Presentacion Mayo'!Títulos_a_imprimir</vt:lpstr>
      <vt:lpstr>'Formato Presentacion Mayo '!Títulos_a_imprimir</vt:lpstr>
      <vt:lpstr>'Formato Presentacion Sept'!Títulos_a_imprimir</vt:lpstr>
      <vt:lpstr>'Modificacion Presupuestaria'!Títulos_a_imprimir</vt:lpstr>
      <vt:lpstr>'Modificacion Presupuestaria (2)'!Títulos_a_imprimir</vt:lpstr>
      <vt:lpstr>'Presentacion Apl Finc  Sep'!Títulos_a_imprimir</vt:lpstr>
      <vt:lpstr>'Presentacion Apl Finc Oct.'!Títulos_a_imprimir</vt:lpstr>
      <vt:lpstr>'Presupuesto Aprobado'!Títulos_a_imprimir</vt:lpstr>
      <vt:lpstr>'Presupuesto Aprobado 2023 (3)'!Títulos_a_imprimir</vt:lpstr>
      <vt:lpstr>'Sugerencias DAF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DGCine5</dc:creator>
  <cp:keywords/>
  <dc:description/>
  <cp:lastModifiedBy>Victor Hilario</cp:lastModifiedBy>
  <cp:revision/>
  <cp:lastPrinted>2023-12-19T15:12:25Z</cp:lastPrinted>
  <dcterms:created xsi:type="dcterms:W3CDTF">2015-09-03T20:50:06Z</dcterms:created>
  <dcterms:modified xsi:type="dcterms:W3CDTF">2023-12-27T20:57:22Z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</Properties>
</file>